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trlProps/ctrlProp3.xml" ContentType="application/vnd.ms-excel.controlproperties+xml"/>
  <Override PartName="/xl/drawings/drawing3.xml" ContentType="application/vnd.openxmlformats-officedocument.drawing+xml"/>
  <Override PartName="/xl/ctrlProps/ctrlProp4.xml" ContentType="application/vnd.ms-excel.controlpropertie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comments1.xml" ContentType="application/vnd.openxmlformats-officedocument.spreadsheetml.comment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xWindow="285" yWindow="210" windowWidth="9165" windowHeight="4350" tabRatio="932" activeTab="11"/>
  </bookViews>
  <sheets>
    <sheet name="Data Sheet" sheetId="1" r:id="rId1"/>
    <sheet name="Comments" sheetId="3" r:id="rId2"/>
    <sheet name="Gen Inst" sheetId="4" r:id="rId3"/>
    <sheet name="Table" sheetId="5" r:id="rId4"/>
    <sheet name="1" sheetId="63" r:id="rId5"/>
    <sheet name="1-A" sheetId="6" r:id="rId6"/>
    <sheet name="2" sheetId="71" r:id="rId7"/>
    <sheet name="003004" sheetId="109" r:id="rId8"/>
    <sheet name="007008" sheetId="98" r:id="rId9"/>
    <sheet name="9" sheetId="10" r:id="rId10"/>
    <sheet name="10" sheetId="11" r:id="rId11"/>
    <sheet name="11" sheetId="112" r:id="rId12"/>
    <sheet name="12" sheetId="111" r:id="rId13"/>
    <sheet name="13" sheetId="72" r:id="rId14"/>
    <sheet name="14" sheetId="123" r:id="rId15"/>
    <sheet name="15" sheetId="73" r:id="rId16"/>
    <sheet name="01617" sheetId="17" r:id="rId17"/>
    <sheet name="18" sheetId="122" r:id="rId18"/>
    <sheet name="19" sheetId="131" r:id="rId19"/>
    <sheet name="20" sheetId="20" r:id="rId20"/>
    <sheet name="21" sheetId="21" r:id="rId21"/>
    <sheet name="22" sheetId="22" r:id="rId22"/>
    <sheet name="23" sheetId="23" r:id="rId23"/>
    <sheet name="24" sheetId="132" r:id="rId24"/>
    <sheet name="25" sheetId="144" r:id="rId25"/>
    <sheet name="2627" sheetId="92" r:id="rId26"/>
    <sheet name="2829" sheetId="93" r:id="rId27"/>
    <sheet name="30" sheetId="94" r:id="rId28"/>
    <sheet name="31" sheetId="95" r:id="rId29"/>
    <sheet name="32" sheetId="96" r:id="rId30"/>
    <sheet name="33" sheetId="97" r:id="rId31"/>
    <sheet name="4041" sheetId="32" r:id="rId32"/>
    <sheet name="42" sheetId="33" r:id="rId33"/>
    <sheet name="43" sheetId="34" r:id="rId34"/>
    <sheet name="4445" sheetId="35" r:id="rId35"/>
    <sheet name="46" sheetId="36" r:id="rId36"/>
    <sheet name="47" sheetId="37" r:id="rId37"/>
    <sheet name="6062" sheetId="146" r:id="rId38"/>
    <sheet name="63" sheetId="101" r:id="rId39"/>
    <sheet name="64" sheetId="139" r:id="rId40"/>
    <sheet name="6566" sheetId="140" r:id="rId41"/>
    <sheet name="67" sheetId="84" r:id="rId42"/>
    <sheet name="68" sheetId="141" r:id="rId43"/>
    <sheet name="69" sheetId="142" r:id="rId44"/>
    <sheet name="7071" sheetId="143" r:id="rId45"/>
    <sheet name="7277" sheetId="145" r:id="rId46"/>
    <sheet name="7879" sheetId="113" r:id="rId47"/>
    <sheet name="79A" sheetId="114" r:id="rId48"/>
    <sheet name="80" sheetId="87" r:id="rId49"/>
    <sheet name="81" sheetId="88" r:id="rId50"/>
    <sheet name="82" sheetId="89" r:id="rId51"/>
    <sheet name="83" sheetId="100" r:id="rId52"/>
    <sheet name="84" sheetId="148" r:id="rId53"/>
    <sheet name="84A" sheetId="149" r:id="rId54"/>
    <sheet name="85" sheetId="147" r:id="rId55"/>
    <sheet name="85-1" sheetId="68" r:id="rId56"/>
    <sheet name="86" sheetId="54" r:id="rId57"/>
    <sheet name="8788" sheetId="55" r:id="rId58"/>
    <sheet name="8990" sheetId="56" r:id="rId59"/>
    <sheet name="89A" sheetId="106" r:id="rId60"/>
    <sheet name="9192" sheetId="103" r:id="rId61"/>
    <sheet name="93" sheetId="90" r:id="rId62"/>
    <sheet name="94" sheetId="150" r:id="rId63"/>
    <sheet name="Verify" sheetId="59" r:id="rId64"/>
    <sheet name="Index" sheetId="60" r:id="rId65"/>
    <sheet name="Book" sheetId="62" r:id="rId66"/>
  </sheets>
  <externalReferences>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s>
  <definedNames>
    <definedName name="\A" localSheetId="18">#REF!</definedName>
    <definedName name="\A" localSheetId="48">#REF!</definedName>
    <definedName name="\A">'15'!$P$10:$P$10</definedName>
    <definedName name="\B" localSheetId="18">'[1]My Worksheet'!#REF!</definedName>
    <definedName name="\B" localSheetId="23">'[1]My Worksheet'!#REF!</definedName>
    <definedName name="\B" localSheetId="24">'[1]My Worksheet'!#REF!</definedName>
    <definedName name="\B" localSheetId="45">'[1]My Worksheet'!#REF!</definedName>
    <definedName name="\B">'[1]My Worksheet'!#REF!</definedName>
    <definedName name="\C" localSheetId="18">#REF!</definedName>
    <definedName name="\C" localSheetId="23">#REF!</definedName>
    <definedName name="\C" localSheetId="24">#REF!</definedName>
    <definedName name="\C" localSheetId="45">#REF!</definedName>
    <definedName name="\C">#REF!</definedName>
    <definedName name="\D" localSheetId="18">'[1]My Worksheet'!#REF!</definedName>
    <definedName name="\D" localSheetId="23">'[1]My Worksheet'!#REF!</definedName>
    <definedName name="\D" localSheetId="24">'[1]My Worksheet'!#REF!</definedName>
    <definedName name="\D" localSheetId="45">'[1]My Worksheet'!#REF!</definedName>
    <definedName name="\D">'[1]My Worksheet'!#REF!</definedName>
    <definedName name="\E" localSheetId="18">#REF!</definedName>
    <definedName name="\E" localSheetId="23">#REF!</definedName>
    <definedName name="\E" localSheetId="24">#REF!</definedName>
    <definedName name="\E" localSheetId="45">#REF!</definedName>
    <definedName name="\E">#REF!</definedName>
    <definedName name="\F" localSheetId="23">#REF!</definedName>
    <definedName name="\F" localSheetId="24">#REF!</definedName>
    <definedName name="\F" localSheetId="45">#REF!</definedName>
    <definedName name="\F">#REF!</definedName>
    <definedName name="\G" localSheetId="18">#REF!</definedName>
    <definedName name="\G" localSheetId="23">#REF!</definedName>
    <definedName name="\G" localSheetId="24">#REF!</definedName>
    <definedName name="\G" localSheetId="45">#REF!</definedName>
    <definedName name="\G">#REF!</definedName>
    <definedName name="\J" localSheetId="18">#REF!</definedName>
    <definedName name="\J" localSheetId="23">#REF!</definedName>
    <definedName name="\J" localSheetId="24">#REF!</definedName>
    <definedName name="\J" localSheetId="45">#REF!</definedName>
    <definedName name="\J">#REF!</definedName>
    <definedName name="\L" localSheetId="15">'15'!$P$15:$P$15</definedName>
    <definedName name="\L" localSheetId="18">#REF!</definedName>
    <definedName name="\L" localSheetId="48">#REF!</definedName>
    <definedName name="\L" localSheetId="61">'93'!$B$59:$D$59</definedName>
    <definedName name="\L">'13'!$K$4:$P$4</definedName>
    <definedName name="\M" localSheetId="18">#REF!</definedName>
    <definedName name="\M" localSheetId="23">#REF!</definedName>
    <definedName name="\M" localSheetId="24">#REF!</definedName>
    <definedName name="\M" localSheetId="45">#REF!</definedName>
    <definedName name="\M">#REF!</definedName>
    <definedName name="\N" localSheetId="18">#REF!</definedName>
    <definedName name="\N" localSheetId="23">#REF!</definedName>
    <definedName name="\N" localSheetId="24">#REF!</definedName>
    <definedName name="\N" localSheetId="45">#REF!</definedName>
    <definedName name="\N">#REF!</definedName>
    <definedName name="\O" localSheetId="18">#REF!</definedName>
    <definedName name="\O" localSheetId="23">#REF!</definedName>
    <definedName name="\O" localSheetId="24">#REF!</definedName>
    <definedName name="\O" localSheetId="45">#REF!</definedName>
    <definedName name="\O">#REF!</definedName>
    <definedName name="\P" localSheetId="15">'15'!$P$13:$P$13</definedName>
    <definedName name="\P" localSheetId="18">#REF!</definedName>
    <definedName name="\P" localSheetId="48">#REF!</definedName>
    <definedName name="\P">'13'!$K$2</definedName>
    <definedName name="\R" localSheetId="18">#REF!</definedName>
    <definedName name="\R" localSheetId="23">#REF!</definedName>
    <definedName name="\R" localSheetId="24">#REF!</definedName>
    <definedName name="\R" localSheetId="45">#REF!</definedName>
    <definedName name="\R">#REF!</definedName>
    <definedName name="\S" localSheetId="18">[2]Sides!#REF!</definedName>
    <definedName name="\S" localSheetId="23">#REF!</definedName>
    <definedName name="\S" localSheetId="24">#REF!</definedName>
    <definedName name="\S" localSheetId="45">#REF!</definedName>
    <definedName name="\S">#REF!</definedName>
    <definedName name="\T" localSheetId="23">#REF!</definedName>
    <definedName name="\T" localSheetId="24">#REF!</definedName>
    <definedName name="\T" localSheetId="45">#REF!</definedName>
    <definedName name="\T">#REF!</definedName>
    <definedName name="\W" localSheetId="18">#REF!</definedName>
    <definedName name="\W" localSheetId="23">#REF!</definedName>
    <definedName name="\W" localSheetId="24">#REF!</definedName>
    <definedName name="\W" localSheetId="45">#REF!</definedName>
    <definedName name="\W">#REF!</definedName>
    <definedName name="\Y" localSheetId="23">#REF!</definedName>
    <definedName name="\Y" localSheetId="24">#REF!</definedName>
    <definedName name="\Y" localSheetId="45">#REF!</definedName>
    <definedName name="\Y">#REF!</definedName>
    <definedName name="_______________PG1">'[3]1'!#REF!</definedName>
    <definedName name="______________PG1" localSheetId="52">'[3]1'!#REF!</definedName>
    <definedName name="_____________PG1">'[3]1'!#REF!</definedName>
    <definedName name="____________PG1" localSheetId="23">'[3]1'!#REF!</definedName>
    <definedName name="____________PG1" localSheetId="24">'[3]1'!#REF!</definedName>
    <definedName name="____________PG1" localSheetId="45">'[3]1'!#REF!</definedName>
    <definedName name="____________PG1">'[3]1'!#REF!</definedName>
    <definedName name="___________PG1" localSheetId="23">'[3]1'!#REF!</definedName>
    <definedName name="___________PG1" localSheetId="24">'[3]1'!#REF!</definedName>
    <definedName name="___________PG1" localSheetId="45">'[3]1'!#REF!</definedName>
    <definedName name="___________PG1">'[3]1'!#REF!</definedName>
    <definedName name="___________PG63">#REF!</definedName>
    <definedName name="__________PG63">#REF!</definedName>
    <definedName name="_________BUV2" localSheetId="23">#REF!</definedName>
    <definedName name="_________BUV2" localSheetId="24">#REF!</definedName>
    <definedName name="_________BUV2" localSheetId="45">#REF!</definedName>
    <definedName name="_________BUV2">#REF!</definedName>
    <definedName name="_________PG1" localSheetId="23">'[3]1'!#REF!</definedName>
    <definedName name="_________PG1" localSheetId="24">'[3]1'!#REF!</definedName>
    <definedName name="_________PG1" localSheetId="45">'[3]1'!#REF!</definedName>
    <definedName name="_________PG1">'[3]1'!#REF!</definedName>
    <definedName name="_________PG63" localSheetId="23">#REF!</definedName>
    <definedName name="_________PG63" localSheetId="24">#REF!</definedName>
    <definedName name="_________PG63" localSheetId="45">#REF!</definedName>
    <definedName name="_________PG63">#REF!</definedName>
    <definedName name="_________SEG2" localSheetId="23">#REF!</definedName>
    <definedName name="_________SEG2" localSheetId="24">#REF!</definedName>
    <definedName name="_________SEG2" localSheetId="45">#REF!</definedName>
    <definedName name="_________SEG2">#REF!</definedName>
    <definedName name="________BUV2" localSheetId="18">#REF!</definedName>
    <definedName name="________BUV2" localSheetId="23">#REF!</definedName>
    <definedName name="________BUV2" localSheetId="24">#REF!</definedName>
    <definedName name="________BUV2" localSheetId="45">#REF!</definedName>
    <definedName name="________BUV2">#REF!</definedName>
    <definedName name="________PG1" localSheetId="23">'[3]1'!#REF!</definedName>
    <definedName name="________PG1" localSheetId="24">'[3]1'!#REF!</definedName>
    <definedName name="________PG1" localSheetId="45">'[3]1'!#REF!</definedName>
    <definedName name="________PG1">'[3]1'!#REF!</definedName>
    <definedName name="________PG63" localSheetId="23">#REF!</definedName>
    <definedName name="________PG63" localSheetId="24">#REF!</definedName>
    <definedName name="________PG63" localSheetId="45">#REF!</definedName>
    <definedName name="________PG63">#REF!</definedName>
    <definedName name="________SEG2" localSheetId="18">#REF!</definedName>
    <definedName name="________SEG2" localSheetId="23">#REF!</definedName>
    <definedName name="________SEG2" localSheetId="24">#REF!</definedName>
    <definedName name="________SEG2" localSheetId="45">#REF!</definedName>
    <definedName name="________SEG2">#REF!</definedName>
    <definedName name="_______BUV2" localSheetId="18">'[4]6866 BS 03-31-12'!#REF!</definedName>
    <definedName name="_______BUV2" localSheetId="23">'[4]6866 BS 03-31-12'!#REF!</definedName>
    <definedName name="_______BUV2" localSheetId="24">'[4]6866 BS 03-31-12'!#REF!</definedName>
    <definedName name="_______BUV2" localSheetId="45">'[4]6866 BS 03-31-12'!#REF!</definedName>
    <definedName name="_______BUV2">'[4]6866 BS 03-31-12'!#REF!</definedName>
    <definedName name="_______PG1" localSheetId="23">'[3]1'!#REF!</definedName>
    <definedName name="_______PG1" localSheetId="24">'[3]1'!#REF!</definedName>
    <definedName name="_______PG1" localSheetId="45">'[3]1'!#REF!</definedName>
    <definedName name="_______PG1">'[3]1'!#REF!</definedName>
    <definedName name="_______PG63" localSheetId="23">#REF!</definedName>
    <definedName name="_______PG63" localSheetId="24">#REF!</definedName>
    <definedName name="_______PG63" localSheetId="45">#REF!</definedName>
    <definedName name="_______PG63">#REF!</definedName>
    <definedName name="_______PG83">#REF!</definedName>
    <definedName name="_______SEG2" localSheetId="18">'[4]6866 BS 03-31-12'!#REF!</definedName>
    <definedName name="_______SEG2" localSheetId="23">'[4]6866 BS 03-31-12'!#REF!</definedName>
    <definedName name="_______SEG2" localSheetId="24">'[4]6866 BS 03-31-12'!#REF!</definedName>
    <definedName name="_______SEG2" localSheetId="45">'[4]6866 BS 03-31-12'!#REF!</definedName>
    <definedName name="_______SEG2">'[4]6866 BS 03-31-12'!#REF!</definedName>
    <definedName name="______BUV2" localSheetId="18">#REF!</definedName>
    <definedName name="______BUV2" localSheetId="23">#REF!</definedName>
    <definedName name="______BUV2" localSheetId="24">#REF!</definedName>
    <definedName name="______BUV2" localSheetId="45">#REF!</definedName>
    <definedName name="______BUV2">#REF!</definedName>
    <definedName name="______PG1" localSheetId="23">'[3]1'!#REF!</definedName>
    <definedName name="______PG1" localSheetId="24">'[3]1'!#REF!</definedName>
    <definedName name="______PG1" localSheetId="45">'[3]1'!#REF!</definedName>
    <definedName name="______PG1">'[3]1'!#REF!</definedName>
    <definedName name="______PG63" localSheetId="23">#REF!</definedName>
    <definedName name="______PG63" localSheetId="24">#REF!</definedName>
    <definedName name="______PG63" localSheetId="45">#REF!</definedName>
    <definedName name="______PG63">#REF!</definedName>
    <definedName name="______PG83" localSheetId="23">#REF!</definedName>
    <definedName name="______PG83" localSheetId="24">#REF!</definedName>
    <definedName name="______PG83" localSheetId="45">#REF!</definedName>
    <definedName name="______PG83">#REF!</definedName>
    <definedName name="______SEG2" localSheetId="18">#REF!</definedName>
    <definedName name="______SEG2" localSheetId="23">#REF!</definedName>
    <definedName name="______SEG2" localSheetId="24">#REF!</definedName>
    <definedName name="______SEG2" localSheetId="45">#REF!</definedName>
    <definedName name="______SEG2">#REF!</definedName>
    <definedName name="_____BUV2" localSheetId="18">'[4]BS 6865 03-31-12'!#REF!</definedName>
    <definedName name="_____BUV2" localSheetId="23">'[4]BS 6865 03-31-12'!#REF!</definedName>
    <definedName name="_____BUV2" localSheetId="24">'[4]BS 6865 03-31-12'!#REF!</definedName>
    <definedName name="_____BUV2" localSheetId="45">'[4]BS 6865 03-31-12'!#REF!</definedName>
    <definedName name="_____BUV2">'[4]BS 6865 03-31-12'!#REF!</definedName>
    <definedName name="_____PG1" localSheetId="23">#REF!</definedName>
    <definedName name="_____PG1" localSheetId="24">#REF!</definedName>
    <definedName name="_____PG1" localSheetId="45">#REF!</definedName>
    <definedName name="_____PG1">#REF!</definedName>
    <definedName name="_____PG63" localSheetId="23">#REF!</definedName>
    <definedName name="_____PG63" localSheetId="24">#REF!</definedName>
    <definedName name="_____PG63" localSheetId="45">#REF!</definedName>
    <definedName name="_____PG63">#REF!</definedName>
    <definedName name="_____PG83" localSheetId="23">#REF!</definedName>
    <definedName name="_____PG83" localSheetId="24">#REF!</definedName>
    <definedName name="_____PG83" localSheetId="45">#REF!</definedName>
    <definedName name="_____PG83">#REF!</definedName>
    <definedName name="_____SEG2" localSheetId="18">'[4]BS 6865 03-31-12'!#REF!</definedName>
    <definedName name="_____SEG2" localSheetId="23">'[4]BS 6865 03-31-12'!#REF!</definedName>
    <definedName name="_____SEG2" localSheetId="24">'[4]BS 6865 03-31-12'!#REF!</definedName>
    <definedName name="_____SEG2" localSheetId="45">'[4]BS 6865 03-31-12'!#REF!</definedName>
    <definedName name="_____SEG2">'[4]BS 6865 03-31-12'!#REF!</definedName>
    <definedName name="____BUV2" localSheetId="18">'[4]BS 6865 12-31-11'!#REF!</definedName>
    <definedName name="____BUV2" localSheetId="23">'[4]BS 6865 12-31-11'!#REF!</definedName>
    <definedName name="____BUV2" localSheetId="24">'[4]BS 6865 12-31-11'!#REF!</definedName>
    <definedName name="____BUV2" localSheetId="45">'[4]BS 6865 12-31-11'!#REF!</definedName>
    <definedName name="____BUV2">'[4]BS 6865 12-31-11'!#REF!</definedName>
    <definedName name="____PG1" localSheetId="23">'[5]1'!#REF!</definedName>
    <definedName name="____PG1" localSheetId="24">'[5]1'!#REF!</definedName>
    <definedName name="____PG1" localSheetId="45">'[5]1'!#REF!</definedName>
    <definedName name="____PG1">'[5]1'!#REF!</definedName>
    <definedName name="____PG18" localSheetId="23">#REF!</definedName>
    <definedName name="____PG18" localSheetId="24">#REF!</definedName>
    <definedName name="____PG18" localSheetId="45">#REF!</definedName>
    <definedName name="____PG18">#REF!</definedName>
    <definedName name="____PG24" localSheetId="23">#REF!</definedName>
    <definedName name="____PG24" localSheetId="24">#REF!</definedName>
    <definedName name="____PG24" localSheetId="45">#REF!</definedName>
    <definedName name="____PG24">#REF!</definedName>
    <definedName name="____PG25" localSheetId="23">#REF!</definedName>
    <definedName name="____PG25" localSheetId="24">#REF!</definedName>
    <definedName name="____PG25" localSheetId="45">#REF!</definedName>
    <definedName name="____PG25">#REF!</definedName>
    <definedName name="____PG63" localSheetId="23">#REF!</definedName>
    <definedName name="____PG63" localSheetId="24">#REF!</definedName>
    <definedName name="____PG63" localSheetId="45">#REF!</definedName>
    <definedName name="____PG63">#REF!</definedName>
    <definedName name="____PG72" localSheetId="23">#REF!</definedName>
    <definedName name="____PG72" localSheetId="24">#REF!</definedName>
    <definedName name="____PG72" localSheetId="45">#REF!</definedName>
    <definedName name="____PG72">#REF!</definedName>
    <definedName name="____PG7277" localSheetId="23">#REF!</definedName>
    <definedName name="____PG7277" localSheetId="24">#REF!</definedName>
    <definedName name="____PG7277" localSheetId="45">#REF!</definedName>
    <definedName name="____PG7277">#REF!</definedName>
    <definedName name="____PG73" localSheetId="23">#REF!</definedName>
    <definedName name="____PG73" localSheetId="24">#REF!</definedName>
    <definedName name="____PG73" localSheetId="45">#REF!</definedName>
    <definedName name="____PG73">#REF!</definedName>
    <definedName name="____PG74" localSheetId="23">#REF!</definedName>
    <definedName name="____PG74" localSheetId="24">#REF!</definedName>
    <definedName name="____PG74" localSheetId="45">#REF!</definedName>
    <definedName name="____PG74">#REF!</definedName>
    <definedName name="____PG75" localSheetId="23">#REF!</definedName>
    <definedName name="____PG75" localSheetId="24">#REF!</definedName>
    <definedName name="____PG75" localSheetId="45">#REF!</definedName>
    <definedName name="____PG75">#REF!</definedName>
    <definedName name="____PG76" localSheetId="23">#REF!</definedName>
    <definedName name="____PG76" localSheetId="24">#REF!</definedName>
    <definedName name="____PG76" localSheetId="45">#REF!</definedName>
    <definedName name="____PG76">#REF!</definedName>
    <definedName name="____PG77" localSheetId="23">#REF!</definedName>
    <definedName name="____PG77" localSheetId="24">#REF!</definedName>
    <definedName name="____PG77" localSheetId="45">#REF!</definedName>
    <definedName name="____PG77">#REF!</definedName>
    <definedName name="____PG81" localSheetId="23">#REF!</definedName>
    <definedName name="____PG81" localSheetId="24">#REF!</definedName>
    <definedName name="____PG81" localSheetId="45">#REF!</definedName>
    <definedName name="____PG81">#REF!</definedName>
    <definedName name="____PG82" localSheetId="23">#REF!</definedName>
    <definedName name="____PG82" localSheetId="24">#REF!</definedName>
    <definedName name="____PG82" localSheetId="45">#REF!</definedName>
    <definedName name="____PG82">#REF!</definedName>
    <definedName name="____PG83" localSheetId="23">#REF!</definedName>
    <definedName name="____PG83" localSheetId="24">#REF!</definedName>
    <definedName name="____PG83" localSheetId="45">#REF!</definedName>
    <definedName name="____PG83">#REF!</definedName>
    <definedName name="____PG84" localSheetId="23">#REF!</definedName>
    <definedName name="____PG84" localSheetId="24">#REF!</definedName>
    <definedName name="____PG84" localSheetId="45">#REF!</definedName>
    <definedName name="____PG84">#REF!</definedName>
    <definedName name="____PG85" localSheetId="23">#REF!</definedName>
    <definedName name="____PG85" localSheetId="24">#REF!</definedName>
    <definedName name="____PG85" localSheetId="45">#REF!</definedName>
    <definedName name="____PG85">#REF!</definedName>
    <definedName name="____PG89" localSheetId="23">#REF!</definedName>
    <definedName name="____PG89" localSheetId="24">#REF!</definedName>
    <definedName name="____PG89" localSheetId="45">#REF!</definedName>
    <definedName name="____PG89">#REF!</definedName>
    <definedName name="____PG90" localSheetId="23">#REF!</definedName>
    <definedName name="____PG90" localSheetId="24">#REF!</definedName>
    <definedName name="____PG90" localSheetId="45">#REF!</definedName>
    <definedName name="____PG90">#REF!</definedName>
    <definedName name="____PG91" localSheetId="23">#REF!</definedName>
    <definedName name="____PG91" localSheetId="24">#REF!</definedName>
    <definedName name="____PG91" localSheetId="45">#REF!</definedName>
    <definedName name="____PG91">#REF!</definedName>
    <definedName name="____PG92" localSheetId="23">#REF!</definedName>
    <definedName name="____PG92" localSheetId="24">#REF!</definedName>
    <definedName name="____PG92" localSheetId="45">#REF!</definedName>
    <definedName name="____PG92">#REF!</definedName>
    <definedName name="____SEG2" localSheetId="18">'[4]BS 6865 12-31-11'!#REF!</definedName>
    <definedName name="____SEG2" localSheetId="23">'[4]BS 6865 12-31-11'!#REF!</definedName>
    <definedName name="____SEG2" localSheetId="24">'[4]BS 6865 12-31-11'!#REF!</definedName>
    <definedName name="____SEG2" localSheetId="45">'[4]BS 6865 12-31-11'!#REF!</definedName>
    <definedName name="____SEG2">'[4]BS 6865 12-31-11'!#REF!</definedName>
    <definedName name="___BUV2" localSheetId="18">#REF!</definedName>
    <definedName name="___BUV2" localSheetId="23">#REF!</definedName>
    <definedName name="___BUV2" localSheetId="24">#REF!</definedName>
    <definedName name="___BUV2" localSheetId="45">#REF!</definedName>
    <definedName name="___BUV2">#REF!</definedName>
    <definedName name="___PG1" localSheetId="23">'[6]1'!#REF!</definedName>
    <definedName name="___PG1" localSheetId="24">'[6]1'!#REF!</definedName>
    <definedName name="___PG1" localSheetId="45">'[6]1'!#REF!</definedName>
    <definedName name="___PG1">'[6]1'!#REF!</definedName>
    <definedName name="___PG10" localSheetId="23">#REF!</definedName>
    <definedName name="___PG10" localSheetId="24">#REF!</definedName>
    <definedName name="___PG10" localSheetId="45">#REF!</definedName>
    <definedName name="___PG10">#REF!</definedName>
    <definedName name="___PG11" localSheetId="23">#REF!</definedName>
    <definedName name="___PG11" localSheetId="24">#REF!</definedName>
    <definedName name="___PG11" localSheetId="45">#REF!</definedName>
    <definedName name="___PG11">#REF!</definedName>
    <definedName name="___PG12" localSheetId="23">#REF!</definedName>
    <definedName name="___PG12" localSheetId="24">#REF!</definedName>
    <definedName name="___PG12" localSheetId="45">#REF!</definedName>
    <definedName name="___PG12">#REF!</definedName>
    <definedName name="___PG13" localSheetId="23">#REF!</definedName>
    <definedName name="___PG13" localSheetId="24">#REF!</definedName>
    <definedName name="___PG13" localSheetId="45">#REF!</definedName>
    <definedName name="___PG13">#REF!</definedName>
    <definedName name="___PG14" localSheetId="23">#REF!</definedName>
    <definedName name="___PG14" localSheetId="24">#REF!</definedName>
    <definedName name="___PG14" localSheetId="45">#REF!</definedName>
    <definedName name="___PG14">#REF!</definedName>
    <definedName name="___PG15" localSheetId="23">#REF!</definedName>
    <definedName name="___PG15" localSheetId="24">#REF!</definedName>
    <definedName name="___PG15" localSheetId="45">#REF!</definedName>
    <definedName name="___PG15">#REF!</definedName>
    <definedName name="___PG16" localSheetId="23">#REF!</definedName>
    <definedName name="___PG16" localSheetId="24">#REF!</definedName>
    <definedName name="___PG16" localSheetId="45">#REF!</definedName>
    <definedName name="___PG16">#REF!</definedName>
    <definedName name="___PG17" localSheetId="23">#REF!</definedName>
    <definedName name="___PG17" localSheetId="24">#REF!</definedName>
    <definedName name="___PG17" localSheetId="45">#REF!</definedName>
    <definedName name="___PG17">#REF!</definedName>
    <definedName name="___PG18" localSheetId="23">#REF!</definedName>
    <definedName name="___PG18" localSheetId="24">#REF!</definedName>
    <definedName name="___PG18" localSheetId="45">#REF!</definedName>
    <definedName name="___PG18">#REF!</definedName>
    <definedName name="___PG19" localSheetId="23">#REF!</definedName>
    <definedName name="___PG19" localSheetId="24">#REF!</definedName>
    <definedName name="___PG19" localSheetId="45">#REF!</definedName>
    <definedName name="___PG19">#REF!</definedName>
    <definedName name="___PG2" localSheetId="23">#REF!</definedName>
    <definedName name="___PG2" localSheetId="24">#REF!</definedName>
    <definedName name="___PG2" localSheetId="45">#REF!</definedName>
    <definedName name="___PG2">#REF!</definedName>
    <definedName name="___PG20" localSheetId="23">#REF!</definedName>
    <definedName name="___PG20" localSheetId="24">#REF!</definedName>
    <definedName name="___PG20" localSheetId="45">#REF!</definedName>
    <definedName name="___PG20">#REF!</definedName>
    <definedName name="___PG21" localSheetId="23">#REF!</definedName>
    <definedName name="___PG21" localSheetId="24">#REF!</definedName>
    <definedName name="___PG21" localSheetId="45">#REF!</definedName>
    <definedName name="___PG21">#REF!</definedName>
    <definedName name="___PG22" localSheetId="23">#REF!</definedName>
    <definedName name="___PG22" localSheetId="24">#REF!</definedName>
    <definedName name="___PG22" localSheetId="45">#REF!</definedName>
    <definedName name="___PG22">#REF!</definedName>
    <definedName name="___PG23" localSheetId="23">#REF!</definedName>
    <definedName name="___PG23" localSheetId="24">#REF!</definedName>
    <definedName name="___PG23" localSheetId="45">#REF!</definedName>
    <definedName name="___PG23">#REF!</definedName>
    <definedName name="___PG24" localSheetId="23">#REF!</definedName>
    <definedName name="___PG24" localSheetId="24">#REF!</definedName>
    <definedName name="___PG24" localSheetId="45">#REF!</definedName>
    <definedName name="___PG24">#REF!</definedName>
    <definedName name="___PG25" localSheetId="23">#REF!</definedName>
    <definedName name="___PG25" localSheetId="24">#REF!</definedName>
    <definedName name="___PG25" localSheetId="45">#REF!</definedName>
    <definedName name="___PG25">#REF!</definedName>
    <definedName name="___PG26">'2627'!$A$1:$C$58</definedName>
    <definedName name="___PG27">'2627'!$D$1:$I$58</definedName>
    <definedName name="___PG28">'2829'!$A$1:$C$61</definedName>
    <definedName name="___PG29">'2829'!$D$1:$L$61</definedName>
    <definedName name="___PG30">'30'!$A$1:$C$60</definedName>
    <definedName name="___PG31">'31'!$A$1:$G$66</definedName>
    <definedName name="___PG32">'32'!$A$1:$E$58</definedName>
    <definedName name="___PG33">'33'!$A$1:$E$60</definedName>
    <definedName name="___PG40" localSheetId="23">#REF!</definedName>
    <definedName name="___PG40" localSheetId="24">#REF!</definedName>
    <definedName name="___PG40" localSheetId="45">#REF!</definedName>
    <definedName name="___PG40">#REF!</definedName>
    <definedName name="___PG41" localSheetId="23">#REF!</definedName>
    <definedName name="___PG41" localSheetId="24">#REF!</definedName>
    <definedName name="___PG41" localSheetId="45">#REF!</definedName>
    <definedName name="___PG41">#REF!</definedName>
    <definedName name="___PG42" localSheetId="23">#REF!</definedName>
    <definedName name="___PG42" localSheetId="24">#REF!</definedName>
    <definedName name="___PG42" localSheetId="45">#REF!</definedName>
    <definedName name="___PG42">#REF!</definedName>
    <definedName name="___PG43" localSheetId="23">#REF!</definedName>
    <definedName name="___PG43" localSheetId="24">#REF!</definedName>
    <definedName name="___PG43" localSheetId="45">#REF!</definedName>
    <definedName name="___PG43">#REF!</definedName>
    <definedName name="___PG44" localSheetId="23">#REF!</definedName>
    <definedName name="___PG44" localSheetId="24">#REF!</definedName>
    <definedName name="___PG44" localSheetId="45">#REF!</definedName>
    <definedName name="___PG44">#REF!</definedName>
    <definedName name="___PG45" localSheetId="23">#REF!</definedName>
    <definedName name="___PG45" localSheetId="24">#REF!</definedName>
    <definedName name="___PG45" localSheetId="45">#REF!</definedName>
    <definedName name="___PG45">#REF!</definedName>
    <definedName name="___PG46" localSheetId="23">#REF!</definedName>
    <definedName name="___PG46" localSheetId="24">#REF!</definedName>
    <definedName name="___PG46" localSheetId="45">#REF!</definedName>
    <definedName name="___PG46">#REF!</definedName>
    <definedName name="___PG47" localSheetId="23">#REF!</definedName>
    <definedName name="___PG47" localSheetId="24">#REF!</definedName>
    <definedName name="___PG47" localSheetId="45">#REF!</definedName>
    <definedName name="___PG47">#REF!</definedName>
    <definedName name="___PG60" localSheetId="23">#REF!</definedName>
    <definedName name="___PG60" localSheetId="24">#REF!</definedName>
    <definedName name="___PG60" localSheetId="45">#REF!</definedName>
    <definedName name="___PG60">#REF!</definedName>
    <definedName name="___PG61" localSheetId="23">#REF!</definedName>
    <definedName name="___PG61" localSheetId="24">#REF!</definedName>
    <definedName name="___PG61" localSheetId="45">#REF!</definedName>
    <definedName name="___PG61">#REF!</definedName>
    <definedName name="___PG62" localSheetId="23">#REF!</definedName>
    <definedName name="___PG62" localSheetId="24">#REF!</definedName>
    <definedName name="___PG62" localSheetId="45">#REF!</definedName>
    <definedName name="___PG62">#REF!</definedName>
    <definedName name="___PG63" localSheetId="23">#REF!</definedName>
    <definedName name="___PG63" localSheetId="24">#REF!</definedName>
    <definedName name="___PG63" localSheetId="45">#REF!</definedName>
    <definedName name="___PG63">#REF!</definedName>
    <definedName name="___PG64" localSheetId="23">#REF!</definedName>
    <definedName name="___PG64" localSheetId="24">#REF!</definedName>
    <definedName name="___PG64" localSheetId="45">#REF!</definedName>
    <definedName name="___PG64">#REF!</definedName>
    <definedName name="___PG65" localSheetId="23">#REF!</definedName>
    <definedName name="___PG65" localSheetId="24">#REF!</definedName>
    <definedName name="___PG65" localSheetId="45">#REF!</definedName>
    <definedName name="___PG65">#REF!</definedName>
    <definedName name="___PG66" localSheetId="23">#REF!</definedName>
    <definedName name="___PG66" localSheetId="24">#REF!</definedName>
    <definedName name="___PG66" localSheetId="45">#REF!</definedName>
    <definedName name="___PG66">#REF!</definedName>
    <definedName name="___PG67" localSheetId="23">#REF!</definedName>
    <definedName name="___PG67" localSheetId="24">#REF!</definedName>
    <definedName name="___PG67" localSheetId="45">#REF!</definedName>
    <definedName name="___PG67">#REF!</definedName>
    <definedName name="___PG68" localSheetId="23">#REF!</definedName>
    <definedName name="___PG68" localSheetId="24">#REF!</definedName>
    <definedName name="___PG68" localSheetId="45">#REF!</definedName>
    <definedName name="___PG68">#REF!</definedName>
    <definedName name="___PG69" localSheetId="23">#REF!</definedName>
    <definedName name="___PG69" localSheetId="24">#REF!</definedName>
    <definedName name="___PG69" localSheetId="45">#REF!</definedName>
    <definedName name="___PG69">#REF!</definedName>
    <definedName name="___PG70" localSheetId="23">#REF!</definedName>
    <definedName name="___PG70" localSheetId="24">#REF!</definedName>
    <definedName name="___PG70" localSheetId="45">#REF!</definedName>
    <definedName name="___PG70">#REF!</definedName>
    <definedName name="___PG71" localSheetId="23">#REF!</definedName>
    <definedName name="___PG71" localSheetId="24">#REF!</definedName>
    <definedName name="___PG71" localSheetId="45">#REF!</definedName>
    <definedName name="___PG71">#REF!</definedName>
    <definedName name="___PG72" localSheetId="23">#REF!</definedName>
    <definedName name="___PG72" localSheetId="24">#REF!</definedName>
    <definedName name="___PG72" localSheetId="45">#REF!</definedName>
    <definedName name="___PG72">#REF!</definedName>
    <definedName name="___PG7277" localSheetId="23">#REF!</definedName>
    <definedName name="___PG7277" localSheetId="24">#REF!</definedName>
    <definedName name="___PG7277" localSheetId="45">#REF!</definedName>
    <definedName name="___PG7277">#REF!</definedName>
    <definedName name="___PG73" localSheetId="23">#REF!</definedName>
    <definedName name="___PG73" localSheetId="24">#REF!</definedName>
    <definedName name="___PG73" localSheetId="45">#REF!</definedName>
    <definedName name="___PG73">#REF!</definedName>
    <definedName name="___PG74" localSheetId="23">#REF!</definedName>
    <definedName name="___PG74" localSheetId="24">#REF!</definedName>
    <definedName name="___PG74" localSheetId="45">#REF!</definedName>
    <definedName name="___PG74">#REF!</definedName>
    <definedName name="___PG75" localSheetId="23">#REF!</definedName>
    <definedName name="___PG75" localSheetId="24">#REF!</definedName>
    <definedName name="___PG75" localSheetId="45">#REF!</definedName>
    <definedName name="___PG75">#REF!</definedName>
    <definedName name="___PG76" localSheetId="23">#REF!</definedName>
    <definedName name="___PG76" localSheetId="24">#REF!</definedName>
    <definedName name="___PG76" localSheetId="45">#REF!</definedName>
    <definedName name="___PG76">#REF!</definedName>
    <definedName name="___PG77" localSheetId="23">#REF!</definedName>
    <definedName name="___PG77" localSheetId="24">#REF!</definedName>
    <definedName name="___PG77" localSheetId="45">#REF!</definedName>
    <definedName name="___PG77">#REF!</definedName>
    <definedName name="___PG78" localSheetId="23">#REF!</definedName>
    <definedName name="___PG78" localSheetId="24">#REF!</definedName>
    <definedName name="___PG78" localSheetId="45">#REF!</definedName>
    <definedName name="___PG78">#REF!</definedName>
    <definedName name="___PG79" localSheetId="23">#REF!</definedName>
    <definedName name="___PG79" localSheetId="24">#REF!</definedName>
    <definedName name="___PG79" localSheetId="45">#REF!</definedName>
    <definedName name="___PG79">#REF!</definedName>
    <definedName name="___PG80" localSheetId="23">#REF!</definedName>
    <definedName name="___PG80" localSheetId="24">#REF!</definedName>
    <definedName name="___PG80" localSheetId="45">#REF!</definedName>
    <definedName name="___PG80">#REF!</definedName>
    <definedName name="___PG81">'81'!$A$1:$G$61</definedName>
    <definedName name="___PG82">'82'!$A$1:$G$44</definedName>
    <definedName name="___PG83" localSheetId="23">#REF!</definedName>
    <definedName name="___PG83" localSheetId="24">#REF!</definedName>
    <definedName name="___PG83" localSheetId="45">#REF!</definedName>
    <definedName name="___PG83">#REF!</definedName>
    <definedName name="___PG84" localSheetId="23">#REF!</definedName>
    <definedName name="___PG84" localSheetId="24">#REF!</definedName>
    <definedName name="___PG84" localSheetId="45">#REF!</definedName>
    <definedName name="___PG84">#REF!</definedName>
    <definedName name="___PG85" localSheetId="23">#REF!</definedName>
    <definedName name="___PG85" localSheetId="24">#REF!</definedName>
    <definedName name="___PG85" localSheetId="45">#REF!</definedName>
    <definedName name="___PG85">#REF!</definedName>
    <definedName name="___PG86" localSheetId="23">#REF!</definedName>
    <definedName name="___PG86" localSheetId="24">#REF!</definedName>
    <definedName name="___PG86" localSheetId="45">#REF!</definedName>
    <definedName name="___PG86">#REF!</definedName>
    <definedName name="___PG87" localSheetId="23">#REF!</definedName>
    <definedName name="___PG87" localSheetId="24">#REF!</definedName>
    <definedName name="___PG87" localSheetId="45">#REF!</definedName>
    <definedName name="___PG87">#REF!</definedName>
    <definedName name="___PG88" localSheetId="23">#REF!</definedName>
    <definedName name="___PG88" localSheetId="24">#REF!</definedName>
    <definedName name="___PG88" localSheetId="45">#REF!</definedName>
    <definedName name="___PG88">#REF!</definedName>
    <definedName name="___PG89" localSheetId="23">#REF!</definedName>
    <definedName name="___PG89" localSheetId="24">#REF!</definedName>
    <definedName name="___PG89" localSheetId="45">#REF!</definedName>
    <definedName name="___PG89">#REF!</definedName>
    <definedName name="___PG9" localSheetId="23">#REF!</definedName>
    <definedName name="___PG9" localSheetId="24">#REF!</definedName>
    <definedName name="___PG9" localSheetId="45">#REF!</definedName>
    <definedName name="___PG9">#REF!</definedName>
    <definedName name="___PG90" localSheetId="23">#REF!</definedName>
    <definedName name="___PG90" localSheetId="24">#REF!</definedName>
    <definedName name="___PG90" localSheetId="45">#REF!</definedName>
    <definedName name="___PG90">#REF!</definedName>
    <definedName name="___PG91" localSheetId="23">#REF!</definedName>
    <definedName name="___PG91" localSheetId="24">#REF!</definedName>
    <definedName name="___PG91" localSheetId="45">#REF!</definedName>
    <definedName name="___PG91">#REF!</definedName>
    <definedName name="___PG92" localSheetId="23">#REF!</definedName>
    <definedName name="___PG92" localSheetId="24">#REF!</definedName>
    <definedName name="___PG92" localSheetId="45">#REF!</definedName>
    <definedName name="___PG92">#REF!</definedName>
    <definedName name="___PG93" localSheetId="23">#REF!</definedName>
    <definedName name="___PG93" localSheetId="24">#REF!</definedName>
    <definedName name="___PG93" localSheetId="45">#REF!</definedName>
    <definedName name="___PG93">#REF!</definedName>
    <definedName name="___PG94" localSheetId="23">#REF!</definedName>
    <definedName name="___PG94" localSheetId="24">#REF!</definedName>
    <definedName name="___PG94" localSheetId="45">#REF!</definedName>
    <definedName name="___PG94">#REF!</definedName>
    <definedName name="___SEG2" localSheetId="18">#REF!</definedName>
    <definedName name="___SEG2" localSheetId="23">#REF!</definedName>
    <definedName name="___SEG2" localSheetId="24">#REF!</definedName>
    <definedName name="___SEG2" localSheetId="45">#REF!</definedName>
    <definedName name="___SEG2">#REF!</definedName>
    <definedName name="__123Graph_A" localSheetId="18" hidden="1">[7]NEP!#REF!</definedName>
    <definedName name="__123Graph_A" localSheetId="23" hidden="1">[7]NEP!#REF!</definedName>
    <definedName name="__123Graph_A" localSheetId="24" hidden="1">[7]NEP!#REF!</definedName>
    <definedName name="__123Graph_A" localSheetId="45" hidden="1">[7]NEP!#REF!</definedName>
    <definedName name="__123Graph_A" hidden="1">[7]NEP!#REF!</definedName>
    <definedName name="__123Graph_B" localSheetId="18" hidden="1">[7]NEP!#REF!</definedName>
    <definedName name="__123Graph_B" localSheetId="23" hidden="1">[7]NEP!#REF!</definedName>
    <definedName name="__123Graph_B" localSheetId="24" hidden="1">[7]NEP!#REF!</definedName>
    <definedName name="__123Graph_B" localSheetId="45" hidden="1">[7]NEP!#REF!</definedName>
    <definedName name="__123Graph_B" hidden="1">[7]NEP!#REF!</definedName>
    <definedName name="__123Graph_C" localSheetId="18" hidden="1">[7]NEP!#REF!</definedName>
    <definedName name="__123Graph_C" localSheetId="23" hidden="1">[7]NEP!#REF!</definedName>
    <definedName name="__123Graph_C" localSheetId="24" hidden="1">[7]NEP!#REF!</definedName>
    <definedName name="__123Graph_C" localSheetId="45" hidden="1">[7]NEP!#REF!</definedName>
    <definedName name="__123Graph_C" hidden="1">[7]NEP!#REF!</definedName>
    <definedName name="__123Graph_D" localSheetId="18" hidden="1">[7]NEP!#REF!</definedName>
    <definedName name="__123Graph_D" localSheetId="23" hidden="1">[7]NEP!#REF!</definedName>
    <definedName name="__123Graph_D" localSheetId="24" hidden="1">[7]NEP!#REF!</definedName>
    <definedName name="__123Graph_D" localSheetId="45" hidden="1">[7]NEP!#REF!</definedName>
    <definedName name="__123Graph_D" hidden="1">[7]NEP!#REF!</definedName>
    <definedName name="__5" localSheetId="18">#REF!</definedName>
    <definedName name="__5" localSheetId="23">#REF!</definedName>
    <definedName name="__5" localSheetId="24">#REF!</definedName>
    <definedName name="__5" localSheetId="45">#REF!</definedName>
    <definedName name="__5">#REF!</definedName>
    <definedName name="__5A" localSheetId="18">#REF!</definedName>
    <definedName name="__5A" localSheetId="23">#REF!</definedName>
    <definedName name="__5A" localSheetId="24">#REF!</definedName>
    <definedName name="__5A" localSheetId="45">#REF!</definedName>
    <definedName name="__5A">#REF!</definedName>
    <definedName name="__5B" localSheetId="18">#REF!</definedName>
    <definedName name="__5B" localSheetId="23">#REF!</definedName>
    <definedName name="__5B" localSheetId="24">#REF!</definedName>
    <definedName name="__5B" localSheetId="45">#REF!</definedName>
    <definedName name="__5B">#REF!</definedName>
    <definedName name="__5C" localSheetId="18">#REF!</definedName>
    <definedName name="__5C" localSheetId="23">#REF!</definedName>
    <definedName name="__5C" localSheetId="24">#REF!</definedName>
    <definedName name="__5C" localSheetId="45">#REF!</definedName>
    <definedName name="__5C">#REF!</definedName>
    <definedName name="__BUV2" localSheetId="18">'[8]Balance sheet as of 4.22.10'!#REF!</definedName>
    <definedName name="__BUV2" localSheetId="23">#REF!</definedName>
    <definedName name="__BUV2" localSheetId="24">#REF!</definedName>
    <definedName name="__BUV2" localSheetId="45">#REF!</definedName>
    <definedName name="__BUV2">#REF!</definedName>
    <definedName name="__end1">40008.1499768519</definedName>
    <definedName name="__PG1" localSheetId="23">#REF!</definedName>
    <definedName name="__PG1" localSheetId="24">#REF!</definedName>
    <definedName name="__PG1" localSheetId="45">#REF!</definedName>
    <definedName name="__PG1">#REF!</definedName>
    <definedName name="__PG10" localSheetId="23">#REF!</definedName>
    <definedName name="__PG10" localSheetId="24">#REF!</definedName>
    <definedName name="__PG10" localSheetId="45">#REF!</definedName>
    <definedName name="__PG10">#REF!</definedName>
    <definedName name="__PG11" localSheetId="23">#REF!</definedName>
    <definedName name="__PG11" localSheetId="24">#REF!</definedName>
    <definedName name="__PG11" localSheetId="45">#REF!</definedName>
    <definedName name="__PG11">#REF!</definedName>
    <definedName name="__PG12" localSheetId="23">#REF!</definedName>
    <definedName name="__PG12" localSheetId="24">#REF!</definedName>
    <definedName name="__PG12" localSheetId="45">#REF!</definedName>
    <definedName name="__PG12">#REF!</definedName>
    <definedName name="__PG13" localSheetId="23">#REF!</definedName>
    <definedName name="__PG13" localSheetId="24">#REF!</definedName>
    <definedName name="__PG13" localSheetId="45">#REF!</definedName>
    <definedName name="__PG13">#REF!</definedName>
    <definedName name="__PG14" localSheetId="23">#REF!</definedName>
    <definedName name="__PG14" localSheetId="24">#REF!</definedName>
    <definedName name="__PG14" localSheetId="45">#REF!</definedName>
    <definedName name="__PG14">#REF!</definedName>
    <definedName name="__PG15" localSheetId="23">#REF!</definedName>
    <definedName name="__PG15" localSheetId="24">#REF!</definedName>
    <definedName name="__PG15" localSheetId="45">#REF!</definedName>
    <definedName name="__PG15">#REF!</definedName>
    <definedName name="__PG16" localSheetId="23">#REF!</definedName>
    <definedName name="__PG16" localSheetId="24">#REF!</definedName>
    <definedName name="__PG16" localSheetId="45">#REF!</definedName>
    <definedName name="__PG16">#REF!</definedName>
    <definedName name="__PG17" localSheetId="23">#REF!</definedName>
    <definedName name="__PG17" localSheetId="24">#REF!</definedName>
    <definedName name="__PG17" localSheetId="45">#REF!</definedName>
    <definedName name="__PG17">#REF!</definedName>
    <definedName name="__PG18" localSheetId="23">#REF!</definedName>
    <definedName name="__PG18" localSheetId="24">#REF!</definedName>
    <definedName name="__PG18" localSheetId="45">#REF!</definedName>
    <definedName name="__PG18">#REF!</definedName>
    <definedName name="__PG19" localSheetId="23">#REF!</definedName>
    <definedName name="__PG19" localSheetId="24">#REF!</definedName>
    <definedName name="__PG19" localSheetId="45">#REF!</definedName>
    <definedName name="__PG19">#REF!</definedName>
    <definedName name="__PG2" localSheetId="23">#REF!</definedName>
    <definedName name="__PG2" localSheetId="24">#REF!</definedName>
    <definedName name="__PG2" localSheetId="45">#REF!</definedName>
    <definedName name="__PG2">#REF!</definedName>
    <definedName name="__PG20" localSheetId="23">#REF!</definedName>
    <definedName name="__PG20" localSheetId="24">#REF!</definedName>
    <definedName name="__PG20" localSheetId="45">#REF!</definedName>
    <definedName name="__PG20">#REF!</definedName>
    <definedName name="__PG21" localSheetId="23">#REF!</definedName>
    <definedName name="__PG21" localSheetId="24">#REF!</definedName>
    <definedName name="__PG21" localSheetId="45">#REF!</definedName>
    <definedName name="__PG21">#REF!</definedName>
    <definedName name="__PG22" localSheetId="23">#REF!</definedName>
    <definedName name="__PG22" localSheetId="24">#REF!</definedName>
    <definedName name="__PG22" localSheetId="45">#REF!</definedName>
    <definedName name="__PG22">#REF!</definedName>
    <definedName name="__PG23" localSheetId="23">#REF!</definedName>
    <definedName name="__PG23" localSheetId="24">#REF!</definedName>
    <definedName name="__PG23" localSheetId="45">#REF!</definedName>
    <definedName name="__PG23">#REF!</definedName>
    <definedName name="__PG24" localSheetId="23">#REF!</definedName>
    <definedName name="__PG24" localSheetId="24">#REF!</definedName>
    <definedName name="__PG24" localSheetId="45">#REF!</definedName>
    <definedName name="__PG24">#REF!</definedName>
    <definedName name="__PG25" localSheetId="23">#REF!</definedName>
    <definedName name="__PG25" localSheetId="24">#REF!</definedName>
    <definedName name="__PG25" localSheetId="45">#REF!</definedName>
    <definedName name="__PG25">#REF!</definedName>
    <definedName name="__PG26" localSheetId="23">#REF!</definedName>
    <definedName name="__PG26" localSheetId="24">#REF!</definedName>
    <definedName name="__PG26" localSheetId="45">#REF!</definedName>
    <definedName name="__PG26">#REF!</definedName>
    <definedName name="__PG27" localSheetId="23">#REF!</definedName>
    <definedName name="__PG27" localSheetId="24">#REF!</definedName>
    <definedName name="__PG27" localSheetId="45">#REF!</definedName>
    <definedName name="__PG27">#REF!</definedName>
    <definedName name="__PG28" localSheetId="23">#REF!</definedName>
    <definedName name="__PG28" localSheetId="24">#REF!</definedName>
    <definedName name="__PG28" localSheetId="45">#REF!</definedName>
    <definedName name="__PG28">#REF!</definedName>
    <definedName name="__PG29" localSheetId="23">#REF!</definedName>
    <definedName name="__PG29" localSheetId="24">#REF!</definedName>
    <definedName name="__PG29" localSheetId="45">#REF!</definedName>
    <definedName name="__PG29">#REF!</definedName>
    <definedName name="__PG30" localSheetId="23">#REF!</definedName>
    <definedName name="__PG30" localSheetId="24">#REF!</definedName>
    <definedName name="__PG30" localSheetId="45">#REF!</definedName>
    <definedName name="__PG30">#REF!</definedName>
    <definedName name="__PG31" localSheetId="23">#REF!</definedName>
    <definedName name="__PG31" localSheetId="24">#REF!</definedName>
    <definedName name="__PG31" localSheetId="45">#REF!</definedName>
    <definedName name="__PG31">#REF!</definedName>
    <definedName name="__PG32" localSheetId="23">#REF!</definedName>
    <definedName name="__PG32" localSheetId="24">#REF!</definedName>
    <definedName name="__PG32" localSheetId="45">#REF!</definedName>
    <definedName name="__PG32">#REF!</definedName>
    <definedName name="__PG33" localSheetId="23">#REF!</definedName>
    <definedName name="__PG33" localSheetId="24">#REF!</definedName>
    <definedName name="__PG33" localSheetId="45">#REF!</definedName>
    <definedName name="__PG33">#REF!</definedName>
    <definedName name="__PG40" localSheetId="23">#REF!</definedName>
    <definedName name="__PG40" localSheetId="24">#REF!</definedName>
    <definedName name="__PG40" localSheetId="45">#REF!</definedName>
    <definedName name="__PG40">#REF!</definedName>
    <definedName name="__PG41" localSheetId="23">#REF!</definedName>
    <definedName name="__PG41" localSheetId="24">#REF!</definedName>
    <definedName name="__PG41" localSheetId="45">#REF!</definedName>
    <definedName name="__PG41">#REF!</definedName>
    <definedName name="__PG42" localSheetId="23">#REF!</definedName>
    <definedName name="__PG42" localSheetId="24">#REF!</definedName>
    <definedName name="__PG42" localSheetId="45">#REF!</definedName>
    <definedName name="__PG42">#REF!</definedName>
    <definedName name="__PG43" localSheetId="23">#REF!</definedName>
    <definedName name="__PG43" localSheetId="24">#REF!</definedName>
    <definedName name="__PG43" localSheetId="45">#REF!</definedName>
    <definedName name="__PG43">#REF!</definedName>
    <definedName name="__PG44" localSheetId="23">#REF!</definedName>
    <definedName name="__PG44" localSheetId="24">#REF!</definedName>
    <definedName name="__PG44" localSheetId="45">#REF!</definedName>
    <definedName name="__PG44">#REF!</definedName>
    <definedName name="__PG45" localSheetId="23">#REF!</definedName>
    <definedName name="__PG45" localSheetId="24">#REF!</definedName>
    <definedName name="__PG45" localSheetId="45">#REF!</definedName>
    <definedName name="__PG45">#REF!</definedName>
    <definedName name="__PG46" localSheetId="23">#REF!</definedName>
    <definedName name="__PG46" localSheetId="24">#REF!</definedName>
    <definedName name="__PG46" localSheetId="45">#REF!</definedName>
    <definedName name="__PG46">#REF!</definedName>
    <definedName name="__PG47" localSheetId="23">#REF!</definedName>
    <definedName name="__PG47" localSheetId="24">#REF!</definedName>
    <definedName name="__PG47" localSheetId="45">#REF!</definedName>
    <definedName name="__PG47">#REF!</definedName>
    <definedName name="__PG60" localSheetId="23">#REF!</definedName>
    <definedName name="__PG60" localSheetId="24">#REF!</definedName>
    <definedName name="__PG60" localSheetId="45">#REF!</definedName>
    <definedName name="__PG60">#REF!</definedName>
    <definedName name="__PG61" localSheetId="23">#REF!</definedName>
    <definedName name="__PG61" localSheetId="24">#REF!</definedName>
    <definedName name="__PG61" localSheetId="45">#REF!</definedName>
    <definedName name="__PG61">#REF!</definedName>
    <definedName name="__PG62" localSheetId="23">#REF!</definedName>
    <definedName name="__PG62" localSheetId="24">#REF!</definedName>
    <definedName name="__PG62" localSheetId="45">#REF!</definedName>
    <definedName name="__PG62">#REF!</definedName>
    <definedName name="__PG63" localSheetId="23">#REF!</definedName>
    <definedName name="__PG63" localSheetId="24">#REF!</definedName>
    <definedName name="__PG63" localSheetId="45">#REF!</definedName>
    <definedName name="__PG63">#REF!</definedName>
    <definedName name="__PG64" localSheetId="23">#REF!</definedName>
    <definedName name="__PG64" localSheetId="24">#REF!</definedName>
    <definedName name="__PG64" localSheetId="45">#REF!</definedName>
    <definedName name="__PG64">#REF!</definedName>
    <definedName name="__PG65" localSheetId="23">#REF!</definedName>
    <definedName name="__PG65" localSheetId="24">#REF!</definedName>
    <definedName name="__PG65" localSheetId="45">#REF!</definedName>
    <definedName name="__PG65">#REF!</definedName>
    <definedName name="__PG66" localSheetId="23">#REF!</definedName>
    <definedName name="__PG66" localSheetId="24">#REF!</definedName>
    <definedName name="__PG66" localSheetId="45">#REF!</definedName>
    <definedName name="__PG66">#REF!</definedName>
    <definedName name="__PG67" localSheetId="23">#REF!</definedName>
    <definedName name="__PG67" localSheetId="24">#REF!</definedName>
    <definedName name="__PG67" localSheetId="45">#REF!</definedName>
    <definedName name="__PG67">#REF!</definedName>
    <definedName name="__PG68" localSheetId="23">#REF!</definedName>
    <definedName name="__PG68" localSheetId="24">#REF!</definedName>
    <definedName name="__PG68" localSheetId="45">#REF!</definedName>
    <definedName name="__PG68">#REF!</definedName>
    <definedName name="__PG69" localSheetId="23">#REF!</definedName>
    <definedName name="__PG69" localSheetId="24">#REF!</definedName>
    <definedName name="__PG69" localSheetId="45">#REF!</definedName>
    <definedName name="__PG69">#REF!</definedName>
    <definedName name="__PG70" localSheetId="23">#REF!</definedName>
    <definedName name="__PG70" localSheetId="24">#REF!</definedName>
    <definedName name="__PG70" localSheetId="45">#REF!</definedName>
    <definedName name="__PG70">#REF!</definedName>
    <definedName name="__PG71" localSheetId="23">#REF!</definedName>
    <definedName name="__PG71" localSheetId="24">#REF!</definedName>
    <definedName name="__PG71" localSheetId="45">#REF!</definedName>
    <definedName name="__PG71">#REF!</definedName>
    <definedName name="__PG72" localSheetId="23">#REF!</definedName>
    <definedName name="__PG72" localSheetId="24">#REF!</definedName>
    <definedName name="__PG72" localSheetId="45">#REF!</definedName>
    <definedName name="__PG72">#REF!</definedName>
    <definedName name="__PG7277" localSheetId="23">#REF!</definedName>
    <definedName name="__PG7277" localSheetId="24">#REF!</definedName>
    <definedName name="__PG7277" localSheetId="45">#REF!</definedName>
    <definedName name="__PG7277">#REF!</definedName>
    <definedName name="__PG73" localSheetId="23">#REF!</definedName>
    <definedName name="__PG73" localSheetId="24">#REF!</definedName>
    <definedName name="__PG73" localSheetId="45">#REF!</definedName>
    <definedName name="__PG73">#REF!</definedName>
    <definedName name="__PG74" localSheetId="23">#REF!</definedName>
    <definedName name="__PG74" localSheetId="24">#REF!</definedName>
    <definedName name="__PG74" localSheetId="45">#REF!</definedName>
    <definedName name="__PG74">#REF!</definedName>
    <definedName name="__PG75" localSheetId="23">#REF!</definedName>
    <definedName name="__PG75" localSheetId="24">#REF!</definedName>
    <definedName name="__PG75" localSheetId="45">#REF!</definedName>
    <definedName name="__PG75">#REF!</definedName>
    <definedName name="__PG76" localSheetId="23">#REF!</definedName>
    <definedName name="__PG76" localSheetId="24">#REF!</definedName>
    <definedName name="__PG76" localSheetId="45">#REF!</definedName>
    <definedName name="__PG76">#REF!</definedName>
    <definedName name="__PG77" localSheetId="23">#REF!</definedName>
    <definedName name="__PG77" localSheetId="24">#REF!</definedName>
    <definedName name="__PG77" localSheetId="45">#REF!</definedName>
    <definedName name="__PG77">#REF!</definedName>
    <definedName name="__PG78" localSheetId="23">#REF!</definedName>
    <definedName name="__PG78" localSheetId="24">#REF!</definedName>
    <definedName name="__PG78" localSheetId="45">#REF!</definedName>
    <definedName name="__PG78">#REF!</definedName>
    <definedName name="__PG79" localSheetId="23">#REF!</definedName>
    <definedName name="__PG79" localSheetId="24">#REF!</definedName>
    <definedName name="__PG79" localSheetId="45">#REF!</definedName>
    <definedName name="__PG79">#REF!</definedName>
    <definedName name="__PG80" localSheetId="23">#REF!</definedName>
    <definedName name="__PG80" localSheetId="24">#REF!</definedName>
    <definedName name="__PG80" localSheetId="45">#REF!</definedName>
    <definedName name="__PG80">#REF!</definedName>
    <definedName name="__PG81" localSheetId="23">#REF!</definedName>
    <definedName name="__PG81" localSheetId="24">#REF!</definedName>
    <definedName name="__PG81" localSheetId="45">#REF!</definedName>
    <definedName name="__PG81">#REF!</definedName>
    <definedName name="__PG82" localSheetId="23">#REF!</definedName>
    <definedName name="__PG82" localSheetId="24">#REF!</definedName>
    <definedName name="__PG82" localSheetId="45">#REF!</definedName>
    <definedName name="__PG82">#REF!</definedName>
    <definedName name="__PG83" localSheetId="23">#REF!</definedName>
    <definedName name="__PG83" localSheetId="24">#REF!</definedName>
    <definedName name="__PG83" localSheetId="45">#REF!</definedName>
    <definedName name="__PG83">#REF!</definedName>
    <definedName name="__PG84" localSheetId="23">#REF!</definedName>
    <definedName name="__PG84" localSheetId="24">#REF!</definedName>
    <definedName name="__PG84" localSheetId="45">#REF!</definedName>
    <definedName name="__PG84">#REF!</definedName>
    <definedName name="__PG85" localSheetId="23">#REF!</definedName>
    <definedName name="__PG85" localSheetId="24">#REF!</definedName>
    <definedName name="__PG85" localSheetId="45">#REF!</definedName>
    <definedName name="__PG85">#REF!</definedName>
    <definedName name="__PG86" localSheetId="23">#REF!</definedName>
    <definedName name="__PG86" localSheetId="24">#REF!</definedName>
    <definedName name="__PG86" localSheetId="45">#REF!</definedName>
    <definedName name="__PG86">#REF!</definedName>
    <definedName name="__PG87" localSheetId="23">#REF!</definedName>
    <definedName name="__PG87" localSheetId="24">#REF!</definedName>
    <definedName name="__PG87" localSheetId="45">#REF!</definedName>
    <definedName name="__PG87">#REF!</definedName>
    <definedName name="__PG88" localSheetId="23">#REF!</definedName>
    <definedName name="__PG88" localSheetId="24">#REF!</definedName>
    <definedName name="__PG88" localSheetId="45">#REF!</definedName>
    <definedName name="__PG88">#REF!</definedName>
    <definedName name="__PG89" localSheetId="23">#REF!</definedName>
    <definedName name="__PG89" localSheetId="24">#REF!</definedName>
    <definedName name="__PG89" localSheetId="45">#REF!</definedName>
    <definedName name="__PG89">#REF!</definedName>
    <definedName name="__PG9" localSheetId="23">#REF!</definedName>
    <definedName name="__PG9" localSheetId="24">#REF!</definedName>
    <definedName name="__PG9" localSheetId="45">#REF!</definedName>
    <definedName name="__PG9">#REF!</definedName>
    <definedName name="__PG90" localSheetId="23">#REF!</definedName>
    <definedName name="__PG90" localSheetId="24">#REF!</definedName>
    <definedName name="__PG90" localSheetId="45">#REF!</definedName>
    <definedName name="__PG90">#REF!</definedName>
    <definedName name="__PG91" localSheetId="23">#REF!</definedName>
    <definedName name="__PG91" localSheetId="24">#REF!</definedName>
    <definedName name="__PG91" localSheetId="45">#REF!</definedName>
    <definedName name="__PG91">#REF!</definedName>
    <definedName name="__PG92" localSheetId="23">#REF!</definedName>
    <definedName name="__PG92" localSheetId="24">#REF!</definedName>
    <definedName name="__PG92" localSheetId="45">#REF!</definedName>
    <definedName name="__PG92">#REF!</definedName>
    <definedName name="__PG93" localSheetId="23">#REF!</definedName>
    <definedName name="__PG93" localSheetId="24">#REF!</definedName>
    <definedName name="__PG93" localSheetId="45">#REF!</definedName>
    <definedName name="__PG93">#REF!</definedName>
    <definedName name="__PG94" localSheetId="23">#REF!</definedName>
    <definedName name="__PG94" localSheetId="24">#REF!</definedName>
    <definedName name="__PG94" localSheetId="45">#REF!</definedName>
    <definedName name="__PG94">#REF!</definedName>
    <definedName name="__SEG2" localSheetId="18">'[8]Balance sheet as of 4.22.10'!#REF!</definedName>
    <definedName name="__SEG2" localSheetId="23">#REF!</definedName>
    <definedName name="__SEG2" localSheetId="24">#REF!</definedName>
    <definedName name="__SEG2" localSheetId="45">#REF!</definedName>
    <definedName name="__SEG2">#REF!</definedName>
    <definedName name="_1_10_340_ENTRY" localSheetId="18">#REF!</definedName>
    <definedName name="_1_10_340_ENTRY" localSheetId="23">#REF!</definedName>
    <definedName name="_1_10_340_ENTRY" localSheetId="24">#REF!</definedName>
    <definedName name="_1_10_340_ENTRY" localSheetId="45">#REF!</definedName>
    <definedName name="_1_10_340_ENTRY">#REF!</definedName>
    <definedName name="_1_5" localSheetId="18">#REF!</definedName>
    <definedName name="_1_5" localSheetId="23">#REF!</definedName>
    <definedName name="_1_5" localSheetId="24">#REF!</definedName>
    <definedName name="_1_5" localSheetId="45">#REF!</definedName>
    <definedName name="_1_5">#REF!</definedName>
    <definedName name="_10_200" localSheetId="18">#REF!</definedName>
    <definedName name="_10_200" localSheetId="23">#REF!</definedName>
    <definedName name="_10_200" localSheetId="24">#REF!</definedName>
    <definedName name="_10_200" localSheetId="45">#REF!</definedName>
    <definedName name="_10_200">#REF!</definedName>
    <definedName name="_108109PM" localSheetId="18">'[9]108109'!#REF!</definedName>
    <definedName name="_108109PM" localSheetId="23">'[9]108109'!#REF!</definedName>
    <definedName name="_108109PM" localSheetId="24">'[9]108109'!#REF!</definedName>
    <definedName name="_108109PM" localSheetId="45">'[9]108109'!#REF!</definedName>
    <definedName name="_108109PM">'[9]108109'!#REF!</definedName>
    <definedName name="_10PAGE_8" localSheetId="18">#REF!</definedName>
    <definedName name="_10PAGE_8" localSheetId="23">#REF!</definedName>
    <definedName name="_10PAGE_8" localSheetId="24">#REF!</definedName>
    <definedName name="_10PAGE_8" localSheetId="45">#REF!</definedName>
    <definedName name="_10PAGE_8">#REF!</definedName>
    <definedName name="_10Q_1ST_QTR" localSheetId="18">#REF!</definedName>
    <definedName name="_10Q_1ST_QTR" localSheetId="23">#REF!</definedName>
    <definedName name="_10Q_1ST_QTR" localSheetId="24">#REF!</definedName>
    <definedName name="_10Q_1ST_QTR" localSheetId="45">#REF!</definedName>
    <definedName name="_10Q_1ST_QTR">#REF!</definedName>
    <definedName name="_10Q_1ST_QTR_CF" localSheetId="18">#REF!</definedName>
    <definedName name="_10Q_1ST_QTR_CF" localSheetId="23">#REF!</definedName>
    <definedName name="_10Q_1ST_QTR_CF" localSheetId="24">#REF!</definedName>
    <definedName name="_10Q_1ST_QTR_CF" localSheetId="45">#REF!</definedName>
    <definedName name="_10Q_1ST_QTR_CF">#REF!</definedName>
    <definedName name="_10Q_BS" localSheetId="18">#REF!</definedName>
    <definedName name="_10Q_BS" localSheetId="23">#REF!</definedName>
    <definedName name="_10Q_BS" localSheetId="24">#REF!</definedName>
    <definedName name="_10Q_BS" localSheetId="45">#REF!</definedName>
    <definedName name="_10Q_BS">#REF!</definedName>
    <definedName name="_10Q_CF" localSheetId="18">#REF!</definedName>
    <definedName name="_10Q_CF" localSheetId="23">#REF!</definedName>
    <definedName name="_10Q_CF" localSheetId="24">#REF!</definedName>
    <definedName name="_10Q_CF" localSheetId="45">#REF!</definedName>
    <definedName name="_10Q_CF">#REF!</definedName>
    <definedName name="_10Q_IS_1ST_ONL" localSheetId="18">#REF!</definedName>
    <definedName name="_10Q_IS_1ST_ONL" localSheetId="23">#REF!</definedName>
    <definedName name="_10Q_IS_1ST_ONL" localSheetId="24">#REF!</definedName>
    <definedName name="_10Q_IS_1ST_ONL" localSheetId="45">#REF!</definedName>
    <definedName name="_10Q_IS_1ST_ONL">#REF!</definedName>
    <definedName name="_10Q_QTR_IS" localSheetId="18">#REF!</definedName>
    <definedName name="_10Q_QTR_IS" localSheetId="23">#REF!</definedName>
    <definedName name="_10Q_QTR_IS" localSheetId="24">#REF!</definedName>
    <definedName name="_10Q_QTR_IS" localSheetId="45">#REF!</definedName>
    <definedName name="_10Q_QTR_IS">#REF!</definedName>
    <definedName name="_10Q_YTD_IS" localSheetId="18">#REF!</definedName>
    <definedName name="_10Q_YTD_IS" localSheetId="23">#REF!</definedName>
    <definedName name="_10Q_YTD_IS" localSheetId="24">#REF!</definedName>
    <definedName name="_10Q_YTD_IS" localSheetId="45">#REF!</definedName>
    <definedName name="_10Q_YTD_IS">#REF!</definedName>
    <definedName name="_10Q1_ONLY_IS" localSheetId="18">#REF!</definedName>
    <definedName name="_10Q1_ONLY_IS" localSheetId="23">#REF!</definedName>
    <definedName name="_10Q1_ONLY_IS" localSheetId="24">#REF!</definedName>
    <definedName name="_10Q1_ONLY_IS" localSheetId="45">#REF!</definedName>
    <definedName name="_10Q1_ONLY_IS">#REF!</definedName>
    <definedName name="_11_5" localSheetId="18">#REF!</definedName>
    <definedName name="_11_5" localSheetId="23">#REF!</definedName>
    <definedName name="_11_5" localSheetId="24">#REF!</definedName>
    <definedName name="_11_5" localSheetId="45">#REF!</definedName>
    <definedName name="_11_5">#REF!</definedName>
    <definedName name="_110113" localSheetId="18">#REF!</definedName>
    <definedName name="_110113" localSheetId="23">#REF!</definedName>
    <definedName name="_110113" localSheetId="24">#REF!</definedName>
    <definedName name="_110113" localSheetId="45">#REF!</definedName>
    <definedName name="_110113">#REF!</definedName>
    <definedName name="_110113PM" localSheetId="18">#REF!</definedName>
    <definedName name="_110113PM" localSheetId="23">#REF!</definedName>
    <definedName name="_110113PM" localSheetId="24">#REF!</definedName>
    <definedName name="_110113PM" localSheetId="45">#REF!</definedName>
    <definedName name="_110113PM">#REF!</definedName>
    <definedName name="_114117">'[10]Income Statement'!$A$1</definedName>
    <definedName name="_114117PM">'[10]Income Statement'!$B$127:$B$141</definedName>
    <definedName name="_11PRINT_AREA" localSheetId="18">#REF!</definedName>
    <definedName name="_11PRINT_AREA" localSheetId="23">#REF!</definedName>
    <definedName name="_11PRINT_AREA" localSheetId="24">#REF!</definedName>
    <definedName name="_11PRINT_AREA" localSheetId="45">#REF!</definedName>
    <definedName name="_11PRINT_AREA">#REF!</definedName>
    <definedName name="_12_5A" localSheetId="18">#REF!</definedName>
    <definedName name="_12_5A" localSheetId="23">#REF!</definedName>
    <definedName name="_12_5A" localSheetId="24">#REF!</definedName>
    <definedName name="_12_5A" localSheetId="45">#REF!</definedName>
    <definedName name="_12_5A">#REF!</definedName>
    <definedName name="_12_MTD_IS" localSheetId="18">#REF!</definedName>
    <definedName name="_12_MTD_IS" localSheetId="23">#REF!</definedName>
    <definedName name="_12_MTD_IS" localSheetId="24">#REF!</definedName>
    <definedName name="_12_MTD_IS" localSheetId="45">#REF!</definedName>
    <definedName name="_12_MTD_IS">#REF!</definedName>
    <definedName name="_120121" localSheetId="18">#REF!</definedName>
    <definedName name="_120121" localSheetId="23">#REF!</definedName>
    <definedName name="_120121" localSheetId="24">#REF!</definedName>
    <definedName name="_120121" localSheetId="45">#REF!</definedName>
    <definedName name="_120121">#REF!</definedName>
    <definedName name="_120121PM" localSheetId="18">#REF!</definedName>
    <definedName name="_120121PM" localSheetId="23">#REF!</definedName>
    <definedName name="_120121PM" localSheetId="24">#REF!</definedName>
    <definedName name="_120121PM" localSheetId="45">#REF!</definedName>
    <definedName name="_120121PM">#REF!</definedName>
    <definedName name="_12MTD_I_S" localSheetId="18">#REF!</definedName>
    <definedName name="_12MTD_I_S" localSheetId="23">#REF!</definedName>
    <definedName name="_12MTD_I_S" localSheetId="24">#REF!</definedName>
    <definedName name="_12MTD_I_S" localSheetId="45">#REF!</definedName>
    <definedName name="_12MTD_I_S">#REF!</definedName>
    <definedName name="_12PRINT_AREA1" localSheetId="18">#REF!</definedName>
    <definedName name="_12PRINT_AREA1" localSheetId="23">#REF!</definedName>
    <definedName name="_12PRINT_AREA1" localSheetId="24">#REF!</definedName>
    <definedName name="_12PRINT_AREA1" localSheetId="45">#REF!</definedName>
    <definedName name="_12PRINT_AREA1">#REF!</definedName>
    <definedName name="_13_5B" localSheetId="18">#REF!</definedName>
    <definedName name="_13_5B" localSheetId="23">#REF!</definedName>
    <definedName name="_13_5B" localSheetId="24">#REF!</definedName>
    <definedName name="_13_5B" localSheetId="45">#REF!</definedName>
    <definedName name="_13_5B">#REF!</definedName>
    <definedName name="_13PSC_CASH_STMT" localSheetId="18">#REF!</definedName>
    <definedName name="_13PSC_CASH_STMT" localSheetId="23">#REF!</definedName>
    <definedName name="_13PSC_CASH_STMT" localSheetId="24">#REF!</definedName>
    <definedName name="_13PSC_CASH_STMT" localSheetId="45">#REF!</definedName>
    <definedName name="_13PSC_CASH_STMT">#REF!</definedName>
    <definedName name="_14_5C" localSheetId="18">#REF!</definedName>
    <definedName name="_14_5C" localSheetId="23">#REF!</definedName>
    <definedName name="_14_5C" localSheetId="24">#REF!</definedName>
    <definedName name="_14_5C" localSheetId="45">#REF!</definedName>
    <definedName name="_14_5C">#REF!</definedName>
    <definedName name="_14PSC_PAGE_1" localSheetId="18">#REF!</definedName>
    <definedName name="_14PSC_PAGE_1" localSheetId="23">#REF!</definedName>
    <definedName name="_14PSC_PAGE_1" localSheetId="24">#REF!</definedName>
    <definedName name="_14PSC_PAGE_1" localSheetId="45">#REF!</definedName>
    <definedName name="_14PSC_PAGE_1">#REF!</definedName>
    <definedName name="_15ACCESS_RECON" localSheetId="18">'[11]Basic-Default'!#REF!</definedName>
    <definedName name="_15ACCESS_RECON" localSheetId="23">'[11]Basic-Default'!#REF!</definedName>
    <definedName name="_15ACCESS_RECON" localSheetId="24">'[11]Basic-Default'!#REF!</definedName>
    <definedName name="_15ACCESS_RECON" localSheetId="45">'[11]Basic-Default'!#REF!</definedName>
    <definedName name="_15ACCESS_RECON">'[11]Basic-Default'!#REF!</definedName>
    <definedName name="_15PSC_PAGE_2" localSheetId="18">#REF!</definedName>
    <definedName name="_15PSC_PAGE_2" localSheetId="23">#REF!</definedName>
    <definedName name="_15PSC_PAGE_2" localSheetId="24">#REF!</definedName>
    <definedName name="_15PSC_PAGE_2" localSheetId="45">#REF!</definedName>
    <definedName name="_15PSC_PAGE_2">#REF!</definedName>
    <definedName name="_16BALANCE_SHEET" localSheetId="18">#REF!</definedName>
    <definedName name="_16BALANCE_SHEET" localSheetId="23">#REF!</definedName>
    <definedName name="_16BALANCE_SHEET" localSheetId="24">#REF!</definedName>
    <definedName name="_16BALANCE_SHEET" localSheetId="45">#REF!</definedName>
    <definedName name="_16BALANCE_SHEET">#REF!</definedName>
    <definedName name="_16RETAIN_EARN_SCH" localSheetId="18">#REF!</definedName>
    <definedName name="_16RETAIN_EARN_SCH" localSheetId="23">#REF!</definedName>
    <definedName name="_16RETAIN_EARN_SCH" localSheetId="24">#REF!</definedName>
    <definedName name="_16RETAIN_EARN_SCH" localSheetId="45">#REF!</definedName>
    <definedName name="_16RETAIN_EARN_SCH">#REF!</definedName>
    <definedName name="_17CASH_FLOW" localSheetId="18">#REF!</definedName>
    <definedName name="_17CASH_FLOW" localSheetId="23">#REF!</definedName>
    <definedName name="_17CASH_FLOW" localSheetId="24">#REF!</definedName>
    <definedName name="_17CASH_FLOW" localSheetId="45">#REF!</definedName>
    <definedName name="_17CASH_FLOW">#REF!</definedName>
    <definedName name="_17RETAINED_EARN" localSheetId="18">#REF!</definedName>
    <definedName name="_17RETAINED_EARN" localSheetId="23">#REF!</definedName>
    <definedName name="_17RETAINED_EARN" localSheetId="24">#REF!</definedName>
    <definedName name="_17RETAINED_EARN" localSheetId="45">#REF!</definedName>
    <definedName name="_17RETAINED_EARN">#REF!</definedName>
    <definedName name="_188" localSheetId="18">#REF!</definedName>
    <definedName name="_188" localSheetId="23">#REF!</definedName>
    <definedName name="_188" localSheetId="24">#REF!</definedName>
    <definedName name="_188" localSheetId="45">#REF!</definedName>
    <definedName name="_188">#REF!</definedName>
    <definedName name="_18DETAIL_CASHFLOW" localSheetId="18">#REF!</definedName>
    <definedName name="_18DETAIL_CASHFLOW" localSheetId="23">#REF!</definedName>
    <definedName name="_18DETAIL_CASHFLOW" localSheetId="24">#REF!</definedName>
    <definedName name="_18DETAIL_CASHFLOW" localSheetId="45">#REF!</definedName>
    <definedName name="_18DETAIL_CASHFLOW">#REF!</definedName>
    <definedName name="_19FIXED_TRUE_UP" localSheetId="18">#REF!</definedName>
    <definedName name="_19FIXED_TRUE_UP" localSheetId="23">#REF!</definedName>
    <definedName name="_19FIXED_TRUE_UP" localSheetId="24">#REF!</definedName>
    <definedName name="_19FIXED_TRUE_UP" localSheetId="45">#REF!</definedName>
    <definedName name="_19FIXED_TRUE_UP">#REF!</definedName>
    <definedName name="_2_110" localSheetId="18">#REF!</definedName>
    <definedName name="_2_110" localSheetId="23">#REF!</definedName>
    <definedName name="_2_110" localSheetId="24">#REF!</definedName>
    <definedName name="_2_110" localSheetId="45">#REF!</definedName>
    <definedName name="_2_110">#REF!</definedName>
    <definedName name="_2_5A" localSheetId="18">#REF!</definedName>
    <definedName name="_2_5A" localSheetId="23">#REF!</definedName>
    <definedName name="_2_5A" localSheetId="24">#REF!</definedName>
    <definedName name="_2_5A" localSheetId="45">#REF!</definedName>
    <definedName name="_2_5A">#REF!</definedName>
    <definedName name="_203" localSheetId="18">#REF!</definedName>
    <definedName name="_203" localSheetId="23">#REF!</definedName>
    <definedName name="_203" localSheetId="24">#REF!</definedName>
    <definedName name="_203" localSheetId="45">#REF!</definedName>
    <definedName name="_203">#REF!</definedName>
    <definedName name="_203A" localSheetId="18">#REF!</definedName>
    <definedName name="_203A" localSheetId="23">#REF!</definedName>
    <definedName name="_203A" localSheetId="24">#REF!</definedName>
    <definedName name="_203A" localSheetId="45">#REF!</definedName>
    <definedName name="_203A">#REF!</definedName>
    <definedName name="_203B" localSheetId="18">#REF!</definedName>
    <definedName name="_203B" localSheetId="23">#REF!</definedName>
    <definedName name="_203B" localSheetId="24">#REF!</definedName>
    <definedName name="_203B" localSheetId="45">#REF!</definedName>
    <definedName name="_203B">#REF!</definedName>
    <definedName name="_20HEDGING_INVEST" localSheetId="18">#REF!</definedName>
    <definedName name="_20HEDGING_INVEST" localSheetId="23">#REF!</definedName>
    <definedName name="_20HEDGING_INVEST" localSheetId="24">#REF!</definedName>
    <definedName name="_20HEDGING_INVEST" localSheetId="45">#REF!</definedName>
    <definedName name="_20HEDGING_INVEST">#REF!</definedName>
    <definedName name="_216" localSheetId="18">#REF!</definedName>
    <definedName name="_216" localSheetId="23">#REF!</definedName>
    <definedName name="_216" localSheetId="24">#REF!</definedName>
    <definedName name="_216" localSheetId="45">#REF!</definedName>
    <definedName name="_216">#REF!</definedName>
    <definedName name="_216PM" localSheetId="7">'[12]Page 216 for 2010'!#REF!</definedName>
    <definedName name="_216PM" localSheetId="8">'[13]216'!#REF!</definedName>
    <definedName name="_216PM" localSheetId="11">'[12]Page 216 for 2010'!#REF!</definedName>
    <definedName name="_216PM" localSheetId="12">'[12]Page 216 for 2010'!#REF!</definedName>
    <definedName name="_216PM" localSheetId="14">'[12]Page 216 for 2010'!#REF!</definedName>
    <definedName name="_216PM" localSheetId="17">'[12]Page 216 for 2010'!#REF!</definedName>
    <definedName name="_216PM" localSheetId="18">'[12]Page 216 for 2010'!#REF!</definedName>
    <definedName name="_216PM" localSheetId="23">'[12]Page 216 for 2010'!#REF!</definedName>
    <definedName name="_216PM" localSheetId="24">'[12]Page 216 for 2010'!#REF!</definedName>
    <definedName name="_216PM" localSheetId="37">'[13]216'!#REF!</definedName>
    <definedName name="_216PM" localSheetId="38">'[13]216'!#REF!</definedName>
    <definedName name="_216PM" localSheetId="45">'[12]Page 216 for 2010'!#REF!</definedName>
    <definedName name="_216PM" localSheetId="51">'[13]216'!#REF!</definedName>
    <definedName name="_216PM" localSheetId="52">'[13]216'!#REF!</definedName>
    <definedName name="_216PM">'[12]Page 216 for 2010'!#REF!</definedName>
    <definedName name="_218PM" localSheetId="7">'[14]218'!#REF!</definedName>
    <definedName name="_218PM" localSheetId="8">'[14]218'!#REF!</definedName>
    <definedName name="_218PM" localSheetId="11">'[14]218'!#REF!</definedName>
    <definedName name="_218PM" localSheetId="12">'[14]218'!#REF!</definedName>
    <definedName name="_218PM" localSheetId="14">'[14]218'!#REF!</definedName>
    <definedName name="_218PM" localSheetId="17">'[14]218'!#REF!</definedName>
    <definedName name="_218PM" localSheetId="18">'[14]218'!#REF!</definedName>
    <definedName name="_218PM" localSheetId="23">'[14]218'!#REF!</definedName>
    <definedName name="_218PM" localSheetId="24">'[14]218'!#REF!</definedName>
    <definedName name="_218PM" localSheetId="37">'[14]218'!#REF!</definedName>
    <definedName name="_218PM" localSheetId="38">'[14]218'!#REF!</definedName>
    <definedName name="_218PM" localSheetId="45">'[14]218'!#REF!</definedName>
    <definedName name="_218PM" localSheetId="51">'[14]218'!#REF!</definedName>
    <definedName name="_218PM" localSheetId="52">'[14]218'!#REF!</definedName>
    <definedName name="_218PM">'[14]218'!#REF!</definedName>
    <definedName name="_219" localSheetId="18">#REF!</definedName>
    <definedName name="_219" localSheetId="23">#REF!</definedName>
    <definedName name="_219" localSheetId="24">#REF!</definedName>
    <definedName name="_219" localSheetId="45">#REF!</definedName>
    <definedName name="_219">#REF!</definedName>
    <definedName name="_219PM" localSheetId="7">'[14]219'!#REF!</definedName>
    <definedName name="_219PM" localSheetId="8">'[14]219'!#REF!</definedName>
    <definedName name="_219PM" localSheetId="11">'[14]219'!#REF!</definedName>
    <definedName name="_219PM" localSheetId="12">'[14]219'!#REF!</definedName>
    <definedName name="_219PM" localSheetId="14">'[14]219'!#REF!</definedName>
    <definedName name="_219PM" localSheetId="17">'[14]219'!#REF!</definedName>
    <definedName name="_219PM" localSheetId="18">'[14]219'!#REF!</definedName>
    <definedName name="_219PM" localSheetId="23">'[14]219'!#REF!</definedName>
    <definedName name="_219PM" localSheetId="24">'[14]219'!#REF!</definedName>
    <definedName name="_219PM" localSheetId="37">'[14]219'!#REF!</definedName>
    <definedName name="_219PM" localSheetId="38">'[14]219'!#REF!</definedName>
    <definedName name="_219PM" localSheetId="45">'[14]219'!#REF!</definedName>
    <definedName name="_219PM" localSheetId="51">'[14]219'!#REF!</definedName>
    <definedName name="_219PM" localSheetId="52">'[14]219'!#REF!</definedName>
    <definedName name="_219PM">'[14]219'!#REF!</definedName>
    <definedName name="_21INCOME_STMT" localSheetId="18">#REF!</definedName>
    <definedName name="_21INCOME_STMT" localSheetId="23">#REF!</definedName>
    <definedName name="_21INCOME_STMT" localSheetId="24">#REF!</definedName>
    <definedName name="_21INCOME_STMT" localSheetId="45">#REF!</definedName>
    <definedName name="_21INCOME_STMT">#REF!</definedName>
    <definedName name="_224225PM" localSheetId="7">'[14]224225'!#REF!</definedName>
    <definedName name="_224225PM" localSheetId="8">'[14]224225'!#REF!</definedName>
    <definedName name="_224225PM" localSheetId="11">'[14]224225'!#REF!</definedName>
    <definedName name="_224225PM" localSheetId="12">'[14]224225'!#REF!</definedName>
    <definedName name="_224225PM" localSheetId="14">'[14]224225'!#REF!</definedName>
    <definedName name="_224225PM" localSheetId="17">'[14]224225'!#REF!</definedName>
    <definedName name="_224225PM" localSheetId="18">'[14]224225'!#REF!</definedName>
    <definedName name="_224225PM" localSheetId="23">'[14]224225'!#REF!</definedName>
    <definedName name="_224225PM" localSheetId="24">'[14]224225'!#REF!</definedName>
    <definedName name="_224225PM" localSheetId="37">'[14]224225'!#REF!</definedName>
    <definedName name="_224225PM" localSheetId="38">'[14]224225'!#REF!</definedName>
    <definedName name="_224225PM" localSheetId="45">'[14]224225'!#REF!</definedName>
    <definedName name="_224225PM" localSheetId="51">'[14]224225'!#REF!</definedName>
    <definedName name="_224225PM" localSheetId="52">'[14]224225'!#REF!</definedName>
    <definedName name="_224225PM">'[14]224225'!#REF!</definedName>
    <definedName name="_22KWH_ENTRY" localSheetId="18">#REF!</definedName>
    <definedName name="_22KWH_ENTRY" localSheetId="23">#REF!</definedName>
    <definedName name="_22KWH_ENTRY" localSheetId="24">#REF!</definedName>
    <definedName name="_22KWH_ENTRY" localSheetId="45">#REF!</definedName>
    <definedName name="_22KWH_ENTRY">#REF!</definedName>
    <definedName name="_232PM" localSheetId="7">'[14]232'!#REF!</definedName>
    <definedName name="_232PM" localSheetId="8">'[14]232'!#REF!</definedName>
    <definedName name="_232PM" localSheetId="11">'[14]232'!#REF!</definedName>
    <definedName name="_232PM" localSheetId="12">'[14]232'!#REF!</definedName>
    <definedName name="_232PM" localSheetId="14">'[14]232'!#REF!</definedName>
    <definedName name="_232PM" localSheetId="17">'[14]232'!#REF!</definedName>
    <definedName name="_232PM" localSheetId="18">'[14]232'!#REF!</definedName>
    <definedName name="_232PM" localSheetId="23">'[14]232'!#REF!</definedName>
    <definedName name="_232PM" localSheetId="24">'[14]232'!#REF!</definedName>
    <definedName name="_232PM" localSheetId="37">'[14]232'!#REF!</definedName>
    <definedName name="_232PM" localSheetId="38">'[14]232'!#REF!</definedName>
    <definedName name="_232PM" localSheetId="45">'[14]232'!#REF!</definedName>
    <definedName name="_232PM" localSheetId="51">'[14]232'!#REF!</definedName>
    <definedName name="_232PM" localSheetId="52">'[14]232'!#REF!</definedName>
    <definedName name="_232PM">'[14]232'!#REF!</definedName>
    <definedName name="_233PM" localSheetId="7">'[14]233'!#REF!</definedName>
    <definedName name="_233PM" localSheetId="8">'[14]233'!#REF!</definedName>
    <definedName name="_233PM" localSheetId="11">'[14]233'!#REF!</definedName>
    <definedName name="_233PM" localSheetId="12">'[14]233'!#REF!</definedName>
    <definedName name="_233PM" localSheetId="14">'[14]233'!#REF!</definedName>
    <definedName name="_233PM" localSheetId="17">'[14]233'!#REF!</definedName>
    <definedName name="_233PM" localSheetId="18">'[14]233'!#REF!</definedName>
    <definedName name="_233PM" localSheetId="23">'[14]233'!#REF!</definedName>
    <definedName name="_233PM" localSheetId="24">'[14]233'!#REF!</definedName>
    <definedName name="_233PM" localSheetId="37">'[14]233'!#REF!</definedName>
    <definedName name="_233PM" localSheetId="38">'[14]233'!#REF!</definedName>
    <definedName name="_233PM" localSheetId="45">'[14]233'!#REF!</definedName>
    <definedName name="_233PM" localSheetId="51">'[14]233'!#REF!</definedName>
    <definedName name="_233PM" localSheetId="52">'[14]233'!#REF!</definedName>
    <definedName name="_233PM">'[14]233'!#REF!</definedName>
    <definedName name="_234PM" localSheetId="7">'[14]234'!#REF!</definedName>
    <definedName name="_234PM" localSheetId="8">'[14]234'!#REF!</definedName>
    <definedName name="_234PM" localSheetId="11">'[14]234'!#REF!</definedName>
    <definedName name="_234PM" localSheetId="12">'[14]234'!#REF!</definedName>
    <definedName name="_234PM" localSheetId="14">'[14]234'!#REF!</definedName>
    <definedName name="_234PM" localSheetId="17">'[14]234'!#REF!</definedName>
    <definedName name="_234PM" localSheetId="18">'[14]234'!#REF!</definedName>
    <definedName name="_234PM" localSheetId="23">'[14]234'!#REF!</definedName>
    <definedName name="_234PM" localSheetId="24">'[14]234'!#REF!</definedName>
    <definedName name="_234PM" localSheetId="37">'[14]234'!#REF!</definedName>
    <definedName name="_234PM" localSheetId="38">'[14]234'!#REF!</definedName>
    <definedName name="_234PM" localSheetId="45">'[14]234'!#REF!</definedName>
    <definedName name="_234PM" localSheetId="51">'[14]234'!#REF!</definedName>
    <definedName name="_234PM" localSheetId="52">'[14]234'!#REF!</definedName>
    <definedName name="_234PM">'[14]234'!#REF!</definedName>
    <definedName name="_23PAGE_3" localSheetId="18">#REF!</definedName>
    <definedName name="_23PAGE_3" localSheetId="23">#REF!</definedName>
    <definedName name="_23PAGE_3" localSheetId="24">#REF!</definedName>
    <definedName name="_23PAGE_3" localSheetId="45">#REF!</definedName>
    <definedName name="_23PAGE_3">#REF!</definedName>
    <definedName name="_24PAGE_8" localSheetId="18">#REF!</definedName>
    <definedName name="_24PAGE_8" localSheetId="23">#REF!</definedName>
    <definedName name="_24PAGE_8" localSheetId="24">#REF!</definedName>
    <definedName name="_24PAGE_8" localSheetId="45">#REF!</definedName>
    <definedName name="_24PAGE_8">#REF!</definedName>
    <definedName name="_250251PM" localSheetId="7">'[14]250251'!#REF!</definedName>
    <definedName name="_250251PM" localSheetId="8">'[14]250251'!#REF!</definedName>
    <definedName name="_250251PM" localSheetId="11">'[14]250251'!#REF!</definedName>
    <definedName name="_250251PM" localSheetId="12">'[14]250251'!#REF!</definedName>
    <definedName name="_250251PM" localSheetId="14">'[14]250251'!#REF!</definedName>
    <definedName name="_250251PM" localSheetId="17">'[14]250251'!#REF!</definedName>
    <definedName name="_250251PM" localSheetId="18">'[14]250251'!#REF!</definedName>
    <definedName name="_250251PM" localSheetId="23">'[14]250251'!#REF!</definedName>
    <definedName name="_250251PM" localSheetId="24">'[14]250251'!#REF!</definedName>
    <definedName name="_250251PM" localSheetId="37">'[14]250251'!#REF!</definedName>
    <definedName name="_250251PM" localSheetId="38">'[14]250251'!#REF!</definedName>
    <definedName name="_250251PM" localSheetId="45">'[14]250251'!#REF!</definedName>
    <definedName name="_250251PM" localSheetId="51">'[14]250251'!#REF!</definedName>
    <definedName name="_250251PM" localSheetId="52">'[14]250251'!#REF!</definedName>
    <definedName name="_250251PM">'[14]250251'!#REF!</definedName>
    <definedName name="_252PM" localSheetId="7">'[14]252'!#REF!</definedName>
    <definedName name="_252PM" localSheetId="8">'[14]252'!#REF!</definedName>
    <definedName name="_252PM" localSheetId="11">'[14]252'!#REF!</definedName>
    <definedName name="_252PM" localSheetId="12">'[14]252'!#REF!</definedName>
    <definedName name="_252PM" localSheetId="14">'[14]252'!#REF!</definedName>
    <definedName name="_252PM" localSheetId="17">'[14]252'!#REF!</definedName>
    <definedName name="_252PM" localSheetId="18">'[14]252'!#REF!</definedName>
    <definedName name="_252PM" localSheetId="23">'[14]252'!#REF!</definedName>
    <definedName name="_252PM" localSheetId="24">'[14]252'!#REF!</definedName>
    <definedName name="_252PM" localSheetId="37">'[14]252'!#REF!</definedName>
    <definedName name="_252PM" localSheetId="38">'[14]252'!#REF!</definedName>
    <definedName name="_252PM" localSheetId="45">'[14]252'!#REF!</definedName>
    <definedName name="_252PM" localSheetId="51">'[14]252'!#REF!</definedName>
    <definedName name="_252PM" localSheetId="52">'[14]252'!#REF!</definedName>
    <definedName name="_252PM">'[14]252'!#REF!</definedName>
    <definedName name="_254PM" localSheetId="7">'[14]254'!#REF!</definedName>
    <definedName name="_254PM" localSheetId="8">'[14]254'!#REF!</definedName>
    <definedName name="_254PM" localSheetId="11">'[14]254'!#REF!</definedName>
    <definedName name="_254PM" localSheetId="12">'[14]254'!#REF!</definedName>
    <definedName name="_254PM" localSheetId="14">'[14]254'!#REF!</definedName>
    <definedName name="_254PM" localSheetId="17">'[14]254'!#REF!</definedName>
    <definedName name="_254PM" localSheetId="18">'[14]254'!#REF!</definedName>
    <definedName name="_254PM" localSheetId="23">'[14]254'!#REF!</definedName>
    <definedName name="_254PM" localSheetId="24">'[14]254'!#REF!</definedName>
    <definedName name="_254PM" localSheetId="37">'[14]254'!#REF!</definedName>
    <definedName name="_254PM" localSheetId="38">'[14]254'!#REF!</definedName>
    <definedName name="_254PM" localSheetId="45">'[14]254'!#REF!</definedName>
    <definedName name="_254PM" localSheetId="51">'[14]254'!#REF!</definedName>
    <definedName name="_254PM" localSheetId="52">'[14]254'!#REF!</definedName>
    <definedName name="_254PM">'[14]254'!#REF!</definedName>
    <definedName name="_256257PM" localSheetId="7">'[14]256257'!#REF!</definedName>
    <definedName name="_256257PM" localSheetId="8">'[14]256257'!#REF!</definedName>
    <definedName name="_256257PM" localSheetId="11">'[14]256257'!#REF!</definedName>
    <definedName name="_256257PM" localSheetId="12">'[14]256257'!#REF!</definedName>
    <definedName name="_256257PM" localSheetId="14">'[14]256257'!#REF!</definedName>
    <definedName name="_256257PM" localSheetId="17">'[14]256257'!#REF!</definedName>
    <definedName name="_256257PM" localSheetId="18">'[14]256257'!#REF!</definedName>
    <definedName name="_256257PM" localSheetId="23">'[14]256257'!#REF!</definedName>
    <definedName name="_256257PM" localSheetId="24">'[14]256257'!#REF!</definedName>
    <definedName name="_256257PM" localSheetId="37">'[14]256257'!#REF!</definedName>
    <definedName name="_256257PM" localSheetId="38">'[14]256257'!#REF!</definedName>
    <definedName name="_256257PM" localSheetId="45">'[14]256257'!#REF!</definedName>
    <definedName name="_256257PM" localSheetId="51">'[14]256257'!#REF!</definedName>
    <definedName name="_256257PM" localSheetId="52">'[14]256257'!#REF!</definedName>
    <definedName name="_256257PM">'[14]256257'!#REF!</definedName>
    <definedName name="_25PRINT_AREA" localSheetId="18">#REF!</definedName>
    <definedName name="_25PRINT_AREA" localSheetId="23">#REF!</definedName>
    <definedName name="_25PRINT_AREA" localSheetId="24">#REF!</definedName>
    <definedName name="_25PRINT_AREA" localSheetId="45">#REF!</definedName>
    <definedName name="_25PRINT_AREA">#REF!</definedName>
    <definedName name="_261PM" localSheetId="7">'[14]261'!#REF!</definedName>
    <definedName name="_261PM" localSheetId="8">'[14]261'!#REF!</definedName>
    <definedName name="_261PM" localSheetId="11">'[14]261'!#REF!</definedName>
    <definedName name="_261PM" localSheetId="12">'[14]261'!#REF!</definedName>
    <definedName name="_261PM" localSheetId="14">'[14]261'!#REF!</definedName>
    <definedName name="_261PM" localSheetId="17">'[14]261'!#REF!</definedName>
    <definedName name="_261PM" localSheetId="18">'[14]261'!#REF!</definedName>
    <definedName name="_261PM" localSheetId="23">'[14]261'!#REF!</definedName>
    <definedName name="_261PM" localSheetId="24">'[14]261'!#REF!</definedName>
    <definedName name="_261PM" localSheetId="37">'[14]261'!#REF!</definedName>
    <definedName name="_261PM" localSheetId="38">'[14]261'!#REF!</definedName>
    <definedName name="_261PM" localSheetId="45">'[14]261'!#REF!</definedName>
    <definedName name="_261PM" localSheetId="51">'[14]261'!#REF!</definedName>
    <definedName name="_261PM" localSheetId="52">'[14]261'!#REF!</definedName>
    <definedName name="_261PM">'[14]261'!#REF!</definedName>
    <definedName name="_262263">'[15]262263'!$A$1</definedName>
    <definedName name="_262263PM">'[15]262263'!$B$133:$B$143</definedName>
    <definedName name="_266267">'[15]262263'!$A$1</definedName>
    <definedName name="_266267PM" localSheetId="7">'[14]266267'!#REF!</definedName>
    <definedName name="_266267PM" localSheetId="8">'[14]266267'!#REF!</definedName>
    <definedName name="_266267PM" localSheetId="11">'[14]266267'!#REF!</definedName>
    <definedName name="_266267PM" localSheetId="12">'[14]266267'!#REF!</definedName>
    <definedName name="_266267PM" localSheetId="14">'[14]266267'!#REF!</definedName>
    <definedName name="_266267PM" localSheetId="17">'[14]266267'!#REF!</definedName>
    <definedName name="_266267PM" localSheetId="18">'[14]266267'!#REF!</definedName>
    <definedName name="_266267PM" localSheetId="23">'[14]266267'!#REF!</definedName>
    <definedName name="_266267PM" localSheetId="24">'[14]266267'!#REF!</definedName>
    <definedName name="_266267PM" localSheetId="37">'[14]266267'!#REF!</definedName>
    <definedName name="_266267PM" localSheetId="38">'[14]266267'!#REF!</definedName>
    <definedName name="_266267PM" localSheetId="45">'[14]266267'!#REF!</definedName>
    <definedName name="_266267PM" localSheetId="51">'[14]266267'!#REF!</definedName>
    <definedName name="_266267PM" localSheetId="52">'[14]266267'!#REF!</definedName>
    <definedName name="_266267PM">'[14]266267'!#REF!</definedName>
    <definedName name="_269PM" localSheetId="7">'[14]269'!#REF!</definedName>
    <definedName name="_269PM" localSheetId="8">'[14]269'!#REF!</definedName>
    <definedName name="_269PM" localSheetId="11">'[14]269'!#REF!</definedName>
    <definedName name="_269PM" localSheetId="12">'[14]269'!#REF!</definedName>
    <definedName name="_269PM" localSheetId="14">'[14]269'!#REF!</definedName>
    <definedName name="_269PM" localSheetId="17">'[14]269'!#REF!</definedName>
    <definedName name="_269PM" localSheetId="18">'[14]269'!#REF!</definedName>
    <definedName name="_269PM" localSheetId="23">'[14]269'!#REF!</definedName>
    <definedName name="_269PM" localSheetId="24">'[14]269'!#REF!</definedName>
    <definedName name="_269PM" localSheetId="37">'[14]269'!#REF!</definedName>
    <definedName name="_269PM" localSheetId="38">'[14]269'!#REF!</definedName>
    <definedName name="_269PM" localSheetId="45">'[14]269'!#REF!</definedName>
    <definedName name="_269PM" localSheetId="51">'[14]269'!#REF!</definedName>
    <definedName name="_269PM" localSheetId="52">'[14]269'!#REF!</definedName>
    <definedName name="_269PM">'[14]269'!#REF!</definedName>
    <definedName name="_26PRINT_AREA1" localSheetId="18">#REF!</definedName>
    <definedName name="_26PRINT_AREA1" localSheetId="23">#REF!</definedName>
    <definedName name="_26PRINT_AREA1" localSheetId="24">#REF!</definedName>
    <definedName name="_26PRINT_AREA1" localSheetId="45">#REF!</definedName>
    <definedName name="_26PRINT_AREA1">#REF!</definedName>
    <definedName name="_272273PM" localSheetId="7">'[14]272273'!#REF!</definedName>
    <definedName name="_272273PM" localSheetId="8">'[14]272273'!#REF!</definedName>
    <definedName name="_272273PM" localSheetId="11">'[14]272273'!#REF!</definedName>
    <definedName name="_272273PM" localSheetId="12">'[14]272273'!#REF!</definedName>
    <definedName name="_272273PM" localSheetId="14">'[14]272273'!#REF!</definedName>
    <definedName name="_272273PM" localSheetId="17">'[14]272273'!#REF!</definedName>
    <definedName name="_272273PM" localSheetId="18">'[14]272273'!#REF!</definedName>
    <definedName name="_272273PM" localSheetId="23">'[14]272273'!#REF!</definedName>
    <definedName name="_272273PM" localSheetId="24">'[14]272273'!#REF!</definedName>
    <definedName name="_272273PM" localSheetId="37">'[14]272273'!#REF!</definedName>
    <definedName name="_272273PM" localSheetId="38">'[14]272273'!#REF!</definedName>
    <definedName name="_272273PM" localSheetId="45">'[14]272273'!#REF!</definedName>
    <definedName name="_272273PM" localSheetId="51">'[14]272273'!#REF!</definedName>
    <definedName name="_272273PM" localSheetId="52">'[14]272273'!#REF!</definedName>
    <definedName name="_272273PM">'[14]272273'!#REF!</definedName>
    <definedName name="_274275PM" localSheetId="7">'[14]274275'!#REF!</definedName>
    <definedName name="_274275PM" localSheetId="8">'[14]274275'!#REF!</definedName>
    <definedName name="_274275PM" localSheetId="11">'[14]274275'!#REF!</definedName>
    <definedName name="_274275PM" localSheetId="12">'[14]274275'!#REF!</definedName>
    <definedName name="_274275PM" localSheetId="14">'[14]274275'!#REF!</definedName>
    <definedName name="_274275PM" localSheetId="17">'[14]274275'!#REF!</definedName>
    <definedName name="_274275PM" localSheetId="18">'[14]274275'!#REF!</definedName>
    <definedName name="_274275PM" localSheetId="23">'[14]274275'!#REF!</definedName>
    <definedName name="_274275PM" localSheetId="24">'[14]274275'!#REF!</definedName>
    <definedName name="_274275PM" localSheetId="37">'[14]274275'!#REF!</definedName>
    <definedName name="_274275PM" localSheetId="38">'[14]274275'!#REF!</definedName>
    <definedName name="_274275PM" localSheetId="45">'[14]274275'!#REF!</definedName>
    <definedName name="_274275PM" localSheetId="51">'[14]274275'!#REF!</definedName>
    <definedName name="_274275PM" localSheetId="52">'[14]274275'!#REF!</definedName>
    <definedName name="_274275PM">'[14]274275'!#REF!</definedName>
    <definedName name="_275" localSheetId="18">#REF!</definedName>
    <definedName name="_275" localSheetId="23">#REF!</definedName>
    <definedName name="_275" localSheetId="24">#REF!</definedName>
    <definedName name="_275" localSheetId="45">#REF!</definedName>
    <definedName name="_275">#REF!</definedName>
    <definedName name="_276277PM" localSheetId="7">'[14]276277'!#REF!</definedName>
    <definedName name="_276277PM" localSheetId="8">'[14]276277'!#REF!</definedName>
    <definedName name="_276277PM" localSheetId="11">'[14]276277'!#REF!</definedName>
    <definedName name="_276277PM" localSheetId="12">'[14]276277'!#REF!</definedName>
    <definedName name="_276277PM" localSheetId="14">'[14]276277'!#REF!</definedName>
    <definedName name="_276277PM" localSheetId="17">'[14]276277'!#REF!</definedName>
    <definedName name="_276277PM" localSheetId="18">'[14]276277'!#REF!</definedName>
    <definedName name="_276277PM" localSheetId="23">'[14]276277'!#REF!</definedName>
    <definedName name="_276277PM" localSheetId="24">'[14]276277'!#REF!</definedName>
    <definedName name="_276277PM" localSheetId="37">'[14]276277'!#REF!</definedName>
    <definedName name="_276277PM" localSheetId="38">'[14]276277'!#REF!</definedName>
    <definedName name="_276277PM" localSheetId="45">'[14]276277'!#REF!</definedName>
    <definedName name="_276277PM" localSheetId="51">'[14]276277'!#REF!</definedName>
    <definedName name="_276277PM" localSheetId="52">'[14]276277'!#REF!</definedName>
    <definedName name="_276277PM">'[14]276277'!#REF!</definedName>
    <definedName name="_278PM" localSheetId="7">'[14]278'!#REF!</definedName>
    <definedName name="_278PM" localSheetId="8">'[14]278'!#REF!</definedName>
    <definedName name="_278PM" localSheetId="11">'[14]278'!#REF!</definedName>
    <definedName name="_278PM" localSheetId="12">'[14]278'!#REF!</definedName>
    <definedName name="_278PM" localSheetId="14">'[14]278'!#REF!</definedName>
    <definedName name="_278PM" localSheetId="17">'[14]278'!#REF!</definedName>
    <definedName name="_278PM" localSheetId="18">'[14]278'!#REF!</definedName>
    <definedName name="_278PM" localSheetId="23">'[14]278'!#REF!</definedName>
    <definedName name="_278PM" localSheetId="24">'[14]278'!#REF!</definedName>
    <definedName name="_278PM" localSheetId="37">'[14]278'!#REF!</definedName>
    <definedName name="_278PM" localSheetId="38">'[14]278'!#REF!</definedName>
    <definedName name="_278PM" localSheetId="45">'[14]278'!#REF!</definedName>
    <definedName name="_278PM" localSheetId="51">'[14]278'!#REF!</definedName>
    <definedName name="_278PM" localSheetId="52">'[14]278'!#REF!</definedName>
    <definedName name="_278PM">'[14]278'!#REF!</definedName>
    <definedName name="_27PSC_CASH_STMT" localSheetId="18">#REF!</definedName>
    <definedName name="_27PSC_CASH_STMT" localSheetId="23">#REF!</definedName>
    <definedName name="_27PSC_CASH_STMT" localSheetId="24">#REF!</definedName>
    <definedName name="_27PSC_CASH_STMT" localSheetId="45">#REF!</definedName>
    <definedName name="_27PSC_CASH_STMT">#REF!</definedName>
    <definedName name="_28PSC_PAGE_1" localSheetId="18">#REF!</definedName>
    <definedName name="_28PSC_PAGE_1" localSheetId="23">#REF!</definedName>
    <definedName name="_28PSC_PAGE_1" localSheetId="24">#REF!</definedName>
    <definedName name="_28PSC_PAGE_1" localSheetId="45">#REF!</definedName>
    <definedName name="_28PSC_PAGE_1">#REF!</definedName>
    <definedName name="_29PSC_PAGE_2" localSheetId="18">#REF!</definedName>
    <definedName name="_29PSC_PAGE_2" localSheetId="23">#REF!</definedName>
    <definedName name="_29PSC_PAGE_2" localSheetId="24">#REF!</definedName>
    <definedName name="_29PSC_PAGE_2" localSheetId="45">#REF!</definedName>
    <definedName name="_29PSC_PAGE_2">#REF!</definedName>
    <definedName name="_2ACCESS_RECON" localSheetId="18">[16]Basic!#REF!</definedName>
    <definedName name="_2ACCESS_RECON" localSheetId="23">[16]Basic!#REF!</definedName>
    <definedName name="_2ACCESS_RECON" localSheetId="24">[16]Basic!#REF!</definedName>
    <definedName name="_2ACCESS_RECON" localSheetId="45">[16]Basic!#REF!</definedName>
    <definedName name="_2ACCESS_RECON">[16]Basic!#REF!</definedName>
    <definedName name="_3_111" localSheetId="18">#REF!</definedName>
    <definedName name="_3_111" localSheetId="23">#REF!</definedName>
    <definedName name="_3_111" localSheetId="24">#REF!</definedName>
    <definedName name="_3_111" localSheetId="45">#REF!</definedName>
    <definedName name="_3_111">#REF!</definedName>
    <definedName name="_3_5B" localSheetId="18">#REF!</definedName>
    <definedName name="_3_5B" localSheetId="23">#REF!</definedName>
    <definedName name="_3_5B" localSheetId="24">#REF!</definedName>
    <definedName name="_3_5B" localSheetId="45">#REF!</definedName>
    <definedName name="_3_5B">#REF!</definedName>
    <definedName name="_30RETAIN_EARN_SCH" localSheetId="18">#REF!</definedName>
    <definedName name="_30RETAIN_EARN_SCH" localSheetId="23">#REF!</definedName>
    <definedName name="_30RETAIN_EARN_SCH" localSheetId="24">#REF!</definedName>
    <definedName name="_30RETAIN_EARN_SCH" localSheetId="45">#REF!</definedName>
    <definedName name="_30RETAIN_EARN_SCH">#REF!</definedName>
    <definedName name="_311" localSheetId="18">#REF!</definedName>
    <definedName name="_311" localSheetId="23">#REF!</definedName>
    <definedName name="_311" localSheetId="24">#REF!</definedName>
    <definedName name="_311" localSheetId="45">#REF!</definedName>
    <definedName name="_311">#REF!</definedName>
    <definedName name="_31RETAINED_EARN" localSheetId="18">#REF!</definedName>
    <definedName name="_31RETAINED_EARN" localSheetId="23">#REF!</definedName>
    <definedName name="_31RETAINED_EARN" localSheetId="24">#REF!</definedName>
    <definedName name="_31RETAINED_EARN" localSheetId="45">#REF!</definedName>
    <definedName name="_31RETAINED_EARN">#REF!</definedName>
    <definedName name="_328330">'[17]328330'!$A$1</definedName>
    <definedName name="_328330PM">'[17]328330'!$B$61:$B$71</definedName>
    <definedName name="_32TRANS_RECON" localSheetId="18">[18]trans!#REF!</definedName>
    <definedName name="_32TRANS_RECON" localSheetId="23">[18]trans!#REF!</definedName>
    <definedName name="_32TRANS_RECON" localSheetId="24">[18]trans!#REF!</definedName>
    <definedName name="_32TRANS_RECON" localSheetId="45">[18]trans!#REF!</definedName>
    <definedName name="_32TRANS_RECON">[18]trans!#REF!</definedName>
    <definedName name="_352353PM" localSheetId="7">'[14]352353'!#REF!</definedName>
    <definedName name="_352353PM" localSheetId="8">'[14]352353'!#REF!</definedName>
    <definedName name="_352353PM" localSheetId="11">'[14]352353'!#REF!</definedName>
    <definedName name="_352353PM" localSheetId="12">'[14]352353'!#REF!</definedName>
    <definedName name="_352353PM" localSheetId="14">'[14]352353'!#REF!</definedName>
    <definedName name="_352353PM" localSheetId="17">'[14]352353'!#REF!</definedName>
    <definedName name="_352353PM" localSheetId="18">'[14]352353'!#REF!</definedName>
    <definedName name="_352353PM" localSheetId="23">'[14]352353'!#REF!</definedName>
    <definedName name="_352353PM" localSheetId="24">'[14]352353'!#REF!</definedName>
    <definedName name="_352353PM" localSheetId="37">'[14]352353'!#REF!</definedName>
    <definedName name="_352353PM" localSheetId="38">'[14]352353'!#REF!</definedName>
    <definedName name="_352353PM" localSheetId="45">'[14]352353'!#REF!</definedName>
    <definedName name="_352353PM" localSheetId="51">'[14]352353'!#REF!</definedName>
    <definedName name="_352353PM" localSheetId="52">'[14]352353'!#REF!</definedName>
    <definedName name="_352353PM">'[14]352353'!#REF!</definedName>
    <definedName name="_4_112" localSheetId="18">#REF!</definedName>
    <definedName name="_4_112" localSheetId="23">#REF!</definedName>
    <definedName name="_4_112" localSheetId="24">#REF!</definedName>
    <definedName name="_4_112" localSheetId="45">#REF!</definedName>
    <definedName name="_4_112">#REF!</definedName>
    <definedName name="_4_5C" localSheetId="18">#REF!</definedName>
    <definedName name="_4_5C" localSheetId="23">#REF!</definedName>
    <definedName name="_4_5C" localSheetId="24">#REF!</definedName>
    <definedName name="_4_5C" localSheetId="45">#REF!</definedName>
    <definedName name="_4_5C">#REF!</definedName>
    <definedName name="_422423" localSheetId="18">#REF!</definedName>
    <definedName name="_422423" localSheetId="23">#REF!</definedName>
    <definedName name="_422423" localSheetId="24">#REF!</definedName>
    <definedName name="_422423" localSheetId="45">#REF!</definedName>
    <definedName name="_422423">#REF!</definedName>
    <definedName name="_422423PM" localSheetId="18">#REF!</definedName>
    <definedName name="_422423PM" localSheetId="23">#REF!</definedName>
    <definedName name="_422423PM" localSheetId="24">#REF!</definedName>
    <definedName name="_422423PM" localSheetId="45">#REF!</definedName>
    <definedName name="_422423PM">#REF!</definedName>
    <definedName name="_426427" localSheetId="18">#REF!</definedName>
    <definedName name="_426427" localSheetId="23">#REF!</definedName>
    <definedName name="_426427" localSheetId="24">#REF!</definedName>
    <definedName name="_426427" localSheetId="45">#REF!</definedName>
    <definedName name="_426427">#REF!</definedName>
    <definedName name="_426427PM" localSheetId="18">#REF!</definedName>
    <definedName name="_426427PM" localSheetId="23">#REF!</definedName>
    <definedName name="_426427PM" localSheetId="24">#REF!</definedName>
    <definedName name="_426427PM" localSheetId="45">#REF!</definedName>
    <definedName name="_426427PM">#REF!</definedName>
    <definedName name="_450PM" localSheetId="7">'[14]450'!#REF!</definedName>
    <definedName name="_450PM" localSheetId="8">'[14]450'!#REF!</definedName>
    <definedName name="_450PM" localSheetId="11">'[14]450'!#REF!</definedName>
    <definedName name="_450PM" localSheetId="12">'[14]450'!#REF!</definedName>
    <definedName name="_450PM" localSheetId="14">'[14]450'!#REF!</definedName>
    <definedName name="_450PM" localSheetId="17">'[14]450'!#REF!</definedName>
    <definedName name="_450PM" localSheetId="18">'[14]450'!#REF!</definedName>
    <definedName name="_450PM" localSheetId="23">'[14]450'!#REF!</definedName>
    <definedName name="_450PM" localSheetId="24">'[14]450'!#REF!</definedName>
    <definedName name="_450PM" localSheetId="37">'[14]450'!#REF!</definedName>
    <definedName name="_450PM" localSheetId="38">'[14]450'!#REF!</definedName>
    <definedName name="_450PM" localSheetId="45">'[14]450'!#REF!</definedName>
    <definedName name="_450PM" localSheetId="51">'[14]450'!#REF!</definedName>
    <definedName name="_450PM" localSheetId="52">'[14]450'!#REF!</definedName>
    <definedName name="_450PM">'[14]450'!#REF!</definedName>
    <definedName name="_4PAGE_3" localSheetId="18">#REF!</definedName>
    <definedName name="_4PAGE_3" localSheetId="23">#REF!</definedName>
    <definedName name="_4PAGE_3" localSheetId="24">#REF!</definedName>
    <definedName name="_4PAGE_3" localSheetId="45">#REF!</definedName>
    <definedName name="_4PAGE_3">#REF!</definedName>
    <definedName name="_5" localSheetId="18">#REF!</definedName>
    <definedName name="_5" localSheetId="23">#REF!</definedName>
    <definedName name="_5" localSheetId="24">#REF!</definedName>
    <definedName name="_5" localSheetId="45">#REF!</definedName>
    <definedName name="_5">#REF!</definedName>
    <definedName name="_5_113" localSheetId="18">#REF!</definedName>
    <definedName name="_5_113" localSheetId="23">#REF!</definedName>
    <definedName name="_5_113" localSheetId="24">#REF!</definedName>
    <definedName name="_5_113" localSheetId="45">#REF!</definedName>
    <definedName name="_5_113">#REF!</definedName>
    <definedName name="_5A" localSheetId="18">#REF!</definedName>
    <definedName name="_5A" localSheetId="23">#REF!</definedName>
    <definedName name="_5A" localSheetId="24">#REF!</definedName>
    <definedName name="_5A" localSheetId="45">#REF!</definedName>
    <definedName name="_5A">#REF!</definedName>
    <definedName name="_5B" localSheetId="18">#REF!</definedName>
    <definedName name="_5B" localSheetId="23">#REF!</definedName>
    <definedName name="_5B" localSheetId="24">#REF!</definedName>
    <definedName name="_5B" localSheetId="45">#REF!</definedName>
    <definedName name="_5B">#REF!</definedName>
    <definedName name="_5BALANCE_SHEET" localSheetId="18">#REF!</definedName>
    <definedName name="_5BALANCE_SHEET" localSheetId="23">#REF!</definedName>
    <definedName name="_5BALANCE_SHEET" localSheetId="24">#REF!</definedName>
    <definedName name="_5BALANCE_SHEET" localSheetId="45">#REF!</definedName>
    <definedName name="_5BALANCE_SHEET">#REF!</definedName>
    <definedName name="_5C" localSheetId="18">#REF!</definedName>
    <definedName name="_5C" localSheetId="23">#REF!</definedName>
    <definedName name="_5C" localSheetId="24">#REF!</definedName>
    <definedName name="_5C" localSheetId="45">#REF!</definedName>
    <definedName name="_5C">#REF!</definedName>
    <definedName name="_5PREPARED_BY">'[19]Start Balance'!$C$15</definedName>
    <definedName name="_6_114" localSheetId="18">#REF!</definedName>
    <definedName name="_6_114" localSheetId="23">#REF!</definedName>
    <definedName name="_6_114" localSheetId="24">#REF!</definedName>
    <definedName name="_6_114" localSheetId="45">#REF!</definedName>
    <definedName name="_6_114">#REF!</definedName>
    <definedName name="_617" localSheetId="18">#REF!</definedName>
    <definedName name="_617" localSheetId="23">#REF!</definedName>
    <definedName name="_617" localSheetId="24">#REF!</definedName>
    <definedName name="_617" localSheetId="45">#REF!</definedName>
    <definedName name="_617">#REF!</definedName>
    <definedName name="_621" localSheetId="18">#REF!</definedName>
    <definedName name="_621" localSheetId="23">#REF!</definedName>
    <definedName name="_621" localSheetId="24">#REF!</definedName>
    <definedName name="_621" localSheetId="45">#REF!</definedName>
    <definedName name="_621">#REF!</definedName>
    <definedName name="_6CASH_FLOW" localSheetId="18">#REF!</definedName>
    <definedName name="_6CASH_FLOW" localSheetId="23">#REF!</definedName>
    <definedName name="_6CASH_FLOW" localSheetId="24">#REF!</definedName>
    <definedName name="_6CASH_FLOW" localSheetId="45">#REF!</definedName>
    <definedName name="_6CASH_FLOW">#REF!</definedName>
    <definedName name="_7_117" localSheetId="18">#REF!</definedName>
    <definedName name="_7_117" localSheetId="23">#REF!</definedName>
    <definedName name="_7_117" localSheetId="24">#REF!</definedName>
    <definedName name="_7_117" localSheetId="45">#REF!</definedName>
    <definedName name="_7_117">#REF!</definedName>
    <definedName name="_700" localSheetId="18">#REF!</definedName>
    <definedName name="_700" localSheetId="23">#REF!</definedName>
    <definedName name="_700" localSheetId="24">#REF!</definedName>
    <definedName name="_700" localSheetId="45">#REF!</definedName>
    <definedName name="_700">#REF!</definedName>
    <definedName name="_722" localSheetId="18">#REF!</definedName>
    <definedName name="_722" localSheetId="23">#REF!</definedName>
    <definedName name="_722" localSheetId="24">#REF!</definedName>
    <definedName name="_722" localSheetId="45">#REF!</definedName>
    <definedName name="_722">#REF!</definedName>
    <definedName name="_740" localSheetId="18">#REF!</definedName>
    <definedName name="_740" localSheetId="23">#REF!</definedName>
    <definedName name="_740" localSheetId="24">#REF!</definedName>
    <definedName name="_740" localSheetId="45">#REF!</definedName>
    <definedName name="_740">#REF!</definedName>
    <definedName name="_7DETAIL_CASHFLOW" localSheetId="18">#REF!</definedName>
    <definedName name="_7DETAIL_CASHFLOW" localSheetId="23">#REF!</definedName>
    <definedName name="_7DETAIL_CASHFLOW" localSheetId="24">#REF!</definedName>
    <definedName name="_7DETAIL_CASHFLOW" localSheetId="45">#REF!</definedName>
    <definedName name="_7DETAIL_CASHFLOW">#REF!</definedName>
    <definedName name="_8_118" localSheetId="18">#REF!</definedName>
    <definedName name="_8_118" localSheetId="23">#REF!</definedName>
    <definedName name="_8_118" localSheetId="24">#REF!</definedName>
    <definedName name="_8_118" localSheetId="45">#REF!</definedName>
    <definedName name="_8_118">#REF!</definedName>
    <definedName name="_8HEDGING_INVEST" localSheetId="18">#REF!</definedName>
    <definedName name="_8HEDGING_INVEST" localSheetId="23">#REF!</definedName>
    <definedName name="_8HEDGING_INVEST" localSheetId="24">#REF!</definedName>
    <definedName name="_8HEDGING_INVEST" localSheetId="45">#REF!</definedName>
    <definedName name="_8HEDGING_INVEST">#REF!</definedName>
    <definedName name="_9_119" localSheetId="18">#REF!</definedName>
    <definedName name="_9_119" localSheetId="23">#REF!</definedName>
    <definedName name="_9_119" localSheetId="24">#REF!</definedName>
    <definedName name="_9_119" localSheetId="45">#REF!</definedName>
    <definedName name="_9_119">#REF!</definedName>
    <definedName name="_9INCOME_STMT" localSheetId="18">#REF!</definedName>
    <definedName name="_9INCOME_STMT" localSheetId="23">#REF!</definedName>
    <definedName name="_9INCOME_STMT" localSheetId="24">#REF!</definedName>
    <definedName name="_9INCOME_STMT" localSheetId="45">#REF!</definedName>
    <definedName name="_9INCOME_STMT">#REF!</definedName>
    <definedName name="_9TRANS_RECON" localSheetId="18">[20]trans!#REF!</definedName>
    <definedName name="_9TRANS_RECON" localSheetId="23">[20]trans!#REF!</definedName>
    <definedName name="_9TRANS_RECON" localSheetId="24">[20]trans!#REF!</definedName>
    <definedName name="_9TRANS_RECON" localSheetId="45">[20]trans!#REF!</definedName>
    <definedName name="_9TRANS_RECON">[20]trans!#REF!</definedName>
    <definedName name="_ASD1" localSheetId="18">'[21]KS Jan 2011'!#REF!</definedName>
    <definedName name="_ASD1" localSheetId="23">'[21]KS Jan 2011'!#REF!</definedName>
    <definedName name="_ASD1" localSheetId="24">'[21]KS Jan 2011'!#REF!</definedName>
    <definedName name="_ASD1" localSheetId="45">'[21]KS Jan 2011'!#REF!</definedName>
    <definedName name="_ASD1">'[21]KS Jan 2011'!#REF!</definedName>
    <definedName name="_BUN1" localSheetId="18">'[21]KS Jan 2011'!#REF!</definedName>
    <definedName name="_BUN1" localSheetId="23">'[21]KS Jan 2011'!#REF!</definedName>
    <definedName name="_BUN1" localSheetId="24">'[21]KS Jan 2011'!#REF!</definedName>
    <definedName name="_BUN1" localSheetId="45">'[21]KS Jan 2011'!#REF!</definedName>
    <definedName name="_BUN1">'[21]KS Jan 2011'!#REF!</definedName>
    <definedName name="_BUV2" localSheetId="7">#REF!</definedName>
    <definedName name="_BUV2" localSheetId="11">#REF!</definedName>
    <definedName name="_BUV2" localSheetId="12">#REF!</definedName>
    <definedName name="_BUV2" localSheetId="14">#REF!</definedName>
    <definedName name="_BUV2" localSheetId="17">#REF!</definedName>
    <definedName name="_BUV2" localSheetId="18">#REF!</definedName>
    <definedName name="_BUV2" localSheetId="23">#REF!</definedName>
    <definedName name="_BUV2" localSheetId="24">#REF!</definedName>
    <definedName name="_BUV2" localSheetId="45">#REF!</definedName>
    <definedName name="_BUV2">#REF!</definedName>
    <definedName name="_BUV21" localSheetId="18">'[21]KS Jan 2011'!#REF!</definedName>
    <definedName name="_BUV21" localSheetId="23">'[21]KS Jan 2011'!#REF!</definedName>
    <definedName name="_BUV21" localSheetId="24">'[21]KS Jan 2011'!#REF!</definedName>
    <definedName name="_BUV21" localSheetId="45">'[21]KS Jan 2011'!#REF!</definedName>
    <definedName name="_BUV21">'[21]KS Jan 2011'!#REF!</definedName>
    <definedName name="_Cat1" localSheetId="18">#REF!</definedName>
    <definedName name="_Cat1" localSheetId="23">#REF!</definedName>
    <definedName name="_Cat1" localSheetId="24">#REF!</definedName>
    <definedName name="_Cat1" localSheetId="45">#REF!</definedName>
    <definedName name="_Cat1">#REF!</definedName>
    <definedName name="_Co49" localSheetId="18">'[22]Liabilities Rec List'!#REF!</definedName>
    <definedName name="_Co49" localSheetId="23">'[22]Liabilities Rec List'!#REF!</definedName>
    <definedName name="_Co49" localSheetId="24">'[22]Liabilities Rec List'!#REF!</definedName>
    <definedName name="_Co49" localSheetId="45">'[22]Liabilities Rec List'!#REF!</definedName>
    <definedName name="_Co49">'[22]Liabilities Rec List'!#REF!</definedName>
    <definedName name="_end1">40008.1499768519</definedName>
    <definedName name="_Fill" localSheetId="18" hidden="1">#REF!</definedName>
    <definedName name="_Fill" localSheetId="23" hidden="1">#REF!</definedName>
    <definedName name="_Fill" localSheetId="24" hidden="1">#REF!</definedName>
    <definedName name="_Fill" localSheetId="45" hidden="1">#REF!</definedName>
    <definedName name="_Fill" hidden="1">#REF!</definedName>
    <definedName name="_xlnm._FilterDatabase" localSheetId="52" hidden="1">'84'!$A$9:$K$58</definedName>
    <definedName name="_xlnm._FilterDatabase" localSheetId="59" hidden="1">'89A'!$A$8:$T$245</definedName>
    <definedName name="_FYR10" localSheetId="18">#REF!</definedName>
    <definedName name="_FYR10" localSheetId="23">#REF!</definedName>
    <definedName name="_FYR10" localSheetId="24">#REF!</definedName>
    <definedName name="_FYR10" localSheetId="45">#REF!</definedName>
    <definedName name="_FYR10">#REF!</definedName>
    <definedName name="_FYR11" localSheetId="18">#REF!</definedName>
    <definedName name="_FYR11" localSheetId="23">#REF!</definedName>
    <definedName name="_FYR11" localSheetId="24">#REF!</definedName>
    <definedName name="_FYR11" localSheetId="45">#REF!</definedName>
    <definedName name="_FYR11">#REF!</definedName>
    <definedName name="_FYR12" localSheetId="18">#REF!</definedName>
    <definedName name="_FYR12" localSheetId="23">#REF!</definedName>
    <definedName name="_FYR12" localSheetId="24">#REF!</definedName>
    <definedName name="_FYR12" localSheetId="45">#REF!</definedName>
    <definedName name="_FYR12">#REF!</definedName>
    <definedName name="_FYR2" localSheetId="18">#REF!</definedName>
    <definedName name="_FYR2" localSheetId="23">#REF!</definedName>
    <definedName name="_FYR2" localSheetId="24">#REF!</definedName>
    <definedName name="_FYR2" localSheetId="45">#REF!</definedName>
    <definedName name="_FYR2">#REF!</definedName>
    <definedName name="_FYR3" localSheetId="18">#REF!</definedName>
    <definedName name="_FYR3" localSheetId="23">#REF!</definedName>
    <definedName name="_FYR3" localSheetId="24">#REF!</definedName>
    <definedName name="_FYR3" localSheetId="45">#REF!</definedName>
    <definedName name="_FYR3">#REF!</definedName>
    <definedName name="_FYR4" localSheetId="18">#REF!</definedName>
    <definedName name="_FYR4" localSheetId="23">#REF!</definedName>
    <definedName name="_FYR4" localSheetId="24">#REF!</definedName>
    <definedName name="_FYR4" localSheetId="45">#REF!</definedName>
    <definedName name="_FYR4">#REF!</definedName>
    <definedName name="_FYR5" localSheetId="18">#REF!</definedName>
    <definedName name="_FYR5" localSheetId="23">#REF!</definedName>
    <definedName name="_FYR5" localSheetId="24">#REF!</definedName>
    <definedName name="_FYR5" localSheetId="45">#REF!</definedName>
    <definedName name="_FYR5">#REF!</definedName>
    <definedName name="_FYR6" localSheetId="18">#REF!</definedName>
    <definedName name="_FYR6" localSheetId="23">#REF!</definedName>
    <definedName name="_FYR6" localSheetId="24">#REF!</definedName>
    <definedName name="_FYR6" localSheetId="45">#REF!</definedName>
    <definedName name="_FYR6">#REF!</definedName>
    <definedName name="_FYR7" localSheetId="18">#REF!</definedName>
    <definedName name="_FYR7" localSheetId="23">#REF!</definedName>
    <definedName name="_FYR7" localSheetId="24">#REF!</definedName>
    <definedName name="_FYR7" localSheetId="45">#REF!</definedName>
    <definedName name="_FYR7">#REF!</definedName>
    <definedName name="_FYR8" localSheetId="18">#REF!</definedName>
    <definedName name="_FYR8" localSheetId="23">#REF!</definedName>
    <definedName name="_FYR8" localSheetId="24">#REF!</definedName>
    <definedName name="_FYR8" localSheetId="45">#REF!</definedName>
    <definedName name="_FYR8">#REF!</definedName>
    <definedName name="_FYR9" localSheetId="18">#REF!</definedName>
    <definedName name="_FYR9" localSheetId="23">#REF!</definedName>
    <definedName name="_FYR9" localSheetId="24">#REF!</definedName>
    <definedName name="_FYR9" localSheetId="45">#REF!</definedName>
    <definedName name="_FYR9">#REF!</definedName>
    <definedName name="_JE103103">[23]JE10310X!$A$1:$B$161</definedName>
    <definedName name="_Key1" localSheetId="18" hidden="1">#REF!</definedName>
    <definedName name="_Key1" localSheetId="23" hidden="1">#REF!</definedName>
    <definedName name="_Key1" localSheetId="24" hidden="1">#REF!</definedName>
    <definedName name="_Key1" localSheetId="45" hidden="1">#REF!</definedName>
    <definedName name="_Key1" hidden="1">#REF!</definedName>
    <definedName name="_MSG1" localSheetId="18">#REF!</definedName>
    <definedName name="_MSG1" localSheetId="23">#REF!</definedName>
    <definedName name="_MSG1" localSheetId="24">#REF!</definedName>
    <definedName name="_MSG1" localSheetId="45">#REF!</definedName>
    <definedName name="_MSG1">#REF!</definedName>
    <definedName name="_MSG4" localSheetId="18">#REF!</definedName>
    <definedName name="_MSG4" localSheetId="23">#REF!</definedName>
    <definedName name="_MSG4" localSheetId="24">#REF!</definedName>
    <definedName name="_MSG4" localSheetId="45">#REF!</definedName>
    <definedName name="_MSG4">#REF!</definedName>
    <definedName name="_Order1" hidden="1">255</definedName>
    <definedName name="_Order2" hidden="1">0</definedName>
    <definedName name="_PC1" localSheetId="18">#REF!</definedName>
    <definedName name="_PC1" localSheetId="23">#REF!</definedName>
    <definedName name="_PC1" localSheetId="24">#REF!</definedName>
    <definedName name="_PC1" localSheetId="45">#REF!</definedName>
    <definedName name="_PC1">#REF!</definedName>
    <definedName name="_PC10" localSheetId="18">#REF!</definedName>
    <definedName name="_PC10" localSheetId="23">#REF!</definedName>
    <definedName name="_PC10" localSheetId="24">#REF!</definedName>
    <definedName name="_PC10" localSheetId="45">#REF!</definedName>
    <definedName name="_PC10">#REF!</definedName>
    <definedName name="_PC11" localSheetId="18">#REF!</definedName>
    <definedName name="_PC11" localSheetId="23">#REF!</definedName>
    <definedName name="_PC11" localSheetId="24">#REF!</definedName>
    <definedName name="_PC11" localSheetId="45">#REF!</definedName>
    <definedName name="_PC11">#REF!</definedName>
    <definedName name="_PC12" localSheetId="18">#REF!</definedName>
    <definedName name="_PC12" localSheetId="23">#REF!</definedName>
    <definedName name="_PC12" localSheetId="24">#REF!</definedName>
    <definedName name="_PC12" localSheetId="45">#REF!</definedName>
    <definedName name="_PC12">#REF!</definedName>
    <definedName name="_PC2" localSheetId="18">#REF!</definedName>
    <definedName name="_PC2" localSheetId="23">#REF!</definedName>
    <definedName name="_PC2" localSheetId="24">#REF!</definedName>
    <definedName name="_PC2" localSheetId="45">#REF!</definedName>
    <definedName name="_PC2">#REF!</definedName>
    <definedName name="_PC3" localSheetId="18">#REF!</definedName>
    <definedName name="_PC3" localSheetId="23">#REF!</definedName>
    <definedName name="_PC3" localSheetId="24">#REF!</definedName>
    <definedName name="_PC3" localSheetId="45">#REF!</definedName>
    <definedName name="_PC3">#REF!</definedName>
    <definedName name="_PC4" localSheetId="18">#REF!</definedName>
    <definedName name="_PC4" localSheetId="23">#REF!</definedName>
    <definedName name="_PC4" localSheetId="24">#REF!</definedName>
    <definedName name="_PC4" localSheetId="45">#REF!</definedName>
    <definedName name="_PC4">#REF!</definedName>
    <definedName name="_PC5" localSheetId="18">#REF!</definedName>
    <definedName name="_PC5" localSheetId="23">#REF!</definedName>
    <definedName name="_PC5" localSheetId="24">#REF!</definedName>
    <definedName name="_PC5" localSheetId="45">#REF!</definedName>
    <definedName name="_PC5">#REF!</definedName>
    <definedName name="_PC6" localSheetId="18">#REF!</definedName>
    <definedName name="_PC6" localSheetId="23">#REF!</definedName>
    <definedName name="_PC6" localSheetId="24">#REF!</definedName>
    <definedName name="_PC6" localSheetId="45">#REF!</definedName>
    <definedName name="_PC6">#REF!</definedName>
    <definedName name="_PC7" localSheetId="18">#REF!</definedName>
    <definedName name="_PC7" localSheetId="23">#REF!</definedName>
    <definedName name="_PC7" localSheetId="24">#REF!</definedName>
    <definedName name="_PC7" localSheetId="45">#REF!</definedName>
    <definedName name="_PC7">#REF!</definedName>
    <definedName name="_PC8" localSheetId="18">#REF!</definedName>
    <definedName name="_PC8" localSheetId="23">#REF!</definedName>
    <definedName name="_PC8" localSheetId="24">#REF!</definedName>
    <definedName name="_PC8" localSheetId="45">#REF!</definedName>
    <definedName name="_PC8">#REF!</definedName>
    <definedName name="_PC9" localSheetId="18">#REF!</definedName>
    <definedName name="_PC9" localSheetId="23">#REF!</definedName>
    <definedName name="_PC9" localSheetId="24">#REF!</definedName>
    <definedName name="_PC9" localSheetId="45">#REF!</definedName>
    <definedName name="_PC9">#REF!</definedName>
    <definedName name="_PER1" localSheetId="18">#REF!</definedName>
    <definedName name="_PER1" localSheetId="23">#REF!</definedName>
    <definedName name="_PER1" localSheetId="24">#REF!</definedName>
    <definedName name="_PER1" localSheetId="45">#REF!</definedName>
    <definedName name="_PER1">#REF!</definedName>
    <definedName name="_PER10" localSheetId="18">#REF!</definedName>
    <definedName name="_PER10" localSheetId="23">#REF!</definedName>
    <definedName name="_PER10" localSheetId="24">#REF!</definedName>
    <definedName name="_PER10" localSheetId="45">#REF!</definedName>
    <definedName name="_PER10">#REF!</definedName>
    <definedName name="_PER11" localSheetId="18">#REF!</definedName>
    <definedName name="_PER11" localSheetId="23">#REF!</definedName>
    <definedName name="_PER11" localSheetId="24">#REF!</definedName>
    <definedName name="_PER11" localSheetId="45">#REF!</definedName>
    <definedName name="_PER11">#REF!</definedName>
    <definedName name="_PER12" localSheetId="18">#REF!</definedName>
    <definedName name="_PER12" localSheetId="23">#REF!</definedName>
    <definedName name="_PER12" localSheetId="24">#REF!</definedName>
    <definedName name="_PER12" localSheetId="45">#REF!</definedName>
    <definedName name="_PER12">#REF!</definedName>
    <definedName name="_PER2" localSheetId="18">#REF!</definedName>
    <definedName name="_PER2" localSheetId="23">#REF!</definedName>
    <definedName name="_PER2" localSheetId="24">#REF!</definedName>
    <definedName name="_PER2" localSheetId="45">#REF!</definedName>
    <definedName name="_PER2">#REF!</definedName>
    <definedName name="_PER3" localSheetId="18">#REF!</definedName>
    <definedName name="_PER3" localSheetId="23">#REF!</definedName>
    <definedName name="_PER3" localSheetId="24">#REF!</definedName>
    <definedName name="_PER3" localSheetId="45">#REF!</definedName>
    <definedName name="_PER3">#REF!</definedName>
    <definedName name="_PER4" localSheetId="18">#REF!</definedName>
    <definedName name="_PER4" localSheetId="23">#REF!</definedName>
    <definedName name="_PER4" localSheetId="24">#REF!</definedName>
    <definedName name="_PER4" localSheetId="45">#REF!</definedName>
    <definedName name="_PER4">#REF!</definedName>
    <definedName name="_PER5" localSheetId="18">#REF!</definedName>
    <definedName name="_PER5" localSheetId="23">#REF!</definedName>
    <definedName name="_PER5" localSheetId="24">#REF!</definedName>
    <definedName name="_PER5" localSheetId="45">#REF!</definedName>
    <definedName name="_PER5">#REF!</definedName>
    <definedName name="_PER6" localSheetId="18">#REF!</definedName>
    <definedName name="_PER6" localSheetId="23">#REF!</definedName>
    <definedName name="_PER6" localSheetId="24">#REF!</definedName>
    <definedName name="_PER6" localSheetId="45">#REF!</definedName>
    <definedName name="_PER6">#REF!</definedName>
    <definedName name="_PER7" localSheetId="18">#REF!</definedName>
    <definedName name="_PER7" localSheetId="23">#REF!</definedName>
    <definedName name="_PER7" localSheetId="24">#REF!</definedName>
    <definedName name="_PER7" localSheetId="45">#REF!</definedName>
    <definedName name="_PER7">#REF!</definedName>
    <definedName name="_PER8" localSheetId="18">#REF!</definedName>
    <definedName name="_PER8" localSheetId="23">#REF!</definedName>
    <definedName name="_PER8" localSheetId="24">#REF!</definedName>
    <definedName name="_PER8" localSheetId="45">#REF!</definedName>
    <definedName name="_PER8">#REF!</definedName>
    <definedName name="_PER9" localSheetId="18">#REF!</definedName>
    <definedName name="_PER9" localSheetId="23">#REF!</definedName>
    <definedName name="_PER9" localSheetId="24">#REF!</definedName>
    <definedName name="_PER9" localSheetId="45">#REF!</definedName>
    <definedName name="_PER9">#REF!</definedName>
    <definedName name="_PG1" localSheetId="7">'[24]1-A'!#REF!</definedName>
    <definedName name="_PG1" localSheetId="11">'[25]1-A'!#REF!</definedName>
    <definedName name="_PG1" localSheetId="12">'[26]1-A'!#REF!</definedName>
    <definedName name="_PG1" localSheetId="14">'[27]1-A'!#REF!</definedName>
    <definedName name="_PG1" localSheetId="17">'[27]1-A'!#REF!</definedName>
    <definedName name="_PG1" localSheetId="18">'[28]1'!#REF!</definedName>
    <definedName name="_PG1" localSheetId="23">'[29]1-A'!#REF!</definedName>
    <definedName name="_PG1" localSheetId="24">'[30]1-A'!#REF!</definedName>
    <definedName name="_PG1" localSheetId="45">'[31]1-A'!#REF!</definedName>
    <definedName name="_PG1" localSheetId="51">'[3]1'!#REF!</definedName>
    <definedName name="_PG1" localSheetId="55">'[32]1'!#REF!</definedName>
    <definedName name="_PG1">'1-A'!#REF!</definedName>
    <definedName name="_PG10">'10'!$A$1:$D$68</definedName>
    <definedName name="_PG11" localSheetId="11">'11'!$A$1:$H$61</definedName>
    <definedName name="_PG11" localSheetId="23">#REF!</definedName>
    <definedName name="_PG11" localSheetId="45">#REF!</definedName>
    <definedName name="_PG11">#REF!</definedName>
    <definedName name="_PG12" localSheetId="12">'12'!$A$1:$G$68</definedName>
    <definedName name="_PG12" localSheetId="23">#REF!</definedName>
    <definedName name="_PG12" localSheetId="24">#REF!</definedName>
    <definedName name="_PG12" localSheetId="45">#REF!</definedName>
    <definedName name="_PG12">#REF!</definedName>
    <definedName name="_PG13" localSheetId="23">#REF!</definedName>
    <definedName name="_PG13" localSheetId="24">#REF!</definedName>
    <definedName name="_PG13" localSheetId="45">#REF!</definedName>
    <definedName name="_PG13">#REF!</definedName>
    <definedName name="_PG14" localSheetId="14">'14'!$A$1:$C$62</definedName>
    <definedName name="_PG14" localSheetId="23">#REF!</definedName>
    <definedName name="_PG14" localSheetId="45">#REF!</definedName>
    <definedName name="_PG14">#REF!</definedName>
    <definedName name="_PG15" localSheetId="23">#REF!</definedName>
    <definedName name="_PG15" localSheetId="24">#REF!</definedName>
    <definedName name="_PG15" localSheetId="45">#REF!</definedName>
    <definedName name="_PG15" localSheetId="55">#REF!</definedName>
    <definedName name="_PG15">#REF!</definedName>
    <definedName name="_PG16">'01617'!$A$1:$K$62</definedName>
    <definedName name="_PG17">'01617'!$M$1:$S$62</definedName>
    <definedName name="_PG18" localSheetId="17">'18'!$A$1:$G$71</definedName>
    <definedName name="_PG18" localSheetId="23">#REF!</definedName>
    <definedName name="_PG18" localSheetId="45">#REF!</definedName>
    <definedName name="_PG18" localSheetId="55">#REF!</definedName>
    <definedName name="_PG18">#REF!</definedName>
    <definedName name="_PG19" localSheetId="18">'19'!$A$1:$H$47</definedName>
    <definedName name="_PG19" localSheetId="23">#REF!</definedName>
    <definedName name="_PG19" localSheetId="24">#REF!</definedName>
    <definedName name="_PG19" localSheetId="45">#REF!</definedName>
    <definedName name="_PG19">#REF!</definedName>
    <definedName name="_PG2" localSheetId="23">#REF!</definedName>
    <definedName name="_PG2" localSheetId="24">#REF!</definedName>
    <definedName name="_PG2" localSheetId="45">#REF!</definedName>
    <definedName name="_PG2">#REF!</definedName>
    <definedName name="_PG20">'20'!$A$1:$C$64</definedName>
    <definedName name="_PG21">'21'!$A$1:$H$38</definedName>
    <definedName name="_PG22">'22'!$A$1:$H$35</definedName>
    <definedName name="_PG23">'23'!$A$1:$D$62</definedName>
    <definedName name="_PG24" localSheetId="23">#REF!</definedName>
    <definedName name="_PG24" localSheetId="45">#REF!</definedName>
    <definedName name="_PG24" localSheetId="55">#REF!</definedName>
    <definedName name="_PG24">#REF!</definedName>
    <definedName name="_PG25" localSheetId="23">#REF!</definedName>
    <definedName name="_PG25" localSheetId="24">'25'!$A$1:$C$64</definedName>
    <definedName name="_PG25" localSheetId="45">#REF!</definedName>
    <definedName name="_PG25" localSheetId="55">#REF!</definedName>
    <definedName name="_PG25">#REF!</definedName>
    <definedName name="_PG26" localSheetId="23">#REF!</definedName>
    <definedName name="_PG26" localSheetId="24">#REF!</definedName>
    <definedName name="_PG26" localSheetId="45">#REF!</definedName>
    <definedName name="_PG26">#REF!</definedName>
    <definedName name="_PG27" localSheetId="23">#REF!</definedName>
    <definedName name="_PG27" localSheetId="24">#REF!</definedName>
    <definedName name="_PG27" localSheetId="45">#REF!</definedName>
    <definedName name="_PG27">#REF!</definedName>
    <definedName name="_PG28" localSheetId="23">#REF!</definedName>
    <definedName name="_PG28" localSheetId="24">#REF!</definedName>
    <definedName name="_PG28" localSheetId="45">#REF!</definedName>
    <definedName name="_PG28">#REF!</definedName>
    <definedName name="_PG29" localSheetId="18">'[33]2829'!#REF!</definedName>
    <definedName name="_PG29" localSheetId="23">#REF!</definedName>
    <definedName name="_PG29" localSheetId="24">#REF!</definedName>
    <definedName name="_PG29" localSheetId="45">#REF!</definedName>
    <definedName name="_PG29">#REF!</definedName>
    <definedName name="_PG30" localSheetId="23">#REF!</definedName>
    <definedName name="_PG30" localSheetId="24">#REF!</definedName>
    <definedName name="_PG30" localSheetId="45">#REF!</definedName>
    <definedName name="_PG30">#REF!</definedName>
    <definedName name="_PG31" localSheetId="23">#REF!</definedName>
    <definedName name="_PG31" localSheetId="24">#REF!</definedName>
    <definedName name="_PG31" localSheetId="45">#REF!</definedName>
    <definedName name="_PG31">#REF!</definedName>
    <definedName name="_PG32" localSheetId="23">#REF!</definedName>
    <definedName name="_PG32" localSheetId="24">#REF!</definedName>
    <definedName name="_PG32" localSheetId="45">#REF!</definedName>
    <definedName name="_PG32">#REF!</definedName>
    <definedName name="_PG33" localSheetId="23">#REF!</definedName>
    <definedName name="_PG33" localSheetId="24">#REF!</definedName>
    <definedName name="_PG33" localSheetId="45">#REF!</definedName>
    <definedName name="_PG33">#REF!</definedName>
    <definedName name="_PG40">'4041'!$A$1:$I$63</definedName>
    <definedName name="_PG41">'4041'!$J$1:$S$63</definedName>
    <definedName name="_PG42">'42'!$A$1:$E$64</definedName>
    <definedName name="_PG43">'43'!$A$1:$F$69</definedName>
    <definedName name="_PG44">'4445'!$A$1:$D$75</definedName>
    <definedName name="_PG45">'4445'!$F$1:$O$75</definedName>
    <definedName name="_PG46">'46'!$A$1:$D$44</definedName>
    <definedName name="_PG47">'47'!$A$1:$G$60</definedName>
    <definedName name="_PG60" localSheetId="23">#REF!</definedName>
    <definedName name="_PG60" localSheetId="24">#REF!</definedName>
    <definedName name="_PG60" localSheetId="45">#REF!</definedName>
    <definedName name="_PG60">#REF!</definedName>
    <definedName name="_PG61" localSheetId="23">#REF!</definedName>
    <definedName name="_PG61" localSheetId="24">#REF!</definedName>
    <definedName name="_PG61" localSheetId="45">#REF!</definedName>
    <definedName name="_PG61">#REF!</definedName>
    <definedName name="_PG62" localSheetId="23">#REF!</definedName>
    <definedName name="_PG62" localSheetId="24">#REF!</definedName>
    <definedName name="_PG62" localSheetId="45">#REF!</definedName>
    <definedName name="_PG62">#REF!</definedName>
    <definedName name="_PG63" localSheetId="23">#REF!</definedName>
    <definedName name="_PG63" localSheetId="24">#REF!</definedName>
    <definedName name="_PG63" localSheetId="45">#REF!</definedName>
    <definedName name="_PG63" localSheetId="51">#REF!</definedName>
    <definedName name="_PG63" localSheetId="55">#REF!</definedName>
    <definedName name="_PG63">#REF!</definedName>
    <definedName name="_PG64" localSheetId="23">#REF!</definedName>
    <definedName name="_PG64" localSheetId="24">#REF!</definedName>
    <definedName name="_PG64" localSheetId="45">#REF!</definedName>
    <definedName name="_PG64" localSheetId="55">#REF!</definedName>
    <definedName name="_PG64">#REF!</definedName>
    <definedName name="_PG65" localSheetId="23">#REF!</definedName>
    <definedName name="_PG65" localSheetId="24">#REF!</definedName>
    <definedName name="_PG65" localSheetId="45">#REF!</definedName>
    <definedName name="_PG65" localSheetId="55">#REF!</definedName>
    <definedName name="_PG65">#REF!</definedName>
    <definedName name="_PG66" localSheetId="23">#REF!</definedName>
    <definedName name="_PG66" localSheetId="24">#REF!</definedName>
    <definedName name="_PG66" localSheetId="45">#REF!</definedName>
    <definedName name="_PG66" localSheetId="55">#REF!</definedName>
    <definedName name="_PG66">#REF!</definedName>
    <definedName name="_PG67" localSheetId="23">#REF!</definedName>
    <definedName name="_PG67" localSheetId="24">#REF!</definedName>
    <definedName name="_PG67" localSheetId="45">#REF!</definedName>
    <definedName name="_PG67" localSheetId="55">#REF!</definedName>
    <definedName name="_PG67">#REF!</definedName>
    <definedName name="_PG68" localSheetId="23">#REF!</definedName>
    <definedName name="_PG68" localSheetId="24">#REF!</definedName>
    <definedName name="_PG68" localSheetId="45">#REF!</definedName>
    <definedName name="_PG68" localSheetId="55">#REF!</definedName>
    <definedName name="_PG68">#REF!</definedName>
    <definedName name="_PG69" localSheetId="23">#REF!</definedName>
    <definedName name="_PG69" localSheetId="24">#REF!</definedName>
    <definedName name="_PG69" localSheetId="45">#REF!</definedName>
    <definedName name="_PG69" localSheetId="55">#REF!</definedName>
    <definedName name="_PG69">#REF!</definedName>
    <definedName name="_PG70" localSheetId="23">#REF!</definedName>
    <definedName name="_PG70" localSheetId="24">#REF!</definedName>
    <definedName name="_PG70" localSheetId="45">#REF!</definedName>
    <definedName name="_PG70" localSheetId="55">#REF!</definedName>
    <definedName name="_PG70">#REF!</definedName>
    <definedName name="_PG71" localSheetId="23">#REF!</definedName>
    <definedName name="_PG71" localSheetId="24">#REF!</definedName>
    <definedName name="_PG71" localSheetId="45">#REF!</definedName>
    <definedName name="_PG71" localSheetId="55">#REF!</definedName>
    <definedName name="_PG71">#REF!</definedName>
    <definedName name="_PG72" localSheetId="23">#REF!</definedName>
    <definedName name="_PG72" localSheetId="24">#REF!</definedName>
    <definedName name="_PG72" localSheetId="45">'7277'!$A$1:$E$61</definedName>
    <definedName name="_PG72">#REF!</definedName>
    <definedName name="_PG7277" localSheetId="23">#REF!</definedName>
    <definedName name="_PG7277" localSheetId="24">#REF!</definedName>
    <definedName name="_PG7277" localSheetId="45">'7277'!$A$1:$E$347</definedName>
    <definedName name="_PG7277">#REF!</definedName>
    <definedName name="_PG73" localSheetId="23">#REF!</definedName>
    <definedName name="_PG73" localSheetId="24">#REF!</definedName>
    <definedName name="_PG73" localSheetId="45">'7277'!$A$62:$E$122</definedName>
    <definedName name="_PG73">#REF!</definedName>
    <definedName name="_PG74" localSheetId="23">#REF!</definedName>
    <definedName name="_PG74" localSheetId="24">#REF!</definedName>
    <definedName name="_PG74" localSheetId="45">'7277'!$A$123:$E$184</definedName>
    <definedName name="_PG74">#REF!</definedName>
    <definedName name="_PG75" localSheetId="23">#REF!</definedName>
    <definedName name="_PG75" localSheetId="24">#REF!</definedName>
    <definedName name="_PG75" localSheetId="45">'7277'!$A$185:$E$246</definedName>
    <definedName name="_PG75">#REF!</definedName>
    <definedName name="_PG76" localSheetId="23">#REF!</definedName>
    <definedName name="_PG76" localSheetId="24">#REF!</definedName>
    <definedName name="_PG76" localSheetId="45">'7277'!$A$247:$E$302</definedName>
    <definedName name="_PG76">#REF!</definedName>
    <definedName name="_PG77" localSheetId="23">#REF!</definedName>
    <definedName name="_PG77" localSheetId="24">#REF!</definedName>
    <definedName name="_PG77" localSheetId="45">'7277'!$A$303:$E$356</definedName>
    <definedName name="_PG77">#REF!</definedName>
    <definedName name="_PG78" localSheetId="23">#REF!</definedName>
    <definedName name="_PG78" localSheetId="24">#REF!</definedName>
    <definedName name="_PG78" localSheetId="45">#REF!</definedName>
    <definedName name="_PG78" localSheetId="55">#REF!</definedName>
    <definedName name="_PG78">#REF!</definedName>
    <definedName name="_PG79" localSheetId="23">#REF!</definedName>
    <definedName name="_PG79" localSheetId="24">#REF!</definedName>
    <definedName name="_PG79" localSheetId="45">#REF!</definedName>
    <definedName name="_PG79" localSheetId="55">#REF!</definedName>
    <definedName name="_PG79">#REF!</definedName>
    <definedName name="_PG80" localSheetId="23">#REF!</definedName>
    <definedName name="_PG80" localSheetId="24">#REF!</definedName>
    <definedName name="_PG80" localSheetId="45">#REF!</definedName>
    <definedName name="_PG80" localSheetId="55">#REF!</definedName>
    <definedName name="_PG80">#REF!</definedName>
    <definedName name="_PG81" localSheetId="23">#REF!</definedName>
    <definedName name="_PG81" localSheetId="24">#REF!</definedName>
    <definedName name="_PG81" localSheetId="45">#REF!</definedName>
    <definedName name="_PG81">#REF!</definedName>
    <definedName name="_PG82" localSheetId="23">#REF!</definedName>
    <definedName name="_PG82" localSheetId="24">#REF!</definedName>
    <definedName name="_PG82" localSheetId="45">#REF!</definedName>
    <definedName name="_PG82">#REF!</definedName>
    <definedName name="_PG83" localSheetId="23">#REF!</definedName>
    <definedName name="_PG83" localSheetId="24">#REF!</definedName>
    <definedName name="_PG83" localSheetId="45">#REF!</definedName>
    <definedName name="_PG83" localSheetId="51">#REF!</definedName>
    <definedName name="_PG83" localSheetId="55">#REF!</definedName>
    <definedName name="_PG83">#REF!</definedName>
    <definedName name="_PG84" localSheetId="23">#REF!</definedName>
    <definedName name="_PG84" localSheetId="24">#REF!</definedName>
    <definedName name="_PG84" localSheetId="45">#REF!</definedName>
    <definedName name="_PG84" localSheetId="55">#REF!</definedName>
    <definedName name="_PG84">#REF!</definedName>
    <definedName name="_PG85" localSheetId="23">#REF!</definedName>
    <definedName name="_PG85" localSheetId="24">#REF!</definedName>
    <definedName name="_PG85" localSheetId="45">#REF!</definedName>
    <definedName name="_PG85" localSheetId="55">#REF!</definedName>
    <definedName name="_PG85">#REF!</definedName>
    <definedName name="_PG86">'86'!$A$1:$J$45</definedName>
    <definedName name="_PG87">'8788'!$A$1:$I$65</definedName>
    <definedName name="_PG88">'8788'!$A$66:$I$130</definedName>
    <definedName name="_PG89">'8990'!$A$4:$E$48</definedName>
    <definedName name="_PG9">'9'!$A$1:$I$48</definedName>
    <definedName name="_PG90">'8990'!$G$4:$H$48</definedName>
    <definedName name="_PG91" localSheetId="23">#REF!</definedName>
    <definedName name="_PG91" localSheetId="24">#REF!</definedName>
    <definedName name="_PG91" localSheetId="45">#REF!</definedName>
    <definedName name="_PG91" localSheetId="55">#REF!</definedName>
    <definedName name="_PG91">#REF!</definedName>
    <definedName name="_PG92" localSheetId="23">#REF!</definedName>
    <definedName name="_PG92" localSheetId="24">#REF!</definedName>
    <definedName name="_PG92" localSheetId="45">#REF!</definedName>
    <definedName name="_PG92" localSheetId="55">#REF!</definedName>
    <definedName name="_PG92">#REF!</definedName>
    <definedName name="_PG93" localSheetId="23">#REF!</definedName>
    <definedName name="_PG93" localSheetId="24">#REF!</definedName>
    <definedName name="_PG93" localSheetId="45">#REF!</definedName>
    <definedName name="_PG93" localSheetId="55">#REF!</definedName>
    <definedName name="_PG93">#REF!</definedName>
    <definedName name="_PG94">#REF!</definedName>
    <definedName name="_PRN203" localSheetId="18">#REF!</definedName>
    <definedName name="_PRN203" localSheetId="23">#REF!</definedName>
    <definedName name="_PRN203" localSheetId="24">#REF!</definedName>
    <definedName name="_PRN203" localSheetId="45">#REF!</definedName>
    <definedName name="_PRN203">#REF!</definedName>
    <definedName name="_SCN1" localSheetId="18">'[21]KS Jan 2011'!#REF!</definedName>
    <definedName name="_SCN1" localSheetId="23">'[21]KS Jan 2011'!#REF!</definedName>
    <definedName name="_SCN1" localSheetId="24">'[21]KS Jan 2011'!#REF!</definedName>
    <definedName name="_SCN1" localSheetId="45">'[21]KS Jan 2011'!#REF!</definedName>
    <definedName name="_SCN1">'[21]KS Jan 2011'!#REF!</definedName>
    <definedName name="_SEG1" localSheetId="18">'[21]KS Jan 2011'!#REF!</definedName>
    <definedName name="_SEG1" localSheetId="23">'[21]KS Jan 2011'!#REF!</definedName>
    <definedName name="_SEG1" localSheetId="24">'[21]KS Jan 2011'!#REF!</definedName>
    <definedName name="_SEG1" localSheetId="45">'[21]KS Jan 2011'!#REF!</definedName>
    <definedName name="_SEG1">'[21]KS Jan 2011'!#REF!</definedName>
    <definedName name="_SEG11" localSheetId="18">'[21]KS Jan 2011'!#REF!</definedName>
    <definedName name="_SEG11" localSheetId="23">'[21]KS Jan 2011'!#REF!</definedName>
    <definedName name="_SEG11" localSheetId="24">'[21]KS Jan 2011'!#REF!</definedName>
    <definedName name="_SEG11" localSheetId="45">'[21]KS Jan 2011'!#REF!</definedName>
    <definedName name="_SEG11">'[21]KS Jan 2011'!#REF!</definedName>
    <definedName name="_SEG2" localSheetId="7">#REF!</definedName>
    <definedName name="_SEG2" localSheetId="11">#REF!</definedName>
    <definedName name="_SEG2" localSheetId="12">#REF!</definedName>
    <definedName name="_SEG2" localSheetId="14">#REF!</definedName>
    <definedName name="_SEG2" localSheetId="17">#REF!</definedName>
    <definedName name="_SEG2" localSheetId="18">#REF!</definedName>
    <definedName name="_SEG2" localSheetId="23">#REF!</definedName>
    <definedName name="_SEG2" localSheetId="24">#REF!</definedName>
    <definedName name="_SEG2" localSheetId="45">#REF!</definedName>
    <definedName name="_SEG2">#REF!</definedName>
    <definedName name="_seg3">'[34]2nd qtr'!$B$710</definedName>
    <definedName name="_SFV1" localSheetId="18">'[21]KS Jan 2011'!#REF!</definedName>
    <definedName name="_SFV1" localSheetId="23">'[21]KS Jan 2011'!#REF!</definedName>
    <definedName name="_SFV1" localSheetId="24">'[21]KS Jan 2011'!#REF!</definedName>
    <definedName name="_SFV1" localSheetId="45">'[21]KS Jan 2011'!#REF!</definedName>
    <definedName name="_SFV1">'[21]KS Jan 2011'!#REF!</definedName>
    <definedName name="_Sort" localSheetId="18" hidden="1">#REF!</definedName>
    <definedName name="_Sort" localSheetId="23" hidden="1">#REF!</definedName>
    <definedName name="_Sort" localSheetId="24" hidden="1">#REF!</definedName>
    <definedName name="_Sort" localSheetId="45" hidden="1">#REF!</definedName>
    <definedName name="_Sort" hidden="1">#REF!</definedName>
    <definedName name="_tc0492" localSheetId="18">#REF!</definedName>
    <definedName name="_tc0492" localSheetId="23">#REF!</definedName>
    <definedName name="_tc0492" localSheetId="24">#REF!</definedName>
    <definedName name="_tc0492" localSheetId="45">#REF!</definedName>
    <definedName name="_tc0492">#REF!</definedName>
    <definedName name="a" localSheetId="7">'[12]Page 216 for 2010'!#REF!</definedName>
    <definedName name="a" localSheetId="11">'[12]Page 216 for 2010'!#REF!</definedName>
    <definedName name="a" localSheetId="12">'[12]Page 216 for 2010'!#REF!</definedName>
    <definedName name="a" localSheetId="14">'[12]Page 216 for 2010'!#REF!</definedName>
    <definedName name="a" localSheetId="17">'[12]Page 216 for 2010'!#REF!</definedName>
    <definedName name="a" localSheetId="23">'[12]Page 216 for 2010'!#REF!</definedName>
    <definedName name="a" localSheetId="24">'[12]Page 216 for 2010'!#REF!</definedName>
    <definedName name="a" localSheetId="45">'[12]Page 216 for 2010'!#REF!</definedName>
    <definedName name="a">'[12]Page 216 for 2010'!#REF!</definedName>
    <definedName name="ABC" localSheetId="18">#REF!</definedName>
    <definedName name="ABC" localSheetId="23">#REF!</definedName>
    <definedName name="ABC" localSheetId="24">#REF!</definedName>
    <definedName name="ABC" localSheetId="45">#REF!</definedName>
    <definedName name="ABC">#REF!</definedName>
    <definedName name="Above_Mkt_Purch_Power" localSheetId="18">#REF!</definedName>
    <definedName name="Above_Mkt_Purch_Power" localSheetId="23">#REF!</definedName>
    <definedName name="Above_Mkt_Purch_Power" localSheetId="24">#REF!</definedName>
    <definedName name="Above_Mkt_Purch_Power" localSheetId="45">#REF!</definedName>
    <definedName name="Above_Mkt_Purch_Power">#REF!</definedName>
    <definedName name="ACC_INT_EXP" localSheetId="18">#REF!</definedName>
    <definedName name="ACC_INT_EXP" localSheetId="23">#REF!</definedName>
    <definedName name="ACC_INT_EXP" localSheetId="24">#REF!</definedName>
    <definedName name="ACC_INT_EXP" localSheetId="45">#REF!</definedName>
    <definedName name="ACC_INT_EXP">#REF!</definedName>
    <definedName name="accounts" localSheetId="18">#REF!</definedName>
    <definedName name="accounts" localSheetId="23">#REF!</definedName>
    <definedName name="accounts" localSheetId="24">#REF!</definedName>
    <definedName name="accounts" localSheetId="45">#REF!</definedName>
    <definedName name="accounts">#REF!</definedName>
    <definedName name="Acct_Type">'[35]Drop Down Lists'!$G$1:$G$3</definedName>
    <definedName name="Activity" localSheetId="18">#REF!</definedName>
    <definedName name="Activity" localSheetId="23">#REF!</definedName>
    <definedName name="Activity" localSheetId="24">#REF!</definedName>
    <definedName name="Activity" localSheetId="45">#REF!</definedName>
    <definedName name="Activity">#REF!</definedName>
    <definedName name="actv" localSheetId="18">'[7]GL Activity'!#REF!</definedName>
    <definedName name="actv" localSheetId="23">'[7]GL Activity'!#REF!</definedName>
    <definedName name="actv" localSheetId="24">'[7]GL Activity'!#REF!</definedName>
    <definedName name="actv" localSheetId="45">'[7]GL Activity'!#REF!</definedName>
    <definedName name="actv">'[7]GL Activity'!#REF!</definedName>
    <definedName name="ADJUSTMENTS" localSheetId="18">#REF!</definedName>
    <definedName name="ADJUSTMENTS" localSheetId="23">#REF!</definedName>
    <definedName name="ADJUSTMENTS" localSheetId="24">#REF!</definedName>
    <definedName name="ADJUSTMENTS" localSheetId="45">#REF!</definedName>
    <definedName name="ADJUSTMENTS">#REF!</definedName>
    <definedName name="Aging">'[35]Drop Down Lists'!$F$1:$F$5</definedName>
    <definedName name="ALL" localSheetId="18">#REF!</definedName>
    <definedName name="ALL" localSheetId="23">#REF!</definedName>
    <definedName name="ALL" localSheetId="24">#REF!</definedName>
    <definedName name="ALL" localSheetId="45">#REF!</definedName>
    <definedName name="ALL">#REF!</definedName>
    <definedName name="app" localSheetId="18">#REF!</definedName>
    <definedName name="app" localSheetId="23">#REF!</definedName>
    <definedName name="app" localSheetId="24">#REF!</definedName>
    <definedName name="app" localSheetId="45">#REF!</definedName>
    <definedName name="app">#REF!</definedName>
    <definedName name="APRINPUT" localSheetId="18">#REF!</definedName>
    <definedName name="APRINPUT" localSheetId="23">#REF!</definedName>
    <definedName name="APRINPUT" localSheetId="24">#REF!</definedName>
    <definedName name="APRINPUT" localSheetId="45">#REF!</definedName>
    <definedName name="APRINPUT">#REF!</definedName>
    <definedName name="ASD" localSheetId="7">#REF!</definedName>
    <definedName name="ASD" localSheetId="11">#REF!</definedName>
    <definedName name="ASD" localSheetId="12">#REF!</definedName>
    <definedName name="ASD" localSheetId="14">#REF!</definedName>
    <definedName name="ASD" localSheetId="17">#REF!</definedName>
    <definedName name="ASD" localSheetId="18">#REF!</definedName>
    <definedName name="ASD" localSheetId="23">#REF!</definedName>
    <definedName name="ASD" localSheetId="24">#REF!</definedName>
    <definedName name="ASD" localSheetId="45">#REF!</definedName>
    <definedName name="ASD">#REF!</definedName>
    <definedName name="asof" localSheetId="18">#REF!</definedName>
    <definedName name="asof" localSheetId="23">#REF!</definedName>
    <definedName name="asof" localSheetId="24">#REF!</definedName>
    <definedName name="asof" localSheetId="45">#REF!</definedName>
    <definedName name="asof">#REF!</definedName>
    <definedName name="ASSETS" localSheetId="18">#REF!</definedName>
    <definedName name="ASSETS" localSheetId="23">#REF!</definedName>
    <definedName name="ASSETS" localSheetId="24">#REF!</definedName>
    <definedName name="ASSETS" localSheetId="45">#REF!</definedName>
    <definedName name="ASSETS">#REF!</definedName>
    <definedName name="ASSETS_B_S" localSheetId="18">#REF!</definedName>
    <definedName name="ASSETS_B_S" localSheetId="23">#REF!</definedName>
    <definedName name="ASSETS_B_S" localSheetId="24">#REF!</definedName>
    <definedName name="ASSETS_B_S" localSheetId="45">#REF!</definedName>
    <definedName name="ASSETS_B_S">#REF!</definedName>
    <definedName name="average" localSheetId="18">#REF!</definedName>
    <definedName name="average" localSheetId="23">#REF!</definedName>
    <definedName name="average" localSheetId="24">#REF!</definedName>
    <definedName name="average" localSheetId="45">#REF!</definedName>
    <definedName name="average">#REF!</definedName>
    <definedName name="B_S_FLUX" localSheetId="18">#REF!</definedName>
    <definedName name="B_S_FLUX" localSheetId="23">#REF!</definedName>
    <definedName name="B_S_FLUX" localSheetId="24">#REF!</definedName>
    <definedName name="B_S_FLUX" localSheetId="45">#REF!</definedName>
    <definedName name="B_S_FLUX">#REF!</definedName>
    <definedName name="BACKUP" localSheetId="23">#REF!</definedName>
    <definedName name="BACKUP" localSheetId="24">#REF!</definedName>
    <definedName name="BACKUP" localSheetId="45">#REF!</definedName>
    <definedName name="BACKUP" localSheetId="48">#REF!</definedName>
    <definedName name="BACKUP" localSheetId="61">#REF!</definedName>
    <definedName name="BACKUP">#REF!</definedName>
    <definedName name="BALANCE_SHEET" localSheetId="18">#REF!</definedName>
    <definedName name="BALANCE_SHEET" localSheetId="23">#REF!</definedName>
    <definedName name="BALANCE_SHEET" localSheetId="24">#REF!</definedName>
    <definedName name="BALANCE_SHEET" localSheetId="45">#REF!</definedName>
    <definedName name="BALANCE_SHEET">#REF!</definedName>
    <definedName name="balancesheet" localSheetId="18">#REF!</definedName>
    <definedName name="balancesheet" localSheetId="23">#REF!</definedName>
    <definedName name="balancesheet" localSheetId="24">#REF!</definedName>
    <definedName name="balancesheet" localSheetId="45">#REF!</definedName>
    <definedName name="balancesheet">#REF!</definedName>
    <definedName name="BOOK">Book!$A$1:$C$229</definedName>
    <definedName name="BS_ASSETS_INPUT" localSheetId="18">#REF!</definedName>
    <definedName name="BS_ASSETS_INPUT" localSheetId="23">#REF!</definedName>
    <definedName name="BS_ASSETS_INPUT" localSheetId="24">#REF!</definedName>
    <definedName name="BS_ASSETS_INPUT" localSheetId="45">#REF!</definedName>
    <definedName name="BS_ASSETS_INPUT">#REF!</definedName>
    <definedName name="BS_LIAB_INPUT" localSheetId="18">#REF!</definedName>
    <definedName name="BS_LIAB_INPUT" localSheetId="23">#REF!</definedName>
    <definedName name="BS_LIAB_INPUT" localSheetId="24">#REF!</definedName>
    <definedName name="BS_LIAB_INPUT" localSheetId="45">#REF!</definedName>
    <definedName name="BS_LIAB_INPUT">#REF!</definedName>
    <definedName name="BUN" localSheetId="7">#REF!</definedName>
    <definedName name="BUN" localSheetId="11">#REF!</definedName>
    <definedName name="BUN" localSheetId="12">#REF!</definedName>
    <definedName name="BUN" localSheetId="14">#REF!</definedName>
    <definedName name="BUN" localSheetId="17">#REF!</definedName>
    <definedName name="BUN" localSheetId="18">#REF!</definedName>
    <definedName name="BUN" localSheetId="23">#REF!</definedName>
    <definedName name="BUN" localSheetId="24">#REF!</definedName>
    <definedName name="BUN" localSheetId="45">#REF!</definedName>
    <definedName name="BUN">#REF!</definedName>
    <definedName name="BUV" localSheetId="18">#REF!</definedName>
    <definedName name="BUV" localSheetId="23">#REF!</definedName>
    <definedName name="BUV" localSheetId="24">#REF!</definedName>
    <definedName name="BUV" localSheetId="45">#REF!</definedName>
    <definedName name="BUV">#REF!</definedName>
    <definedName name="C_F_OTHER_INVES" localSheetId="18">#REF!</definedName>
    <definedName name="C_F_OTHER_INVES" localSheetId="23">#REF!</definedName>
    <definedName name="C_F_OTHER_INVES" localSheetId="24">#REF!</definedName>
    <definedName name="C_F_OTHER_INVES" localSheetId="45">#REF!</definedName>
    <definedName name="C_F_OTHER_INVES">#REF!</definedName>
    <definedName name="cat" localSheetId="18">#REF!</definedName>
    <definedName name="cat" localSheetId="23">#REF!</definedName>
    <definedName name="cat" localSheetId="24">#REF!</definedName>
    <definedName name="cat" localSheetId="45">#REF!</definedName>
    <definedName name="cat">#REF!</definedName>
    <definedName name="CELLTOUSE" localSheetId="7">#REF!</definedName>
    <definedName name="CELLTOUSE" localSheetId="11">#REF!</definedName>
    <definedName name="CELLTOUSE" localSheetId="12">#REF!</definedName>
    <definedName name="CELLTOUSE" localSheetId="14">#REF!</definedName>
    <definedName name="CELLTOUSE" localSheetId="17">#REF!</definedName>
    <definedName name="CELLTOUSE" localSheetId="18">#REF!</definedName>
    <definedName name="CELLTOUSE" localSheetId="23">#REF!</definedName>
    <definedName name="CELLTOUSE" localSheetId="24">#REF!</definedName>
    <definedName name="CELLTOUSE" localSheetId="45">#REF!</definedName>
    <definedName name="CELLTOUSE">#REF!</definedName>
    <definedName name="CELLTOUSE1" localSheetId="18">'[21]KS Jan 2011'!#REF!</definedName>
    <definedName name="CELLTOUSE1" localSheetId="23">'[21]KS Jan 2011'!#REF!</definedName>
    <definedName name="CELLTOUSE1" localSheetId="24">'[21]KS Jan 2011'!#REF!</definedName>
    <definedName name="CELLTOUSE1" localSheetId="45">'[21]KS Jan 2011'!#REF!</definedName>
    <definedName name="CELLTOUSE1">'[21]KS Jan 2011'!#REF!</definedName>
    <definedName name="CF__INV_FIN" localSheetId="18">#REF!</definedName>
    <definedName name="CF__INV_FIN" localSheetId="23">#REF!</definedName>
    <definedName name="CF__INV_FIN" localSheetId="24">#REF!</definedName>
    <definedName name="CF__INV_FIN" localSheetId="45">#REF!</definedName>
    <definedName name="CF__INV_FIN">#REF!</definedName>
    <definedName name="CF__INV_FIN_ACT" localSheetId="18">#REF!</definedName>
    <definedName name="CF__INV_FIN_ACT" localSheetId="23">#REF!</definedName>
    <definedName name="CF__INV_FIN_ACT" localSheetId="24">#REF!</definedName>
    <definedName name="CF__INV_FIN_ACT" localSheetId="45">#REF!</definedName>
    <definedName name="CF__INV_FIN_ACT">#REF!</definedName>
    <definedName name="CF__OPERAT_ACT" localSheetId="18">#REF!</definedName>
    <definedName name="CF__OPERAT_ACT" localSheetId="23">#REF!</definedName>
    <definedName name="CF__OPERAT_ACT" localSheetId="24">#REF!</definedName>
    <definedName name="CF__OPERAT_ACT" localSheetId="45">#REF!</definedName>
    <definedName name="CF__OPERAT_ACT">#REF!</definedName>
    <definedName name="CF__OTHER_INV" localSheetId="18">#REF!</definedName>
    <definedName name="CF__OTHER_INV" localSheetId="23">#REF!</definedName>
    <definedName name="CF__OTHER_INV" localSheetId="24">#REF!</definedName>
    <definedName name="CF__OTHER_INV" localSheetId="45">#REF!</definedName>
    <definedName name="CF__OTHER_INV">#REF!</definedName>
    <definedName name="CF__OTHER_NET" localSheetId="18">#REF!</definedName>
    <definedName name="CF__OTHER_NET" localSheetId="23">#REF!</definedName>
    <definedName name="CF__OTHER_NET" localSheetId="24">#REF!</definedName>
    <definedName name="CF__OTHER_NET" localSheetId="45">#REF!</definedName>
    <definedName name="CF__OTHER_NET">#REF!</definedName>
    <definedName name="CIS_v._Peoplesoft_Accounts_Receivable_Balances" localSheetId="18">#REF!</definedName>
    <definedName name="CIS_v._Peoplesoft_Accounts_Receivable_Balances" localSheetId="23">#REF!</definedName>
    <definedName name="CIS_v._Peoplesoft_Accounts_Receivable_Balances" localSheetId="24">#REF!</definedName>
    <definedName name="CIS_v._Peoplesoft_Accounts_Receivable_Balances" localSheetId="45">#REF!</definedName>
    <definedName name="CIS_v._Peoplesoft_Accounts_Receivable_Balances">#REF!</definedName>
    <definedName name="CLOSED" localSheetId="18">#REF!</definedName>
    <definedName name="CLOSED" localSheetId="23">#REF!</definedName>
    <definedName name="CLOSED" localSheetId="24">#REF!</definedName>
    <definedName name="CLOSED" localSheetId="45">#REF!</definedName>
    <definedName name="CLOSED">#REF!</definedName>
    <definedName name="closing" localSheetId="18">#REF!</definedName>
    <definedName name="closing" localSheetId="23">#REF!</definedName>
    <definedName name="closing" localSheetId="24">#REF!</definedName>
    <definedName name="closing" localSheetId="45">#REF!</definedName>
    <definedName name="closing">#REF!</definedName>
    <definedName name="Closing_Date">'[35]Drop Down Lists'!$D$1:$D$12</definedName>
    <definedName name="CO">'[36]Start Balance'!$C$13</definedName>
    <definedName name="COGA" localSheetId="18">#REF!</definedName>
    <definedName name="COGA" localSheetId="23">#REF!</definedName>
    <definedName name="COGA" localSheetId="24">#REF!</definedName>
    <definedName name="COGA" localSheetId="45">#REF!</definedName>
    <definedName name="COGA">#REF!</definedName>
    <definedName name="COGB" localSheetId="18">#REF!</definedName>
    <definedName name="COGB" localSheetId="23">#REF!</definedName>
    <definedName name="COGB" localSheetId="24">#REF!</definedName>
    <definedName name="COGB" localSheetId="45">#REF!</definedName>
    <definedName name="COGB">#REF!</definedName>
    <definedName name="COGC" localSheetId="18">#REF!</definedName>
    <definedName name="COGC" localSheetId="23">#REF!</definedName>
    <definedName name="COGC" localSheetId="24">#REF!</definedName>
    <definedName name="COGC" localSheetId="45">#REF!</definedName>
    <definedName name="COGC">#REF!</definedName>
    <definedName name="COGD" localSheetId="18">#REF!</definedName>
    <definedName name="COGD" localSheetId="23">#REF!</definedName>
    <definedName name="COGD" localSheetId="24">#REF!</definedName>
    <definedName name="COGD" localSheetId="45">#REF!</definedName>
    <definedName name="COGD">#REF!</definedName>
    <definedName name="COGE" localSheetId="18">#REF!</definedName>
    <definedName name="COGE" localSheetId="23">#REF!</definedName>
    <definedName name="COGE" localSheetId="24">#REF!</definedName>
    <definedName name="COGE" localSheetId="45">#REF!</definedName>
    <definedName name="COGE">#REF!</definedName>
    <definedName name="COMMLPAPER" localSheetId="18">#REF!</definedName>
    <definedName name="COMMLPAPER" localSheetId="23">#REF!</definedName>
    <definedName name="COMMLPAPER" localSheetId="24">#REF!</definedName>
    <definedName name="COMMLPAPER" localSheetId="45">#REF!</definedName>
    <definedName name="COMMLPAPER">#REF!</definedName>
    <definedName name="COMP6" localSheetId="18">#REF!</definedName>
    <definedName name="COMP6" localSheetId="23">#REF!</definedName>
    <definedName name="COMP6" localSheetId="24">#REF!</definedName>
    <definedName name="COMP6" localSheetId="45">#REF!</definedName>
    <definedName name="COMP6">#REF!</definedName>
    <definedName name="COMPANY">'[37]Start Balance'!$C$12</definedName>
    <definedName name="CONTRACT_BUYOUT" localSheetId="18">#REF!</definedName>
    <definedName name="CONTRACT_BUYOUT" localSheetId="23">#REF!</definedName>
    <definedName name="CONTRACT_BUYOUT" localSheetId="24">#REF!</definedName>
    <definedName name="CONTRACT_BUYOUT" localSheetId="45">#REF!</definedName>
    <definedName name="CONTRACT_BUYOUT">#REF!</definedName>
    <definedName name="COVER" localSheetId="18">#REF!</definedName>
    <definedName name="COVER" localSheetId="23">#REF!</definedName>
    <definedName name="COVER" localSheetId="24">#REF!</definedName>
    <definedName name="COVER" localSheetId="45">#REF!</definedName>
    <definedName name="COVER">#REF!</definedName>
    <definedName name="CPI" localSheetId="18">#REF!</definedName>
    <definedName name="CPI" localSheetId="23">#REF!</definedName>
    <definedName name="CPI" localSheetId="24">#REF!</definedName>
    <definedName name="CPI" localSheetId="45">#REF!</definedName>
    <definedName name="CPI">#REF!</definedName>
    <definedName name="Currency">'[35]Drop Down Lists'!$H$1:$H$3</definedName>
    <definedName name="Current_Year_1" localSheetId="18">#REF!</definedName>
    <definedName name="Current_Year_1" localSheetId="23">#REF!</definedName>
    <definedName name="Current_Year_1" localSheetId="24">#REF!</definedName>
    <definedName name="Current_Year_1" localSheetId="45">#REF!</definedName>
    <definedName name="Current_Year_1">#REF!</definedName>
    <definedName name="DATA" localSheetId="18">#REF!</definedName>
    <definedName name="DATA" localSheetId="23">#REF!</definedName>
    <definedName name="DATA" localSheetId="24">#REF!</definedName>
    <definedName name="DATA" localSheetId="45">#REF!</definedName>
    <definedName name="DATA">#REF!</definedName>
    <definedName name="DATA1" localSheetId="18">#REF!</definedName>
    <definedName name="DATA1" localSheetId="23">#REF!</definedName>
    <definedName name="DATA1" localSheetId="24">#REF!</definedName>
    <definedName name="DATA1" localSheetId="45">#REF!</definedName>
    <definedName name="DATA1">#REF!</definedName>
    <definedName name="DATA2" localSheetId="18">#REF!</definedName>
    <definedName name="DATA2" localSheetId="23">#REF!</definedName>
    <definedName name="DATA2" localSheetId="24">#REF!</definedName>
    <definedName name="DATA2" localSheetId="45">#REF!</definedName>
    <definedName name="DATA2">#REF!</definedName>
    <definedName name="DATE" localSheetId="18">#REF!</definedName>
    <definedName name="DATE" localSheetId="23">#REF!</definedName>
    <definedName name="DATE" localSheetId="24">#REF!</definedName>
    <definedName name="DATE" localSheetId="45">#REF!</definedName>
    <definedName name="DATE">#REF!</definedName>
    <definedName name="Detail" localSheetId="18">#REF!</definedName>
    <definedName name="Detail" localSheetId="23">#REF!</definedName>
    <definedName name="Detail" localSheetId="24">#REF!</definedName>
    <definedName name="Detail" localSheetId="45">#REF!</definedName>
    <definedName name="Detail">#REF!</definedName>
    <definedName name="DIR_BAL_SHT" localSheetId="18">#REF!</definedName>
    <definedName name="DIR_BAL_SHT" localSheetId="23">#REF!</definedName>
    <definedName name="DIR_BAL_SHT" localSheetId="24">#REF!</definedName>
    <definedName name="DIR_BAL_SHT" localSheetId="45">#REF!</definedName>
    <definedName name="DIR_BAL_SHT">#REF!</definedName>
    <definedName name="DIR_BS" localSheetId="18">#REF!</definedName>
    <definedName name="DIR_BS" localSheetId="23">#REF!</definedName>
    <definedName name="DIR_BS" localSheetId="24">#REF!</definedName>
    <definedName name="DIR_BS" localSheetId="45">#REF!</definedName>
    <definedName name="DIR_BS">#REF!</definedName>
    <definedName name="DIR_INC_STMT" localSheetId="18">#REF!</definedName>
    <definedName name="DIR_INC_STMT" localSheetId="23">#REF!</definedName>
    <definedName name="DIR_INC_STMT" localSheetId="24">#REF!</definedName>
    <definedName name="DIR_INC_STMT" localSheetId="45">#REF!</definedName>
    <definedName name="DIR_INC_STMT">#REF!</definedName>
    <definedName name="DIR_IS" localSheetId="18">#REF!</definedName>
    <definedName name="DIR_IS" localSheetId="23">#REF!</definedName>
    <definedName name="DIR_IS" localSheetId="24">#REF!</definedName>
    <definedName name="DIR_IS" localSheetId="45">#REF!</definedName>
    <definedName name="DIR_IS">#REF!</definedName>
    <definedName name="DISBJE" localSheetId="18">#REF!</definedName>
    <definedName name="DISBJE" localSheetId="23">#REF!</definedName>
    <definedName name="DISBJE" localSheetId="24">#REF!</definedName>
    <definedName name="DISBJE" localSheetId="45">#REF!</definedName>
    <definedName name="DISBJE">#REF!</definedName>
    <definedName name="DISBJE2" localSheetId="18">#REF!</definedName>
    <definedName name="DISBJE2" localSheetId="23">#REF!</definedName>
    <definedName name="DISBJE2" localSheetId="24">#REF!</definedName>
    <definedName name="DISBJE2" localSheetId="45">#REF!</definedName>
    <definedName name="DISBJE2">#REF!</definedName>
    <definedName name="DISCOUNT" localSheetId="18">#REF!</definedName>
    <definedName name="DISCOUNT" localSheetId="23">#REF!</definedName>
    <definedName name="DISCOUNT" localSheetId="24">#REF!</definedName>
    <definedName name="DISCOUNT" localSheetId="45">#REF!</definedName>
    <definedName name="DISCOUNT">#REF!</definedName>
    <definedName name="DSM" localSheetId="18">#REF!</definedName>
    <definedName name="DSM" localSheetId="23">#REF!</definedName>
    <definedName name="DSM" localSheetId="24">#REF!</definedName>
    <definedName name="DSM" localSheetId="45">#REF!</definedName>
    <definedName name="DSM">#REF!</definedName>
    <definedName name="end">"V2007-06-30"</definedName>
    <definedName name="ent" localSheetId="18">#REF!</definedName>
    <definedName name="ent" localSheetId="23">#REF!</definedName>
    <definedName name="ent" localSheetId="24">#REF!</definedName>
    <definedName name="ent" localSheetId="45">#REF!</definedName>
    <definedName name="ent">#REF!</definedName>
    <definedName name="ENTRY" localSheetId="18">#REF!</definedName>
    <definedName name="ENTRY" localSheetId="23">#REF!</definedName>
    <definedName name="ENTRY" localSheetId="24">#REF!</definedName>
    <definedName name="ENTRY" localSheetId="45">#REF!</definedName>
    <definedName name="ENTRY">#REF!</definedName>
    <definedName name="FEBINPUT" localSheetId="18">#REF!</definedName>
    <definedName name="FEBINPUT" localSheetId="23">#REF!</definedName>
    <definedName name="FEBINPUT" localSheetId="24">#REF!</definedName>
    <definedName name="FEBINPUT" localSheetId="45">#REF!</definedName>
    <definedName name="FEBINPUT">#REF!</definedName>
    <definedName name="Fercorgaap" localSheetId="18">'[38]Adj. Entries'!#REF!</definedName>
    <definedName name="Fercorgaap" localSheetId="23">'[39]Adj. Entries'!#REF!</definedName>
    <definedName name="Fercorgaap" localSheetId="24">'[39]Adj. Entries'!#REF!</definedName>
    <definedName name="Fercorgaap" localSheetId="45">'[39]Adj. Entries'!#REF!</definedName>
    <definedName name="Fercorgaap">'[39]Adj. Entries'!#REF!</definedName>
    <definedName name="ffff" localSheetId="18">#REF!</definedName>
    <definedName name="ffff" localSheetId="23">#REF!</definedName>
    <definedName name="ffff" localSheetId="24">#REF!</definedName>
    <definedName name="ffff" localSheetId="45">#REF!</definedName>
    <definedName name="ffff">#REF!</definedName>
    <definedName name="FILE">'[37]Start Balance'!$C$16</definedName>
    <definedName name="findate">[40]Inputs!$G$10</definedName>
    <definedName name="ForG" localSheetId="18">'[38]Adj. Entries'!#REF!</definedName>
    <definedName name="ForG" localSheetId="23">'[39]Adj. Entries'!#REF!</definedName>
    <definedName name="ForG" localSheetId="24">'[39]Adj. Entries'!#REF!</definedName>
    <definedName name="ForG" localSheetId="45">'[39]Adj. Entries'!#REF!</definedName>
    <definedName name="ForG">'[39]Adj. Entries'!#REF!</definedName>
    <definedName name="FORMULAS" localSheetId="18">#REF!</definedName>
    <definedName name="FORMULAS" localSheetId="23">#REF!</definedName>
    <definedName name="FORMULAS" localSheetId="24">#REF!</definedName>
    <definedName name="FORMULAS" localSheetId="45">#REF!</definedName>
    <definedName name="FORMULAS">#REF!</definedName>
    <definedName name="freq" localSheetId="18">#REF!</definedName>
    <definedName name="freq" localSheetId="23">#REF!</definedName>
    <definedName name="freq" localSheetId="24">#REF!</definedName>
    <definedName name="freq" localSheetId="45">#REF!</definedName>
    <definedName name="freq">#REF!</definedName>
    <definedName name="FUEL_ADJ_VALUE" localSheetId="18">#REF!</definedName>
    <definedName name="FUEL_ADJ_VALUE" localSheetId="23">#REF!</definedName>
    <definedName name="FUEL_ADJ_VALUE" localSheetId="24">#REF!</definedName>
    <definedName name="FUEL_ADJ_VALUE" localSheetId="45">#REF!</definedName>
    <definedName name="FUEL_ADJ_VALUE">#REF!</definedName>
    <definedName name="FYR" localSheetId="18">#REF!</definedName>
    <definedName name="FYR" localSheetId="23">#REF!</definedName>
    <definedName name="FYR" localSheetId="24">#REF!</definedName>
    <definedName name="FYR" localSheetId="45">#REF!</definedName>
    <definedName name="FYR">#REF!</definedName>
    <definedName name="FYR10A" localSheetId="18">#REF!</definedName>
    <definedName name="FYR10A" localSheetId="23">#REF!</definedName>
    <definedName name="FYR10A" localSheetId="24">#REF!</definedName>
    <definedName name="FYR10A" localSheetId="45">#REF!</definedName>
    <definedName name="FYR10A">#REF!</definedName>
    <definedName name="FYR10B" localSheetId="18">#REF!</definedName>
    <definedName name="FYR10B" localSheetId="23">#REF!</definedName>
    <definedName name="FYR10B" localSheetId="24">#REF!</definedName>
    <definedName name="FYR10B" localSheetId="45">#REF!</definedName>
    <definedName name="FYR10B">#REF!</definedName>
    <definedName name="FYR11A" localSheetId="18">#REF!</definedName>
    <definedName name="FYR11A" localSheetId="23">#REF!</definedName>
    <definedName name="FYR11A" localSheetId="24">#REF!</definedName>
    <definedName name="FYR11A" localSheetId="45">#REF!</definedName>
    <definedName name="FYR11A">#REF!</definedName>
    <definedName name="FYR11B" localSheetId="18">#REF!</definedName>
    <definedName name="FYR11B" localSheetId="23">#REF!</definedName>
    <definedName name="FYR11B" localSheetId="24">#REF!</definedName>
    <definedName name="FYR11B" localSheetId="45">#REF!</definedName>
    <definedName name="FYR11B">#REF!</definedName>
    <definedName name="FYR12A" localSheetId="18">#REF!</definedName>
    <definedName name="FYR12A" localSheetId="23">#REF!</definedName>
    <definedName name="FYR12A" localSheetId="24">#REF!</definedName>
    <definedName name="FYR12A" localSheetId="45">#REF!</definedName>
    <definedName name="FYR12A">#REF!</definedName>
    <definedName name="FYR12B" localSheetId="18">#REF!</definedName>
    <definedName name="FYR12B" localSheetId="23">#REF!</definedName>
    <definedName name="FYR12B" localSheetId="24">#REF!</definedName>
    <definedName name="FYR12B" localSheetId="45">#REF!</definedName>
    <definedName name="FYR12B">#REF!</definedName>
    <definedName name="FYR8A" localSheetId="18">#REF!</definedName>
    <definedName name="FYR8A" localSheetId="23">#REF!</definedName>
    <definedName name="FYR8A" localSheetId="24">#REF!</definedName>
    <definedName name="FYR8A" localSheetId="45">#REF!</definedName>
    <definedName name="FYR8A">#REF!</definedName>
    <definedName name="FYR8B" localSheetId="18">#REF!</definedName>
    <definedName name="FYR8B" localSheetId="23">#REF!</definedName>
    <definedName name="FYR8B" localSheetId="24">#REF!</definedName>
    <definedName name="FYR8B" localSheetId="45">#REF!</definedName>
    <definedName name="FYR8B">#REF!</definedName>
    <definedName name="FYR9A" localSheetId="18">#REF!</definedName>
    <definedName name="FYR9A" localSheetId="23">#REF!</definedName>
    <definedName name="FYR9A" localSheetId="24">#REF!</definedName>
    <definedName name="FYR9A" localSheetId="45">#REF!</definedName>
    <definedName name="FYR9A">#REF!</definedName>
    <definedName name="FYR9B" localSheetId="18">#REF!</definedName>
    <definedName name="FYR9B" localSheetId="23">#REF!</definedName>
    <definedName name="FYR9B" localSheetId="24">#REF!</definedName>
    <definedName name="FYR9B" localSheetId="45">#REF!</definedName>
    <definedName name="FYR9B">#REF!</definedName>
    <definedName name="GAS" localSheetId="18">#REF!</definedName>
    <definedName name="GAS" localSheetId="23">#REF!</definedName>
    <definedName name="GAS" localSheetId="24">#REF!</definedName>
    <definedName name="GAS" localSheetId="45">#REF!</definedName>
    <definedName name="GAS">#REF!</definedName>
    <definedName name="GenFcst" localSheetId="18">#REF!</definedName>
    <definedName name="GenFcst" localSheetId="23">#REF!</definedName>
    <definedName name="GenFcst" localSheetId="24">#REF!</definedName>
    <definedName name="GenFcst" localSheetId="45">#REF!</definedName>
    <definedName name="GenFcst">#REF!</definedName>
    <definedName name="GENINSTR">'Gen Inst'!$A$1:$D$57</definedName>
    <definedName name="GLData" localSheetId="18">#REF!</definedName>
    <definedName name="GLData" localSheetId="23">#REF!</definedName>
    <definedName name="GLData" localSheetId="24">#REF!</definedName>
    <definedName name="GLData" localSheetId="45">#REF!</definedName>
    <definedName name="GLData">#REF!</definedName>
    <definedName name="GRAN" localSheetId="18">#REF!</definedName>
    <definedName name="GRAN" localSheetId="23">#REF!</definedName>
    <definedName name="GRAN" localSheetId="24">#REF!</definedName>
    <definedName name="GRAN" localSheetId="45">#REF!</definedName>
    <definedName name="GRAN">#REF!</definedName>
    <definedName name="GRAN_ST_ELEC" localSheetId="18">#REF!</definedName>
    <definedName name="GRAN_ST_ELEC" localSheetId="23">#REF!</definedName>
    <definedName name="GRAN_ST_ELEC" localSheetId="24">#REF!</definedName>
    <definedName name="GRAN_ST_ELEC" localSheetId="45">#REF!</definedName>
    <definedName name="GRAN_ST_ELEC">#REF!</definedName>
    <definedName name="GROVELAND" localSheetId="18">#REF!</definedName>
    <definedName name="GROVELAND" localSheetId="23">#REF!</definedName>
    <definedName name="GROVELAND" localSheetId="24">#REF!</definedName>
    <definedName name="GROVELAND" localSheetId="45">#REF!</definedName>
    <definedName name="GROVELAND">#REF!</definedName>
    <definedName name="GSDISPA" localSheetId="18">#REF!</definedName>
    <definedName name="GSDISPA" localSheetId="23">#REF!</definedName>
    <definedName name="GSDISPA" localSheetId="24">#REF!</definedName>
    <definedName name="GSDISPA" localSheetId="45">#REF!</definedName>
    <definedName name="GSDISPA">#REF!</definedName>
    <definedName name="GSDISPB" localSheetId="18">#REF!</definedName>
    <definedName name="GSDISPB" localSheetId="23">#REF!</definedName>
    <definedName name="GSDISPB" localSheetId="24">#REF!</definedName>
    <definedName name="GSDISPB" localSheetId="45">#REF!</definedName>
    <definedName name="GSDISPB">#REF!</definedName>
    <definedName name="GSDISPC" localSheetId="18">#REF!</definedName>
    <definedName name="GSDISPC" localSheetId="23">#REF!</definedName>
    <definedName name="GSDISPC" localSheetId="24">#REF!</definedName>
    <definedName name="GSDISPC" localSheetId="45">#REF!</definedName>
    <definedName name="GSDISPC">#REF!</definedName>
    <definedName name="GSDISPD" localSheetId="18">#REF!</definedName>
    <definedName name="GSDISPD" localSheetId="23">#REF!</definedName>
    <definedName name="GSDISPD" localSheetId="24">#REF!</definedName>
    <definedName name="GSDISPD" localSheetId="45">#REF!</definedName>
    <definedName name="GSDISPD">#REF!</definedName>
    <definedName name="GSDISPE" localSheetId="18">#REF!</definedName>
    <definedName name="GSDISPE" localSheetId="23">#REF!</definedName>
    <definedName name="GSDISPE" localSheetId="24">#REF!</definedName>
    <definedName name="GSDISPE" localSheetId="45">#REF!</definedName>
    <definedName name="GSDISPE">#REF!</definedName>
    <definedName name="H" localSheetId="18">#REF!</definedName>
    <definedName name="H" localSheetId="23">#REF!</definedName>
    <definedName name="H" localSheetId="24">#REF!</definedName>
    <definedName name="H" localSheetId="45">#REF!</definedName>
    <definedName name="H">#REF!</definedName>
    <definedName name="home" localSheetId="18">#REF!</definedName>
    <definedName name="home" localSheetId="23">#REF!</definedName>
    <definedName name="home" localSheetId="24">#REF!</definedName>
    <definedName name="home" localSheetId="45">#REF!</definedName>
    <definedName name="home">#REF!</definedName>
    <definedName name="HTML_CodePage" hidden="1">1252</definedName>
    <definedName name="HTML_Control" localSheetId="18" hidden="1">{"'Worksheet'!$A$3:$R$184"}</definedName>
    <definedName name="HTML_Control" localSheetId="23" hidden="1">{"'Worksheet'!$A$3:$R$184"}</definedName>
    <definedName name="HTML_Control" localSheetId="24" hidden="1">{"'Worksheet'!$A$3:$R$184"}</definedName>
    <definedName name="HTML_Control" localSheetId="45" hidden="1">{"'Worksheet'!$A$3:$R$184"}</definedName>
    <definedName name="HTML_Control" hidden="1">{"'Worksheet'!$A$3:$R$184"}</definedName>
    <definedName name="HTML_Description" hidden="1">""</definedName>
    <definedName name="HTML_Email" hidden="1">""</definedName>
    <definedName name="HTML_Header" hidden="1">"Worksheet"</definedName>
    <definedName name="HTML_LastUpdate" hidden="1">"3/19/1999"</definedName>
    <definedName name="HTML_LineAfter" hidden="1">FALSE</definedName>
    <definedName name="HTML_LineBefore" hidden="1">FALSE</definedName>
    <definedName name="HTML_Name" hidden="1">"Al Kinne"</definedName>
    <definedName name="HTML_OBDlg2" hidden="1">TRUE</definedName>
    <definedName name="HTML_OBDlg4" hidden="1">TRUE</definedName>
    <definedName name="HTML_OS" hidden="1">0</definedName>
    <definedName name="HTML_PathFile" hidden="1">"N:\excel\work\MyHTML.htm"</definedName>
    <definedName name="HTML_Title" hidden="1">"Interconnection Rev's &amp; Purch's for 1999"</definedName>
    <definedName name="HVM" localSheetId="18">#REF!</definedName>
    <definedName name="HVM" localSheetId="23">#REF!</definedName>
    <definedName name="HVM" localSheetId="24">#REF!</definedName>
    <definedName name="HVM" localSheetId="45">#REF!</definedName>
    <definedName name="HVM">#REF!</definedName>
    <definedName name="I_S" localSheetId="18">#REF!</definedName>
    <definedName name="I_S" localSheetId="23">#REF!</definedName>
    <definedName name="I_S" localSheetId="24">#REF!</definedName>
    <definedName name="I_S" localSheetId="45">#REF!</definedName>
    <definedName name="I_S">#REF!</definedName>
    <definedName name="I_S_INPUT" localSheetId="18">#REF!</definedName>
    <definedName name="I_S_INPUT" localSheetId="23">#REF!</definedName>
    <definedName name="I_S_INPUT" localSheetId="24">#REF!</definedName>
    <definedName name="I_S_INPUT" localSheetId="45">#REF!</definedName>
    <definedName name="I_S_INPUT">#REF!</definedName>
    <definedName name="INCEPTION" localSheetId="18">#REF!</definedName>
    <definedName name="INCEPTION" localSheetId="23">#REF!</definedName>
    <definedName name="INCEPTION" localSheetId="24">#REF!</definedName>
    <definedName name="INCEPTION" localSheetId="45">#REF!</definedName>
    <definedName name="INCEPTION">#REF!</definedName>
    <definedName name="Index" localSheetId="18">#REF!</definedName>
    <definedName name="Index" localSheetId="23">#REF!</definedName>
    <definedName name="Index" localSheetId="24">#REF!</definedName>
    <definedName name="Index" localSheetId="45">#REF!</definedName>
    <definedName name="Index">#REF!</definedName>
    <definedName name="INDEXPM">Index!$A$186:$A$194</definedName>
    <definedName name="Inflation" localSheetId="18">#REF!</definedName>
    <definedName name="Inflation" localSheetId="23">#REF!</definedName>
    <definedName name="Inflation" localSheetId="24">#REF!</definedName>
    <definedName name="Inflation" localSheetId="45">#REF!</definedName>
    <definedName name="Inflation">#REF!</definedName>
    <definedName name="Inflation2" localSheetId="18">#REF!</definedName>
    <definedName name="Inflation2" localSheetId="23">#REF!</definedName>
    <definedName name="Inflation2" localSheetId="24">#REF!</definedName>
    <definedName name="Inflation2" localSheetId="45">#REF!</definedName>
    <definedName name="Inflation2">#REF!</definedName>
    <definedName name="INPUT" localSheetId="18">#REF!</definedName>
    <definedName name="INPUT" localSheetId="23">#REF!</definedName>
    <definedName name="INPUT" localSheetId="24">#REF!</definedName>
    <definedName name="INPUT" localSheetId="45">#REF!</definedName>
    <definedName name="INPUT">#REF!</definedName>
    <definedName name="INPUT_AREA" localSheetId="18">#REF!</definedName>
    <definedName name="INPUT_AREA" localSheetId="23">#REF!</definedName>
    <definedName name="INPUT_AREA" localSheetId="24">#REF!</definedName>
    <definedName name="INPUT_AREA" localSheetId="45">#REF!</definedName>
    <definedName name="INPUT_AREA">#REF!</definedName>
    <definedName name="INPUT_B_S_ASSET" localSheetId="18">#REF!</definedName>
    <definedName name="INPUT_B_S_ASSET" localSheetId="23">#REF!</definedName>
    <definedName name="INPUT_B_S_ASSET" localSheetId="24">#REF!</definedName>
    <definedName name="INPUT_B_S_ASSET" localSheetId="45">#REF!</definedName>
    <definedName name="INPUT_B_S_ASSET">#REF!</definedName>
    <definedName name="INPUT_B_S_LIAB" localSheetId="18">#REF!</definedName>
    <definedName name="INPUT_B_S_LIAB" localSheetId="23">#REF!</definedName>
    <definedName name="INPUT_B_S_LIAB" localSheetId="24">#REF!</definedName>
    <definedName name="INPUT_B_S_LIAB" localSheetId="45">#REF!</definedName>
    <definedName name="INPUT_B_S_LIAB">#REF!</definedName>
    <definedName name="INPUT_BS_ASSETS" localSheetId="18">#REF!</definedName>
    <definedName name="INPUT_BS_ASSETS" localSheetId="23">#REF!</definedName>
    <definedName name="INPUT_BS_ASSETS" localSheetId="24">#REF!</definedName>
    <definedName name="INPUT_BS_ASSETS" localSheetId="45">#REF!</definedName>
    <definedName name="INPUT_BS_ASSETS">#REF!</definedName>
    <definedName name="INPUT_BS_LIAB" localSheetId="18">#REF!</definedName>
    <definedName name="INPUT_BS_LIAB" localSheetId="23">#REF!</definedName>
    <definedName name="INPUT_BS_LIAB" localSheetId="24">#REF!</definedName>
    <definedName name="INPUT_BS_LIAB" localSheetId="45">#REF!</definedName>
    <definedName name="INPUT_BS_LIAB">#REF!</definedName>
    <definedName name="INPUT_MTD_I_S" localSheetId="18">#REF!</definedName>
    <definedName name="INPUT_MTD_I_S" localSheetId="23">#REF!</definedName>
    <definedName name="INPUT_MTD_I_S" localSheetId="24">#REF!</definedName>
    <definedName name="INPUT_MTD_I_S" localSheetId="45">#REF!</definedName>
    <definedName name="INPUT_MTD_I_S">#REF!</definedName>
    <definedName name="INPUTS" localSheetId="18">#REF!</definedName>
    <definedName name="INPUTS" localSheetId="23">#REF!</definedName>
    <definedName name="INPUTS" localSheetId="24">#REF!</definedName>
    <definedName name="INPUTS" localSheetId="45">#REF!</definedName>
    <definedName name="INPUTS">#REF!</definedName>
    <definedName name="INSTURCTIONS" localSheetId="18">#REF!</definedName>
    <definedName name="INSTURCTIONS" localSheetId="23">#REF!</definedName>
    <definedName name="INSTURCTIONS" localSheetId="24">#REF!</definedName>
    <definedName name="INSTURCTIONS" localSheetId="45">#REF!</definedName>
    <definedName name="INSTURCTIONS">#REF!</definedName>
    <definedName name="JANINPUT" localSheetId="18">#REF!</definedName>
    <definedName name="JANINPUT" localSheetId="23">#REF!</definedName>
    <definedName name="JANINPUT" localSheetId="24">#REF!</definedName>
    <definedName name="JANINPUT" localSheetId="45">#REF!</definedName>
    <definedName name="JANINPUT">#REF!</definedName>
    <definedName name="JE" localSheetId="18">#REF!</definedName>
    <definedName name="JE" localSheetId="23">#REF!</definedName>
    <definedName name="JE" localSheetId="24">#REF!</definedName>
    <definedName name="JE" localSheetId="45">#REF!</definedName>
    <definedName name="JE">#REF!</definedName>
    <definedName name="JOURNAL" localSheetId="18">#REF!</definedName>
    <definedName name="JOURNAL" localSheetId="23">#REF!</definedName>
    <definedName name="JOURNAL" localSheetId="24">#REF!</definedName>
    <definedName name="JOURNAL" localSheetId="45">#REF!</definedName>
    <definedName name="JOURNAL">#REF!</definedName>
    <definedName name="JV" localSheetId="18">#REF!</definedName>
    <definedName name="JV" localSheetId="23">#REF!</definedName>
    <definedName name="JV" localSheetId="24">#REF!</definedName>
    <definedName name="JV" localSheetId="45">#REF!</definedName>
    <definedName name="JV">#REF!</definedName>
    <definedName name="k" localSheetId="18">[41]Bal_sht!#REF!</definedName>
    <definedName name="k" localSheetId="23">[41]Bal_sht!#REF!</definedName>
    <definedName name="k" localSheetId="24">[41]Bal_sht!#REF!</definedName>
    <definedName name="k" localSheetId="45">[41]Bal_sht!#REF!</definedName>
    <definedName name="k">[41]Bal_sht!#REF!</definedName>
    <definedName name="LASTYEAR">'[37]Start Balance'!$C$10</definedName>
    <definedName name="LIAB" localSheetId="18">#REF!</definedName>
    <definedName name="LIAB" localSheetId="23">#REF!</definedName>
    <definedName name="LIAB" localSheetId="24">#REF!</definedName>
    <definedName name="LIAB" localSheetId="45">#REF!</definedName>
    <definedName name="LIAB">#REF!</definedName>
    <definedName name="LIAB_B_S" localSheetId="18">#REF!</definedName>
    <definedName name="LIAB_B_S" localSheetId="23">#REF!</definedName>
    <definedName name="LIAB_B_S" localSheetId="24">#REF!</definedName>
    <definedName name="LIAB_B_S" localSheetId="45">#REF!</definedName>
    <definedName name="LIAB_B_S">#REF!</definedName>
    <definedName name="LINE13" localSheetId="18">#REF!</definedName>
    <definedName name="LINE13" localSheetId="23">#REF!</definedName>
    <definedName name="LINE13" localSheetId="24">#REF!</definedName>
    <definedName name="LINE13" localSheetId="45">#REF!</definedName>
    <definedName name="LINE13">#REF!</definedName>
    <definedName name="LINE14P4" localSheetId="18">#REF!</definedName>
    <definedName name="LINE14P4" localSheetId="23">#REF!</definedName>
    <definedName name="LINE14P4" localSheetId="24">#REF!</definedName>
    <definedName name="LINE14P4" localSheetId="45">#REF!</definedName>
    <definedName name="LINE14P4">#REF!</definedName>
    <definedName name="LINE14P7" localSheetId="18">#REF!</definedName>
    <definedName name="LINE14P7" localSheetId="23">#REF!</definedName>
    <definedName name="LINE14P7" localSheetId="24">#REF!</definedName>
    <definedName name="LINE14P7" localSheetId="45">#REF!</definedName>
    <definedName name="LINE14P7">#REF!</definedName>
    <definedName name="LINE15" localSheetId="18">#REF!</definedName>
    <definedName name="LINE15" localSheetId="23">#REF!</definedName>
    <definedName name="LINE15" localSheetId="24">#REF!</definedName>
    <definedName name="LINE15" localSheetId="45">#REF!</definedName>
    <definedName name="LINE15">#REF!</definedName>
    <definedName name="LINE28P7" localSheetId="18">#REF!</definedName>
    <definedName name="LINE28P7" localSheetId="23">#REF!</definedName>
    <definedName name="LINE28P7" localSheetId="24">#REF!</definedName>
    <definedName name="LINE28P7" localSheetId="45">#REF!</definedName>
    <definedName name="LINE28P7">#REF!</definedName>
    <definedName name="LINE2P7" localSheetId="18">#REF!</definedName>
    <definedName name="LINE2P7" localSheetId="23">#REF!</definedName>
    <definedName name="LINE2P7" localSheetId="24">#REF!</definedName>
    <definedName name="LINE2P7" localSheetId="45">#REF!</definedName>
    <definedName name="LINE2P7">#REF!</definedName>
    <definedName name="LINE30P7" localSheetId="18">#REF!</definedName>
    <definedName name="LINE30P7" localSheetId="23">#REF!</definedName>
    <definedName name="LINE30P7" localSheetId="24">#REF!</definedName>
    <definedName name="LINE30P7" localSheetId="45">#REF!</definedName>
    <definedName name="LINE30P7">#REF!</definedName>
    <definedName name="LINE33" localSheetId="18">#REF!</definedName>
    <definedName name="LINE33" localSheetId="23">#REF!</definedName>
    <definedName name="LINE33" localSheetId="24">#REF!</definedName>
    <definedName name="LINE33" localSheetId="45">#REF!</definedName>
    <definedName name="LINE33">#REF!</definedName>
    <definedName name="LINE41P7" localSheetId="18">#REF!</definedName>
    <definedName name="LINE41P7" localSheetId="23">#REF!</definedName>
    <definedName name="LINE41P7" localSheetId="24">#REF!</definedName>
    <definedName name="LINE41P7" localSheetId="45">#REF!</definedName>
    <definedName name="LINE41P7">#REF!</definedName>
    <definedName name="LINE57P7" localSheetId="18">#REF!</definedName>
    <definedName name="LINE57P7" localSheetId="23">#REF!</definedName>
    <definedName name="LINE57P7" localSheetId="24">#REF!</definedName>
    <definedName name="LINE57P7" localSheetId="45">#REF!</definedName>
    <definedName name="LINE57P7">#REF!</definedName>
    <definedName name="LINE64" localSheetId="18">#REF!</definedName>
    <definedName name="LINE64" localSheetId="23">#REF!</definedName>
    <definedName name="LINE64" localSheetId="24">#REF!</definedName>
    <definedName name="LINE64" localSheetId="45">#REF!</definedName>
    <definedName name="LINE64">#REF!</definedName>
    <definedName name="List_of_Adj">'[42]List of Adjustments'!$A$1:$A$132</definedName>
    <definedName name="LR" localSheetId="18">#REF!</definedName>
    <definedName name="LR" localSheetId="23">#REF!</definedName>
    <definedName name="LR" localSheetId="24">#REF!</definedName>
    <definedName name="LR" localSheetId="45">#REF!</definedName>
    <definedName name="LR">#REF!</definedName>
    <definedName name="LYR" localSheetId="18">#REF!</definedName>
    <definedName name="LYR" localSheetId="23">#REF!</definedName>
    <definedName name="LYR" localSheetId="24">#REF!</definedName>
    <definedName name="LYR" localSheetId="45">#REF!</definedName>
    <definedName name="LYR">#REF!</definedName>
    <definedName name="MARINPUT" localSheetId="18">#REF!</definedName>
    <definedName name="MARINPUT" localSheetId="23">#REF!</definedName>
    <definedName name="MARINPUT" localSheetId="24">#REF!</definedName>
    <definedName name="MARINPUT" localSheetId="45">#REF!</definedName>
    <definedName name="MARINPUT">#REF!</definedName>
    <definedName name="MASS_ELEC_REC" localSheetId="18">#REF!</definedName>
    <definedName name="MASS_ELEC_REC" localSheetId="23">#REF!</definedName>
    <definedName name="MASS_ELEC_REC" localSheetId="24">#REF!</definedName>
    <definedName name="MASS_ELEC_REC" localSheetId="45">#REF!</definedName>
    <definedName name="MASS_ELEC_REC">#REF!</definedName>
    <definedName name="MAYINPUT" localSheetId="18">#REF!</definedName>
    <definedName name="MAYINPUT" localSheetId="23">#REF!</definedName>
    <definedName name="MAYINPUT" localSheetId="24">#REF!</definedName>
    <definedName name="MAYINPUT" localSheetId="45">#REF!</definedName>
    <definedName name="MAYINPUT">#REF!</definedName>
    <definedName name="MENU" localSheetId="18">#REF!</definedName>
    <definedName name="MENU" localSheetId="23">#REF!</definedName>
    <definedName name="MENU" localSheetId="24">#REF!</definedName>
    <definedName name="MENU" localSheetId="45">#REF!</definedName>
    <definedName name="MENU">#REF!</definedName>
    <definedName name="MENU2" localSheetId="18">#REF!</definedName>
    <definedName name="MENU2" localSheetId="23">#REF!</definedName>
    <definedName name="MENU2" localSheetId="24">#REF!</definedName>
    <definedName name="MENU2" localSheetId="45">#REF!</definedName>
    <definedName name="MENU2">#REF!</definedName>
    <definedName name="MENU3" localSheetId="18">#REF!</definedName>
    <definedName name="MENU3" localSheetId="23">#REF!</definedName>
    <definedName name="MENU3" localSheetId="24">#REF!</definedName>
    <definedName name="MENU3" localSheetId="45">#REF!</definedName>
    <definedName name="MENU3">#REF!</definedName>
    <definedName name="MERRIMAC" localSheetId="18">#REF!</definedName>
    <definedName name="MERRIMAC" localSheetId="23">#REF!</definedName>
    <definedName name="MERRIMAC" localSheetId="24">#REF!</definedName>
    <definedName name="MERRIMAC" localSheetId="45">#REF!</definedName>
    <definedName name="MERRIMAC">#REF!</definedName>
    <definedName name="MKT_GAS_PRICE" localSheetId="18">#REF!</definedName>
    <definedName name="MKT_GAS_PRICE" localSheetId="23">#REF!</definedName>
    <definedName name="MKT_GAS_PRICE" localSheetId="24">#REF!</definedName>
    <definedName name="MKT_GAS_PRICE" localSheetId="45">#REF!</definedName>
    <definedName name="MKT_GAS_PRICE">#REF!</definedName>
    <definedName name="MKT_OIL_PRICE" localSheetId="18">#REF!</definedName>
    <definedName name="MKT_OIL_PRICE" localSheetId="23">#REF!</definedName>
    <definedName name="MKT_OIL_PRICE" localSheetId="24">#REF!</definedName>
    <definedName name="MKT_OIL_PRICE" localSheetId="45">#REF!</definedName>
    <definedName name="MKT_OIL_PRICE">#REF!</definedName>
    <definedName name="MktFcst" localSheetId="18">#REF!</definedName>
    <definedName name="MktFcst" localSheetId="23">#REF!</definedName>
    <definedName name="MktFcst" localSheetId="24">#REF!</definedName>
    <definedName name="MktFcst" localSheetId="45">#REF!</definedName>
    <definedName name="MktFcst">#REF!</definedName>
    <definedName name="Money_Pool_JE" localSheetId="18">#REF!</definedName>
    <definedName name="Money_Pool_JE" localSheetId="23">#REF!</definedName>
    <definedName name="Money_Pool_JE" localSheetId="24">#REF!</definedName>
    <definedName name="Money_Pool_JE" localSheetId="45">#REF!</definedName>
    <definedName name="Money_Pool_JE">#REF!</definedName>
    <definedName name="MONTH">[43]Start!$E$27</definedName>
    <definedName name="MonthA">'[37]Start Balance'!$D$7</definedName>
    <definedName name="MONTHREMAIN">'[19]Start Balance'!$D$8</definedName>
    <definedName name="MR" localSheetId="18">#REF!</definedName>
    <definedName name="MR" localSheetId="23">#REF!</definedName>
    <definedName name="MR" localSheetId="24">#REF!</definedName>
    <definedName name="MR" localSheetId="45">#REF!</definedName>
    <definedName name="MR">#REF!</definedName>
    <definedName name="MRAA" localSheetId="7">#REF!</definedName>
    <definedName name="MRAA" localSheetId="11">#REF!</definedName>
    <definedName name="MRAA" localSheetId="12">#REF!</definedName>
    <definedName name="MRAA" localSheetId="14">#REF!</definedName>
    <definedName name="MRAA" localSheetId="17">#REF!</definedName>
    <definedName name="MRAA" localSheetId="18">#REF!</definedName>
    <definedName name="MRAA" localSheetId="23">#REF!</definedName>
    <definedName name="MRAA" localSheetId="24">#REF!</definedName>
    <definedName name="MRAA" localSheetId="45">#REF!</definedName>
    <definedName name="MRAA">#REF!</definedName>
    <definedName name="MRBA" localSheetId="7">#REF!</definedName>
    <definedName name="MRBA" localSheetId="11">#REF!</definedName>
    <definedName name="MRBA" localSheetId="12">#REF!</definedName>
    <definedName name="MRBA" localSheetId="14">#REF!</definedName>
    <definedName name="MRBA" localSheetId="17">#REF!</definedName>
    <definedName name="MRBA" localSheetId="18">#REF!</definedName>
    <definedName name="MRBA" localSheetId="23">#REF!</definedName>
    <definedName name="MRBA" localSheetId="24">#REF!</definedName>
    <definedName name="MRBA" localSheetId="45">#REF!</definedName>
    <definedName name="MRBA">#REF!</definedName>
    <definedName name="MRFA" localSheetId="7">#REF!</definedName>
    <definedName name="MRFA" localSheetId="11">#REF!</definedName>
    <definedName name="MRFA" localSheetId="12">#REF!</definedName>
    <definedName name="MRFA" localSheetId="14">#REF!</definedName>
    <definedName name="MRFA" localSheetId="17">#REF!</definedName>
    <definedName name="MRFA" localSheetId="18">#REF!</definedName>
    <definedName name="MRFA" localSheetId="23">#REF!</definedName>
    <definedName name="MRFA" localSheetId="24">#REF!</definedName>
    <definedName name="MRFA" localSheetId="45">#REF!</definedName>
    <definedName name="MRFA">#REF!</definedName>
    <definedName name="MRPFA" localSheetId="7">#REF!</definedName>
    <definedName name="MRPFA" localSheetId="11">#REF!</definedName>
    <definedName name="MRPFA" localSheetId="12">#REF!</definedName>
    <definedName name="MRPFA" localSheetId="14">#REF!</definedName>
    <definedName name="MRPFA" localSheetId="17">#REF!</definedName>
    <definedName name="MRPFA" localSheetId="18">#REF!</definedName>
    <definedName name="MRPFA" localSheetId="23">#REF!</definedName>
    <definedName name="MRPFA" localSheetId="24">#REF!</definedName>
    <definedName name="MRPFA" localSheetId="45">#REF!</definedName>
    <definedName name="MRPFA">#REF!</definedName>
    <definedName name="MS_SB" localSheetId="18">#REF!</definedName>
    <definedName name="MS_SB" localSheetId="23">#REF!</definedName>
    <definedName name="MS_SB" localSheetId="24">#REF!</definedName>
    <definedName name="MS_SB" localSheetId="45">#REF!</definedName>
    <definedName name="MS_SB">#REF!</definedName>
    <definedName name="MS_SB_TO_GL" localSheetId="18">#REF!</definedName>
    <definedName name="MS_SB_TO_GL" localSheetId="23">#REF!</definedName>
    <definedName name="MS_SB_TO_GL" localSheetId="24">#REF!</definedName>
    <definedName name="MS_SB_TO_GL" localSheetId="45">#REF!</definedName>
    <definedName name="MS_SB_TO_GL">#REF!</definedName>
    <definedName name="MTD_I_S" localSheetId="18">#REF!</definedName>
    <definedName name="MTD_I_S" localSheetId="23">#REF!</definedName>
    <definedName name="MTD_I_S" localSheetId="24">#REF!</definedName>
    <definedName name="MTD_I_S" localSheetId="45">#REF!</definedName>
    <definedName name="MTD_I_S">#REF!</definedName>
    <definedName name="NAME" localSheetId="18">#REF!</definedName>
    <definedName name="NAME" localSheetId="23">#REF!</definedName>
    <definedName name="NAME" localSheetId="24">#REF!</definedName>
    <definedName name="NAME" localSheetId="45">#REF!</definedName>
    <definedName name="NAME">#REF!</definedName>
    <definedName name="NARR_ELEC_REC" localSheetId="18">#REF!</definedName>
    <definedName name="NARR_ELEC_REC" localSheetId="23">#REF!</definedName>
    <definedName name="NARR_ELEC_REC" localSheetId="24">#REF!</definedName>
    <definedName name="NARR_ELEC_REC" localSheetId="45">#REF!</definedName>
    <definedName name="NARR_ELEC_REC">#REF!</definedName>
    <definedName name="NEES" localSheetId="18">#REF!</definedName>
    <definedName name="NEES" localSheetId="23">#REF!</definedName>
    <definedName name="NEES" localSheetId="24">#REF!</definedName>
    <definedName name="NEES" localSheetId="45">#REF!</definedName>
    <definedName name="NEES">#REF!</definedName>
    <definedName name="NETWIA" localSheetId="18">#REF!</definedName>
    <definedName name="NETWIA" localSheetId="23">#REF!</definedName>
    <definedName name="NETWIA" localSheetId="24">#REF!</definedName>
    <definedName name="NETWIA" localSheetId="45">#REF!</definedName>
    <definedName name="NETWIA">#REF!</definedName>
    <definedName name="NETWIB" localSheetId="18">#REF!</definedName>
    <definedName name="NETWIB" localSheetId="23">#REF!</definedName>
    <definedName name="NETWIB" localSheetId="24">#REF!</definedName>
    <definedName name="NETWIB" localSheetId="45">#REF!</definedName>
    <definedName name="NETWIB">#REF!</definedName>
    <definedName name="NETWIC" localSheetId="18">#REF!</definedName>
    <definedName name="NETWIC" localSheetId="23">#REF!</definedName>
    <definedName name="NETWIC" localSheetId="24">#REF!</definedName>
    <definedName name="NETWIC" localSheetId="45">#REF!</definedName>
    <definedName name="NETWIC">#REF!</definedName>
    <definedName name="NETWID" localSheetId="18">#REF!</definedName>
    <definedName name="NETWID" localSheetId="23">#REF!</definedName>
    <definedName name="NETWID" localSheetId="24">#REF!</definedName>
    <definedName name="NETWID" localSheetId="45">#REF!</definedName>
    <definedName name="NETWID">#REF!</definedName>
    <definedName name="NETWIE" localSheetId="18">#REF!</definedName>
    <definedName name="NETWIE" localSheetId="23">#REF!</definedName>
    <definedName name="NETWIE" localSheetId="24">#REF!</definedName>
    <definedName name="NETWIE" localSheetId="45">#REF!</definedName>
    <definedName name="NETWIE">#REF!</definedName>
    <definedName name="NEW" localSheetId="18">#REF!</definedName>
    <definedName name="NEW" localSheetId="23">#REF!</definedName>
    <definedName name="NEW" localSheetId="24">#REF!</definedName>
    <definedName name="NEW" localSheetId="45">#REF!</definedName>
    <definedName name="NEW">#REF!</definedName>
    <definedName name="NPVDate" localSheetId="18">#REF!</definedName>
    <definedName name="NPVDate" localSheetId="23">#REF!</definedName>
    <definedName name="NPVDate" localSheetId="24">#REF!</definedName>
    <definedName name="NPVDate" localSheetId="45">#REF!</definedName>
    <definedName name="NPVDate">#REF!</definedName>
    <definedName name="NPVRate" localSheetId="18">#REF!</definedName>
    <definedName name="NPVRate" localSheetId="23">#REF!</definedName>
    <definedName name="NPVRate" localSheetId="24">#REF!</definedName>
    <definedName name="NPVRate" localSheetId="45">#REF!</definedName>
    <definedName name="NPVRate">#REF!</definedName>
    <definedName name="NPVRateC" localSheetId="18">[44]Input!#REF!</definedName>
    <definedName name="NPVRateC" localSheetId="23">[44]Input!#REF!</definedName>
    <definedName name="NPVRateC" localSheetId="24">[44]Input!#REF!</definedName>
    <definedName name="NPVRateC" localSheetId="45">[44]Input!#REF!</definedName>
    <definedName name="NPVRateC">[44]Input!#REF!</definedName>
    <definedName name="NvsASD" localSheetId="18">"V2010-12-31"</definedName>
    <definedName name="NvsASD">"V2010-12-31"</definedName>
    <definedName name="NvsAutoDrillOk">"VN"</definedName>
    <definedName name="NvsElapsedTime" localSheetId="18">0.0000925925924093463</definedName>
    <definedName name="NvsElapsedTime">0.0000925925924093463</definedName>
    <definedName name="NvsEndTime" localSheetId="18">40548.1236921296</definedName>
    <definedName name="NvsEndTime">40548.1236921296</definedName>
    <definedName name="NvsEndTime1">40579.062199074</definedName>
    <definedName name="NvsInstanceHook">"NG_Delete_Cols"</definedName>
    <definedName name="NvsInstLang">"VENG"</definedName>
    <definedName name="NvsInstSpec" localSheetId="18">"%,FBUSINESS_UNIT,V00437"</definedName>
    <definedName name="NvsInstSpec">"%,FBUSINESS_UNIT,V00437"</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BusUnit">"V"</definedName>
    <definedName name="NvsPanelEffdt">"V2003-11-05"</definedName>
    <definedName name="NvsPanelSetid">"VSHARE"</definedName>
    <definedName name="NvsParentRef">"'[6865 REG CN BS-NGUSA.xls]Sheet1'!$J$721"</definedName>
    <definedName name="NvsReqBU">"VNVSDD"</definedName>
    <definedName name="NvsReqBUOnly">"VN"</definedName>
    <definedName name="NvsStyleNme">"NoFormat.xls"</definedName>
    <definedName name="NvsTransLed">"VN"</definedName>
    <definedName name="NvsTreeASD" localSheetId="18">"V2010-12-31"</definedName>
    <definedName name="NvsTreeASD">"V2010-12-31"</definedName>
    <definedName name="NvsTreeASD1">"V2007-03-31"</definedName>
    <definedName name="NvsValTbl.ACCOUNT">"GL_ACCOUNT_TBL"</definedName>
    <definedName name="NvsValTbl.BUSINESS_UNIT">"BUS_UNIT_TBL_FS"</definedName>
    <definedName name="NvsValTbl.OPERATING_UNIT">"OPER_UNIT_TBL"</definedName>
    <definedName name="OCTINPUT" localSheetId="18">[45]May!#REF!</definedName>
    <definedName name="OCTINPUT" localSheetId="23">[45]May!#REF!</definedName>
    <definedName name="OCTINPUT" localSheetId="24">[45]May!#REF!</definedName>
    <definedName name="OCTINPUT" localSheetId="45">[45]May!#REF!</definedName>
    <definedName name="OCTINPUT">[45]May!#REF!</definedName>
    <definedName name="OIL" localSheetId="18">#REF!</definedName>
    <definedName name="OIL" localSheetId="23">#REF!</definedName>
    <definedName name="OIL" localSheetId="24">#REF!</definedName>
    <definedName name="OIL" localSheetId="45">#REF!</definedName>
    <definedName name="OIL">#REF!</definedName>
    <definedName name="PAGE">'13'!$A$1:$G$70</definedName>
    <definedName name="page1" localSheetId="18">#REF!</definedName>
    <definedName name="page1" localSheetId="23">#REF!</definedName>
    <definedName name="page1" localSheetId="24">#REF!</definedName>
    <definedName name="page1" localSheetId="45">#REF!</definedName>
    <definedName name="page1">#REF!</definedName>
    <definedName name="page10" localSheetId="18">#REF!</definedName>
    <definedName name="page10" localSheetId="23">#REF!</definedName>
    <definedName name="page10" localSheetId="24">#REF!</definedName>
    <definedName name="page10" localSheetId="45">#REF!</definedName>
    <definedName name="page10">#REF!</definedName>
    <definedName name="PAGE10A" localSheetId="18">#REF!</definedName>
    <definedName name="PAGE10A" localSheetId="23">#REF!</definedName>
    <definedName name="PAGE10A" localSheetId="24">#REF!</definedName>
    <definedName name="PAGE10A" localSheetId="45">#REF!</definedName>
    <definedName name="PAGE10A">#REF!</definedName>
    <definedName name="PAGE10B" localSheetId="18">#REF!</definedName>
    <definedName name="PAGE10B" localSheetId="23">#REF!</definedName>
    <definedName name="PAGE10B" localSheetId="24">#REF!</definedName>
    <definedName name="PAGE10B" localSheetId="45">#REF!</definedName>
    <definedName name="PAGE10B">#REF!</definedName>
    <definedName name="PAGE10BDUMP" localSheetId="18">#REF!</definedName>
    <definedName name="PAGE10BDUMP" localSheetId="23">#REF!</definedName>
    <definedName name="PAGE10BDUMP" localSheetId="24">#REF!</definedName>
    <definedName name="PAGE10BDUMP" localSheetId="45">#REF!</definedName>
    <definedName name="PAGE10BDUMP">#REF!</definedName>
    <definedName name="page11" localSheetId="18">#REF!</definedName>
    <definedName name="page11" localSheetId="23">#REF!</definedName>
    <definedName name="page11" localSheetId="24">#REF!</definedName>
    <definedName name="page11" localSheetId="45">#REF!</definedName>
    <definedName name="page11">#REF!</definedName>
    <definedName name="page12" localSheetId="18">#REF!</definedName>
    <definedName name="page12" localSheetId="23">#REF!</definedName>
    <definedName name="page12" localSheetId="24">#REF!</definedName>
    <definedName name="page12" localSheetId="45">#REF!</definedName>
    <definedName name="page12">#REF!</definedName>
    <definedName name="page13" localSheetId="18">#REF!</definedName>
    <definedName name="page13" localSheetId="23">#REF!</definedName>
    <definedName name="page13" localSheetId="24">#REF!</definedName>
    <definedName name="page13" localSheetId="45">#REF!</definedName>
    <definedName name="page13">#REF!</definedName>
    <definedName name="page14" localSheetId="18">#REF!</definedName>
    <definedName name="page14" localSheetId="23">#REF!</definedName>
    <definedName name="page14" localSheetId="24">#REF!</definedName>
    <definedName name="page14" localSheetId="45">#REF!</definedName>
    <definedName name="page14">#REF!</definedName>
    <definedName name="page15" localSheetId="18">#REF!</definedName>
    <definedName name="page15" localSheetId="23">#REF!</definedName>
    <definedName name="page15" localSheetId="24">#REF!</definedName>
    <definedName name="page15" localSheetId="45">#REF!</definedName>
    <definedName name="page15">#REF!</definedName>
    <definedName name="page16" localSheetId="18">#REF!</definedName>
    <definedName name="page16" localSheetId="23">#REF!</definedName>
    <definedName name="page16" localSheetId="24">#REF!</definedName>
    <definedName name="page16" localSheetId="45">#REF!</definedName>
    <definedName name="page16">#REF!</definedName>
    <definedName name="page17" localSheetId="18">#REF!</definedName>
    <definedName name="page17" localSheetId="23">#REF!</definedName>
    <definedName name="page17" localSheetId="24">#REF!</definedName>
    <definedName name="page17" localSheetId="45">#REF!</definedName>
    <definedName name="page17">#REF!</definedName>
    <definedName name="page18" localSheetId="18">#REF!</definedName>
    <definedName name="page18" localSheetId="23">#REF!</definedName>
    <definedName name="page18" localSheetId="24">#REF!</definedName>
    <definedName name="page18" localSheetId="45">#REF!</definedName>
    <definedName name="page18">#REF!</definedName>
    <definedName name="page19" localSheetId="18">#REF!</definedName>
    <definedName name="page19" localSheetId="23">#REF!</definedName>
    <definedName name="page19" localSheetId="24">#REF!</definedName>
    <definedName name="page19" localSheetId="45">#REF!</definedName>
    <definedName name="page19">#REF!</definedName>
    <definedName name="PAGE2" localSheetId="18">#REF!</definedName>
    <definedName name="PAGE2" localSheetId="23">#REF!</definedName>
    <definedName name="PAGE2" localSheetId="24">#REF!</definedName>
    <definedName name="PAGE2" localSheetId="45">#REF!</definedName>
    <definedName name="PAGE2">#REF!</definedName>
    <definedName name="page20" localSheetId="18">#REF!</definedName>
    <definedName name="page20" localSheetId="23">#REF!</definedName>
    <definedName name="page20" localSheetId="24">#REF!</definedName>
    <definedName name="page20" localSheetId="45">#REF!</definedName>
    <definedName name="page20">#REF!</definedName>
    <definedName name="page21" localSheetId="18">#REF!</definedName>
    <definedName name="page21" localSheetId="23">#REF!</definedName>
    <definedName name="page21" localSheetId="24">#REF!</definedName>
    <definedName name="page21" localSheetId="45">#REF!</definedName>
    <definedName name="page21">#REF!</definedName>
    <definedName name="page22" localSheetId="18">#REF!</definedName>
    <definedName name="page22" localSheetId="23">#REF!</definedName>
    <definedName name="page22" localSheetId="24">#REF!</definedName>
    <definedName name="page22" localSheetId="45">#REF!</definedName>
    <definedName name="page22">#REF!</definedName>
    <definedName name="page23" localSheetId="18">#REF!</definedName>
    <definedName name="page23" localSheetId="23">#REF!</definedName>
    <definedName name="page23" localSheetId="24">#REF!</definedName>
    <definedName name="page23" localSheetId="45">#REF!</definedName>
    <definedName name="page23">#REF!</definedName>
    <definedName name="page24" localSheetId="18">#REF!</definedName>
    <definedName name="page24" localSheetId="23">#REF!</definedName>
    <definedName name="page24" localSheetId="24">#REF!</definedName>
    <definedName name="page24" localSheetId="45">#REF!</definedName>
    <definedName name="page24">#REF!</definedName>
    <definedName name="page25" localSheetId="18">#REF!</definedName>
    <definedName name="page25" localSheetId="23">#REF!</definedName>
    <definedName name="page25" localSheetId="24">#REF!</definedName>
    <definedName name="page25" localSheetId="45">#REF!</definedName>
    <definedName name="page25">#REF!</definedName>
    <definedName name="page26" localSheetId="18">#REF!</definedName>
    <definedName name="page26" localSheetId="23">#REF!</definedName>
    <definedName name="page26" localSheetId="24">#REF!</definedName>
    <definedName name="page26" localSheetId="45">#REF!</definedName>
    <definedName name="page26">#REF!</definedName>
    <definedName name="page27" localSheetId="18">#REF!</definedName>
    <definedName name="page27" localSheetId="23">#REF!</definedName>
    <definedName name="page27" localSheetId="24">#REF!</definedName>
    <definedName name="page27" localSheetId="45">#REF!</definedName>
    <definedName name="page27">#REF!</definedName>
    <definedName name="page28" localSheetId="18">#REF!</definedName>
    <definedName name="page28" localSheetId="23">#REF!</definedName>
    <definedName name="page28" localSheetId="24">#REF!</definedName>
    <definedName name="page28" localSheetId="45">#REF!</definedName>
    <definedName name="page28">#REF!</definedName>
    <definedName name="page29" localSheetId="18">#REF!</definedName>
    <definedName name="page29" localSheetId="23">#REF!</definedName>
    <definedName name="page29" localSheetId="24">#REF!</definedName>
    <definedName name="page29" localSheetId="45">#REF!</definedName>
    <definedName name="page29">#REF!</definedName>
    <definedName name="page3" localSheetId="18">#REF!</definedName>
    <definedName name="page3" localSheetId="23">#REF!</definedName>
    <definedName name="page3" localSheetId="24">#REF!</definedName>
    <definedName name="page3" localSheetId="45">#REF!</definedName>
    <definedName name="page3">#REF!</definedName>
    <definedName name="page30" localSheetId="18">#REF!</definedName>
    <definedName name="page30" localSheetId="23">#REF!</definedName>
    <definedName name="page30" localSheetId="24">#REF!</definedName>
    <definedName name="page30" localSheetId="45">#REF!</definedName>
    <definedName name="page30">#REF!</definedName>
    <definedName name="page31" localSheetId="18">#REF!</definedName>
    <definedName name="page31" localSheetId="23">#REF!</definedName>
    <definedName name="page31" localSheetId="24">#REF!</definedName>
    <definedName name="page31" localSheetId="45">#REF!</definedName>
    <definedName name="page31">#REF!</definedName>
    <definedName name="page32" localSheetId="18">#REF!</definedName>
    <definedName name="page32" localSheetId="23">#REF!</definedName>
    <definedName name="page32" localSheetId="24">#REF!</definedName>
    <definedName name="page32" localSheetId="45">#REF!</definedName>
    <definedName name="page32">#REF!</definedName>
    <definedName name="page33" localSheetId="18">#REF!</definedName>
    <definedName name="page33" localSheetId="23">#REF!</definedName>
    <definedName name="page33" localSheetId="24">#REF!</definedName>
    <definedName name="page33" localSheetId="45">#REF!</definedName>
    <definedName name="page33">#REF!</definedName>
    <definedName name="page34" localSheetId="18">#REF!</definedName>
    <definedName name="page34" localSheetId="23">#REF!</definedName>
    <definedName name="page34" localSheetId="24">#REF!</definedName>
    <definedName name="page34" localSheetId="45">#REF!</definedName>
    <definedName name="page34">#REF!</definedName>
    <definedName name="page35" localSheetId="18">#REF!</definedName>
    <definedName name="page35" localSheetId="23">#REF!</definedName>
    <definedName name="page35" localSheetId="24">#REF!</definedName>
    <definedName name="page35" localSheetId="45">#REF!</definedName>
    <definedName name="page35">#REF!</definedName>
    <definedName name="page36" localSheetId="18">#REF!</definedName>
    <definedName name="page36" localSheetId="23">#REF!</definedName>
    <definedName name="page36" localSheetId="24">#REF!</definedName>
    <definedName name="page36" localSheetId="45">#REF!</definedName>
    <definedName name="page36">#REF!</definedName>
    <definedName name="page37" localSheetId="18">#REF!</definedName>
    <definedName name="page37" localSheetId="23">#REF!</definedName>
    <definedName name="page37" localSheetId="24">#REF!</definedName>
    <definedName name="page37" localSheetId="45">#REF!</definedName>
    <definedName name="page37">#REF!</definedName>
    <definedName name="page38" localSheetId="18">#REF!</definedName>
    <definedName name="page38" localSheetId="23">#REF!</definedName>
    <definedName name="page38" localSheetId="24">#REF!</definedName>
    <definedName name="page38" localSheetId="45">#REF!</definedName>
    <definedName name="page38">#REF!</definedName>
    <definedName name="page39" localSheetId="18">#REF!</definedName>
    <definedName name="page39" localSheetId="23">#REF!</definedName>
    <definedName name="page39" localSheetId="24">#REF!</definedName>
    <definedName name="page39" localSheetId="45">#REF!</definedName>
    <definedName name="page39">#REF!</definedName>
    <definedName name="page4" localSheetId="18">#REF!</definedName>
    <definedName name="page4" localSheetId="23">#REF!</definedName>
    <definedName name="page4" localSheetId="24">#REF!</definedName>
    <definedName name="page4" localSheetId="45">#REF!</definedName>
    <definedName name="page4">#REF!</definedName>
    <definedName name="page40" localSheetId="18">#REF!</definedName>
    <definedName name="page40" localSheetId="23">#REF!</definedName>
    <definedName name="page40" localSheetId="24">#REF!</definedName>
    <definedName name="page40" localSheetId="45">#REF!</definedName>
    <definedName name="page40">#REF!</definedName>
    <definedName name="page41" localSheetId="18">#REF!</definedName>
    <definedName name="page41" localSheetId="23">#REF!</definedName>
    <definedName name="page41" localSheetId="24">#REF!</definedName>
    <definedName name="page41" localSheetId="45">#REF!</definedName>
    <definedName name="page41">#REF!</definedName>
    <definedName name="page42" localSheetId="18">#REF!</definedName>
    <definedName name="page42" localSheetId="23">#REF!</definedName>
    <definedName name="page42" localSheetId="24">#REF!</definedName>
    <definedName name="page42" localSheetId="45">#REF!</definedName>
    <definedName name="page42">#REF!</definedName>
    <definedName name="PAGE4DUMP" localSheetId="18">#REF!</definedName>
    <definedName name="PAGE4DUMP" localSheetId="23">#REF!</definedName>
    <definedName name="PAGE4DUMP" localSheetId="24">#REF!</definedName>
    <definedName name="PAGE4DUMP" localSheetId="45">#REF!</definedName>
    <definedName name="PAGE4DUMP">#REF!</definedName>
    <definedName name="page5" localSheetId="18">#REF!</definedName>
    <definedName name="page5" localSheetId="23">#REF!</definedName>
    <definedName name="page5" localSheetId="24">#REF!</definedName>
    <definedName name="page5" localSheetId="45">#REF!</definedName>
    <definedName name="page5">#REF!</definedName>
    <definedName name="page6" localSheetId="18">#REF!</definedName>
    <definedName name="page6" localSheetId="23">#REF!</definedName>
    <definedName name="page6" localSheetId="24">#REF!</definedName>
    <definedName name="page6" localSheetId="45">#REF!</definedName>
    <definedName name="page6">#REF!</definedName>
    <definedName name="PAGE6OF7DUMP" localSheetId="18">#REF!</definedName>
    <definedName name="PAGE6OF7DUMP" localSheetId="23">#REF!</definedName>
    <definedName name="PAGE6OF7DUMP" localSheetId="24">#REF!</definedName>
    <definedName name="PAGE6OF7DUMP" localSheetId="45">#REF!</definedName>
    <definedName name="PAGE6OF7DUMP">#REF!</definedName>
    <definedName name="page7" localSheetId="18">#REF!</definedName>
    <definedName name="page7" localSheetId="23">#REF!</definedName>
    <definedName name="page7" localSheetId="24">#REF!</definedName>
    <definedName name="page7" localSheetId="45">#REF!</definedName>
    <definedName name="page7">#REF!</definedName>
    <definedName name="PAGE7DUMP" localSheetId="18">#REF!</definedName>
    <definedName name="PAGE7DUMP" localSheetId="23">#REF!</definedName>
    <definedName name="PAGE7DUMP" localSheetId="24">#REF!</definedName>
    <definedName name="PAGE7DUMP" localSheetId="45">#REF!</definedName>
    <definedName name="PAGE7DUMP">#REF!</definedName>
    <definedName name="PAGE7OF7DUMP" localSheetId="18">#REF!</definedName>
    <definedName name="PAGE7OF7DUMP" localSheetId="23">#REF!</definedName>
    <definedName name="PAGE7OF7DUMP" localSheetId="24">#REF!</definedName>
    <definedName name="PAGE7OF7DUMP" localSheetId="45">#REF!</definedName>
    <definedName name="PAGE7OF7DUMP">#REF!</definedName>
    <definedName name="page8" localSheetId="18">#REF!</definedName>
    <definedName name="page8" localSheetId="23">#REF!</definedName>
    <definedName name="page8" localSheetId="24">#REF!</definedName>
    <definedName name="page8" localSheetId="45">#REF!</definedName>
    <definedName name="page8">#REF!</definedName>
    <definedName name="page9" localSheetId="18">#REF!</definedName>
    <definedName name="page9" localSheetId="23">#REF!</definedName>
    <definedName name="page9" localSheetId="24">#REF!</definedName>
    <definedName name="page9" localSheetId="45">#REF!</definedName>
    <definedName name="page9">#REF!</definedName>
    <definedName name="PBPG68" localSheetId="23">#REF!</definedName>
    <definedName name="PBPG68" localSheetId="24">#REF!</definedName>
    <definedName name="PBPG68" localSheetId="45">#REF!</definedName>
    <definedName name="PBPG68" localSheetId="55">#REF!</definedName>
    <definedName name="PBPG68">#REF!</definedName>
    <definedName name="PC10A" localSheetId="18">#REF!</definedName>
    <definedName name="PC10A" localSheetId="23">#REF!</definedName>
    <definedName name="PC10A" localSheetId="24">#REF!</definedName>
    <definedName name="PC10A" localSheetId="45">#REF!</definedName>
    <definedName name="PC10A">#REF!</definedName>
    <definedName name="PC10B" localSheetId="18">#REF!</definedName>
    <definedName name="PC10B" localSheetId="23">#REF!</definedName>
    <definedName name="PC10B" localSheetId="24">#REF!</definedName>
    <definedName name="PC10B" localSheetId="45">#REF!</definedName>
    <definedName name="PC10B">#REF!</definedName>
    <definedName name="PC11A" localSheetId="18">#REF!</definedName>
    <definedName name="PC11A" localSheetId="23">#REF!</definedName>
    <definedName name="PC11A" localSheetId="24">#REF!</definedName>
    <definedName name="PC11A" localSheetId="45">#REF!</definedName>
    <definedName name="PC11A">#REF!</definedName>
    <definedName name="PC11B" localSheetId="18">#REF!</definedName>
    <definedName name="PC11B" localSheetId="23">#REF!</definedName>
    <definedName name="PC11B" localSheetId="24">#REF!</definedName>
    <definedName name="PC11B" localSheetId="45">#REF!</definedName>
    <definedName name="PC11B">#REF!</definedName>
    <definedName name="PC12A" localSheetId="18">#REF!</definedName>
    <definedName name="PC12A" localSheetId="23">#REF!</definedName>
    <definedName name="PC12A" localSheetId="24">#REF!</definedName>
    <definedName name="PC12A" localSheetId="45">#REF!</definedName>
    <definedName name="PC12A">#REF!</definedName>
    <definedName name="PC12B" localSheetId="18">#REF!</definedName>
    <definedName name="PC12B" localSheetId="23">#REF!</definedName>
    <definedName name="PC12B" localSheetId="24">#REF!</definedName>
    <definedName name="PC12B" localSheetId="45">#REF!</definedName>
    <definedName name="PC12B">#REF!</definedName>
    <definedName name="PC1A" localSheetId="18">#REF!</definedName>
    <definedName name="PC1A" localSheetId="23">#REF!</definedName>
    <definedName name="PC1A" localSheetId="24">#REF!</definedName>
    <definedName name="PC1A" localSheetId="45">#REF!</definedName>
    <definedName name="PC1A">#REF!</definedName>
    <definedName name="PC1B" localSheetId="18">#REF!</definedName>
    <definedName name="PC1B" localSheetId="23">#REF!</definedName>
    <definedName name="PC1B" localSheetId="24">#REF!</definedName>
    <definedName name="PC1B" localSheetId="45">#REF!</definedName>
    <definedName name="PC1B">#REF!</definedName>
    <definedName name="PC2A" localSheetId="18">#REF!</definedName>
    <definedName name="PC2A" localSheetId="23">#REF!</definedName>
    <definedName name="PC2A" localSheetId="24">#REF!</definedName>
    <definedName name="PC2A" localSheetId="45">#REF!</definedName>
    <definedName name="PC2A">#REF!</definedName>
    <definedName name="PC2B" localSheetId="18">#REF!</definedName>
    <definedName name="PC2B" localSheetId="23">#REF!</definedName>
    <definedName name="PC2B" localSheetId="24">#REF!</definedName>
    <definedName name="PC2B" localSheetId="45">#REF!</definedName>
    <definedName name="PC2B">#REF!</definedName>
    <definedName name="PC3A" localSheetId="18">#REF!</definedName>
    <definedName name="PC3A" localSheetId="23">#REF!</definedName>
    <definedName name="PC3A" localSheetId="24">#REF!</definedName>
    <definedName name="PC3A" localSheetId="45">#REF!</definedName>
    <definedName name="PC3A">#REF!</definedName>
    <definedName name="PC3B" localSheetId="18">#REF!</definedName>
    <definedName name="PC3B" localSheetId="23">#REF!</definedName>
    <definedName name="PC3B" localSheetId="24">#REF!</definedName>
    <definedName name="PC3B" localSheetId="45">#REF!</definedName>
    <definedName name="PC3B">#REF!</definedName>
    <definedName name="PC4A" localSheetId="18">#REF!</definedName>
    <definedName name="PC4A" localSheetId="23">#REF!</definedName>
    <definedName name="PC4A" localSheetId="24">#REF!</definedName>
    <definedName name="PC4A" localSheetId="45">#REF!</definedName>
    <definedName name="PC4A">#REF!</definedName>
    <definedName name="PC4B" localSheetId="18">#REF!</definedName>
    <definedName name="PC4B" localSheetId="23">#REF!</definedName>
    <definedName name="PC4B" localSheetId="24">#REF!</definedName>
    <definedName name="PC4B" localSheetId="45">#REF!</definedName>
    <definedName name="PC4B">#REF!</definedName>
    <definedName name="PC5A" localSheetId="18">#REF!</definedName>
    <definedName name="PC5A" localSheetId="23">#REF!</definedName>
    <definedName name="PC5A" localSheetId="24">#REF!</definedName>
    <definedName name="PC5A" localSheetId="45">#REF!</definedName>
    <definedName name="PC5A">#REF!</definedName>
    <definedName name="PC5B" localSheetId="18">#REF!</definedName>
    <definedName name="PC5B" localSheetId="23">#REF!</definedName>
    <definedName name="PC5B" localSheetId="24">#REF!</definedName>
    <definedName name="PC5B" localSheetId="45">#REF!</definedName>
    <definedName name="PC5B">#REF!</definedName>
    <definedName name="PC6A" localSheetId="18">#REF!</definedName>
    <definedName name="PC6A" localSheetId="23">#REF!</definedName>
    <definedName name="PC6A" localSheetId="24">#REF!</definedName>
    <definedName name="PC6A" localSheetId="45">#REF!</definedName>
    <definedName name="PC6A">#REF!</definedName>
    <definedName name="PC6B" localSheetId="18">#REF!</definedName>
    <definedName name="PC6B" localSheetId="23">#REF!</definedName>
    <definedName name="PC6B" localSheetId="24">#REF!</definedName>
    <definedName name="PC6B" localSheetId="45">#REF!</definedName>
    <definedName name="PC6B">#REF!</definedName>
    <definedName name="PC7A" localSheetId="18">#REF!</definedName>
    <definedName name="PC7A" localSheetId="23">#REF!</definedName>
    <definedName name="PC7A" localSheetId="24">#REF!</definedName>
    <definedName name="PC7A" localSheetId="45">#REF!</definedName>
    <definedName name="PC7A">#REF!</definedName>
    <definedName name="PC7B" localSheetId="18">#REF!</definedName>
    <definedName name="PC7B" localSheetId="23">#REF!</definedName>
    <definedName name="PC7B" localSheetId="24">#REF!</definedName>
    <definedName name="PC7B" localSheetId="45">#REF!</definedName>
    <definedName name="PC7B">#REF!</definedName>
    <definedName name="PC8A" localSheetId="18">#REF!</definedName>
    <definedName name="PC8A" localSheetId="23">#REF!</definedName>
    <definedName name="PC8A" localSheetId="24">#REF!</definedName>
    <definedName name="PC8A" localSheetId="45">#REF!</definedName>
    <definedName name="PC8A">#REF!</definedName>
    <definedName name="PC8B" localSheetId="18">#REF!</definedName>
    <definedName name="PC8B" localSheetId="23">#REF!</definedName>
    <definedName name="PC8B" localSheetId="24">#REF!</definedName>
    <definedName name="PC8B" localSheetId="45">#REF!</definedName>
    <definedName name="PC8B">#REF!</definedName>
    <definedName name="PC9A" localSheetId="18">#REF!</definedName>
    <definedName name="PC9A" localSheetId="23">#REF!</definedName>
    <definedName name="PC9A" localSheetId="24">#REF!</definedName>
    <definedName name="PC9A" localSheetId="45">#REF!</definedName>
    <definedName name="PC9A">#REF!</definedName>
    <definedName name="PC9B" localSheetId="18">#REF!</definedName>
    <definedName name="PC9B" localSheetId="23">#REF!</definedName>
    <definedName name="PC9B" localSheetId="24">#REF!</definedName>
    <definedName name="PC9B" localSheetId="45">#REF!</definedName>
    <definedName name="PC9B">#REF!</definedName>
    <definedName name="Peachtree" localSheetId="18">#REF!</definedName>
    <definedName name="Peachtree" localSheetId="23">#REF!</definedName>
    <definedName name="Peachtree" localSheetId="24">#REF!</definedName>
    <definedName name="Peachtree" localSheetId="45">#REF!</definedName>
    <definedName name="Peachtree">#REF!</definedName>
    <definedName name="PER" localSheetId="18">#REF!</definedName>
    <definedName name="PER" localSheetId="23">#REF!</definedName>
    <definedName name="PER" localSheetId="24">#REF!</definedName>
    <definedName name="PER" localSheetId="45">#REF!</definedName>
    <definedName name="PER">#REF!</definedName>
    <definedName name="PER10A" localSheetId="18">#REF!</definedName>
    <definedName name="PER10A" localSheetId="23">#REF!</definedName>
    <definedName name="PER10A" localSheetId="24">#REF!</definedName>
    <definedName name="PER10A" localSheetId="45">#REF!</definedName>
    <definedName name="PER10A">#REF!</definedName>
    <definedName name="PER10B" localSheetId="18">#REF!</definedName>
    <definedName name="PER10B" localSheetId="23">#REF!</definedName>
    <definedName name="PER10B" localSheetId="24">#REF!</definedName>
    <definedName name="PER10B" localSheetId="45">#REF!</definedName>
    <definedName name="PER10B">#REF!</definedName>
    <definedName name="PER11A" localSheetId="18">#REF!</definedName>
    <definedName name="PER11A" localSheetId="23">#REF!</definedName>
    <definedName name="PER11A" localSheetId="24">#REF!</definedName>
    <definedName name="PER11A" localSheetId="45">#REF!</definedName>
    <definedName name="PER11A">#REF!</definedName>
    <definedName name="PER11B" localSheetId="18">#REF!</definedName>
    <definedName name="PER11B" localSheetId="23">#REF!</definedName>
    <definedName name="PER11B" localSheetId="24">#REF!</definedName>
    <definedName name="PER11B" localSheetId="45">#REF!</definedName>
    <definedName name="PER11B">#REF!</definedName>
    <definedName name="PER12A" localSheetId="18">#REF!</definedName>
    <definedName name="PER12A" localSheetId="23">#REF!</definedName>
    <definedName name="PER12A" localSheetId="24">#REF!</definedName>
    <definedName name="PER12A" localSheetId="45">#REF!</definedName>
    <definedName name="PER12A">#REF!</definedName>
    <definedName name="PER12B" localSheetId="18">#REF!</definedName>
    <definedName name="PER12B" localSheetId="23">#REF!</definedName>
    <definedName name="PER12B" localSheetId="24">#REF!</definedName>
    <definedName name="PER12B" localSheetId="45">#REF!</definedName>
    <definedName name="PER12B">#REF!</definedName>
    <definedName name="PER1A" localSheetId="18">#REF!</definedName>
    <definedName name="PER1A" localSheetId="23">#REF!</definedName>
    <definedName name="PER1A" localSheetId="24">#REF!</definedName>
    <definedName name="PER1A" localSheetId="45">#REF!</definedName>
    <definedName name="PER1A">#REF!</definedName>
    <definedName name="PER1B" localSheetId="18">#REF!</definedName>
    <definedName name="PER1B" localSheetId="23">#REF!</definedName>
    <definedName name="PER1B" localSheetId="24">#REF!</definedName>
    <definedName name="PER1B" localSheetId="45">#REF!</definedName>
    <definedName name="PER1B">#REF!</definedName>
    <definedName name="PER2A" localSheetId="18">#REF!</definedName>
    <definedName name="PER2A" localSheetId="23">#REF!</definedName>
    <definedName name="PER2A" localSheetId="24">#REF!</definedName>
    <definedName name="PER2A" localSheetId="45">#REF!</definedName>
    <definedName name="PER2A">#REF!</definedName>
    <definedName name="PER2B" localSheetId="18">#REF!</definedName>
    <definedName name="PER2B" localSheetId="23">#REF!</definedName>
    <definedName name="PER2B" localSheetId="24">#REF!</definedName>
    <definedName name="PER2B" localSheetId="45">#REF!</definedName>
    <definedName name="PER2B">#REF!</definedName>
    <definedName name="PER3A" localSheetId="18">#REF!</definedName>
    <definedName name="PER3A" localSheetId="23">#REF!</definedName>
    <definedName name="PER3A" localSheetId="24">#REF!</definedName>
    <definedName name="PER3A" localSheetId="45">#REF!</definedName>
    <definedName name="PER3A">#REF!</definedName>
    <definedName name="PER3B" localSheetId="18">#REF!</definedName>
    <definedName name="PER3B" localSheetId="23">#REF!</definedName>
    <definedName name="PER3B" localSheetId="24">#REF!</definedName>
    <definedName name="PER3B" localSheetId="45">#REF!</definedName>
    <definedName name="PER3B">#REF!</definedName>
    <definedName name="PER4A" localSheetId="18">#REF!</definedName>
    <definedName name="PER4A" localSheetId="23">#REF!</definedName>
    <definedName name="PER4A" localSheetId="24">#REF!</definedName>
    <definedName name="PER4A" localSheetId="45">#REF!</definedName>
    <definedName name="PER4A">#REF!</definedName>
    <definedName name="PER4B" localSheetId="18">#REF!</definedName>
    <definedName name="PER4B" localSheetId="23">#REF!</definedName>
    <definedName name="PER4B" localSheetId="24">#REF!</definedName>
    <definedName name="PER4B" localSheetId="45">#REF!</definedName>
    <definedName name="PER4B">#REF!</definedName>
    <definedName name="PER5A" localSheetId="18">#REF!</definedName>
    <definedName name="PER5A" localSheetId="23">#REF!</definedName>
    <definedName name="PER5A" localSheetId="24">#REF!</definedName>
    <definedName name="PER5A" localSheetId="45">#REF!</definedName>
    <definedName name="PER5A">#REF!</definedName>
    <definedName name="PER5B" localSheetId="18">#REF!</definedName>
    <definedName name="PER5B" localSheetId="23">#REF!</definedName>
    <definedName name="PER5B" localSheetId="24">#REF!</definedName>
    <definedName name="PER5B" localSheetId="45">#REF!</definedName>
    <definedName name="PER5B">#REF!</definedName>
    <definedName name="PER6A" localSheetId="18">#REF!</definedName>
    <definedName name="PER6A" localSheetId="23">#REF!</definedName>
    <definedName name="PER6A" localSheetId="24">#REF!</definedName>
    <definedName name="PER6A" localSheetId="45">#REF!</definedName>
    <definedName name="PER6A">#REF!</definedName>
    <definedName name="PER6B" localSheetId="18">#REF!</definedName>
    <definedName name="PER6B" localSheetId="23">#REF!</definedName>
    <definedName name="PER6B" localSheetId="24">#REF!</definedName>
    <definedName name="PER6B" localSheetId="45">#REF!</definedName>
    <definedName name="PER6B">#REF!</definedName>
    <definedName name="PER7A" localSheetId="18">#REF!</definedName>
    <definedName name="PER7A" localSheetId="23">#REF!</definedName>
    <definedName name="PER7A" localSheetId="24">#REF!</definedName>
    <definedName name="PER7A" localSheetId="45">#REF!</definedName>
    <definedName name="PER7A">#REF!</definedName>
    <definedName name="PER7B" localSheetId="18">#REF!</definedName>
    <definedName name="PER7B" localSheetId="23">#REF!</definedName>
    <definedName name="PER7B" localSheetId="24">#REF!</definedName>
    <definedName name="PER7B" localSheetId="45">#REF!</definedName>
    <definedName name="PER7B">#REF!</definedName>
    <definedName name="PER8A" localSheetId="18">#REF!</definedName>
    <definedName name="PER8A" localSheetId="23">#REF!</definedName>
    <definedName name="PER8A" localSheetId="24">#REF!</definedName>
    <definedName name="PER8A" localSheetId="45">#REF!</definedName>
    <definedName name="PER8A">#REF!</definedName>
    <definedName name="PER8B" localSheetId="18">#REF!</definedName>
    <definedName name="PER8B" localSheetId="23">#REF!</definedName>
    <definedName name="PER8B" localSheetId="24">#REF!</definedName>
    <definedName name="PER8B" localSheetId="45">#REF!</definedName>
    <definedName name="PER8B">#REF!</definedName>
    <definedName name="PER9A" localSheetId="18">#REF!</definedName>
    <definedName name="PER9A" localSheetId="23">#REF!</definedName>
    <definedName name="PER9A" localSheetId="24">#REF!</definedName>
    <definedName name="PER9A" localSheetId="45">#REF!</definedName>
    <definedName name="PER9A">#REF!</definedName>
    <definedName name="PER9B" localSheetId="18">#REF!</definedName>
    <definedName name="PER9B" localSheetId="23">#REF!</definedName>
    <definedName name="PER9B" localSheetId="24">#REF!</definedName>
    <definedName name="PER9B" localSheetId="45">#REF!</definedName>
    <definedName name="PER9B">#REF!</definedName>
    <definedName name="Period">[46]Start!$C$26</definedName>
    <definedName name="PeriodA">[47]Start!$C$26</definedName>
    <definedName name="PG1A">'1-A'!$B$1:$M$53</definedName>
    <definedName name="PG1B">'1-A'!$B$54:$M$105</definedName>
    <definedName name="PG1C">'1-A'!$B$158:$M$209</definedName>
    <definedName name="PG1D">'1-A'!$B$262:$M$312</definedName>
    <definedName name="PG24A" localSheetId="23">#REF!</definedName>
    <definedName name="PG24A" localSheetId="45">#REF!</definedName>
    <definedName name="PG24A" localSheetId="50">#REF!</definedName>
    <definedName name="PG24A" localSheetId="55">#REF!</definedName>
    <definedName name="PG24A">#REF!</definedName>
    <definedName name="PG25A" localSheetId="23">#REF!</definedName>
    <definedName name="PG25A" localSheetId="24">'25'!$A$65:$C$131</definedName>
    <definedName name="PG25A" localSheetId="45">#REF!</definedName>
    <definedName name="PG25A" localSheetId="50">#REF!</definedName>
    <definedName name="PG25A" localSheetId="55">#REF!</definedName>
    <definedName name="PG25A">#REF!</definedName>
    <definedName name="PG26A" localSheetId="23">#REF!</definedName>
    <definedName name="PG26A" localSheetId="24">#REF!</definedName>
    <definedName name="PG26A" localSheetId="45">#REF!</definedName>
    <definedName name="PG26A">#REF!</definedName>
    <definedName name="PG28A" localSheetId="23">#REF!</definedName>
    <definedName name="PG28A" localSheetId="24">#REF!</definedName>
    <definedName name="PG28A" localSheetId="45">#REF!</definedName>
    <definedName name="PG28A">#REF!</definedName>
    <definedName name="PG3_4" localSheetId="7">'003004'!$A$1:$F$127</definedName>
    <definedName name="PG3_4" localSheetId="23">#REF!</definedName>
    <definedName name="PG3_4" localSheetId="24">#REF!</definedName>
    <definedName name="PG3_4" localSheetId="45">#REF!</definedName>
    <definedName name="PG3_4">#REF!</definedName>
    <definedName name="PG47A">'47'!$A$66:$G$125</definedName>
    <definedName name="PG7_8" localSheetId="23">#REF!</definedName>
    <definedName name="PG7_8" localSheetId="24">#REF!</definedName>
    <definedName name="PG7_8" localSheetId="45">#REF!</definedName>
    <definedName name="PG7_8" localSheetId="50">#REF!</definedName>
    <definedName name="PG7_8" localSheetId="55">#REF!</definedName>
    <definedName name="PG7_8">#REF!</definedName>
    <definedName name="PG85A" localSheetId="23">#REF!</definedName>
    <definedName name="PG85A" localSheetId="24">#REF!</definedName>
    <definedName name="PG85A" localSheetId="45">#REF!</definedName>
    <definedName name="PG85A" localSheetId="50">#REF!</definedName>
    <definedName name="PG85A" localSheetId="55">#REF!</definedName>
    <definedName name="PG85A">#REF!</definedName>
    <definedName name="PGS10_11" localSheetId="18">#REF!</definedName>
    <definedName name="PGS10_11" localSheetId="23">#REF!</definedName>
    <definedName name="PGS10_11" localSheetId="24">#REF!</definedName>
    <definedName name="PGS10_11" localSheetId="45">#REF!</definedName>
    <definedName name="PGS10_11">#REF!</definedName>
    <definedName name="PILGRIM" localSheetId="18">'[45]other plans'!#REF!</definedName>
    <definedName name="PILGRIM" localSheetId="23">'[45]other plans'!#REF!</definedName>
    <definedName name="PILGRIM" localSheetId="24">'[45]other plans'!#REF!</definedName>
    <definedName name="PILGRIM" localSheetId="45">'[45]other plans'!#REF!</definedName>
    <definedName name="PILGRIM">'[45]other plans'!#REF!</definedName>
    <definedName name="PMPG1_1F">'1'!$B$55:$B$67</definedName>
    <definedName name="PMPG10" localSheetId="7">'[24]10'!#REF!</definedName>
    <definedName name="PMPG10" localSheetId="8">'[3]10'!#REF!</definedName>
    <definedName name="PMPG10" localSheetId="11">'[25]10'!#REF!</definedName>
    <definedName name="PMPG10" localSheetId="12">'[26]10'!#REF!</definedName>
    <definedName name="PMPG10" localSheetId="14">'[27]10'!#REF!</definedName>
    <definedName name="PMPG10" localSheetId="17">'[27]10'!#REF!</definedName>
    <definedName name="PMPG10" localSheetId="18">'[28]10'!#REF!</definedName>
    <definedName name="PMPG10" localSheetId="23">'[29]10'!#REF!</definedName>
    <definedName name="PMPG10" localSheetId="24">'[30]10'!#REF!</definedName>
    <definedName name="PMPG10" localSheetId="37">'[3]10'!#REF!</definedName>
    <definedName name="PMPG10" localSheetId="38">'[3]10'!#REF!</definedName>
    <definedName name="PMPG10" localSheetId="45">'[31]10'!#REF!</definedName>
    <definedName name="PMPG10" localSheetId="49">'[6]10'!#REF!</definedName>
    <definedName name="PMPG10" localSheetId="50">'[5]10'!#REF!</definedName>
    <definedName name="PMPG10" localSheetId="51">'[3]10'!#REF!</definedName>
    <definedName name="PMPG10" localSheetId="52">'[3]10'!#REF!</definedName>
    <definedName name="PMPG10" localSheetId="55">'[32]10'!#REF!</definedName>
    <definedName name="PMPG10" localSheetId="60">'[3]10'!#REF!</definedName>
    <definedName name="PMPG10">'10'!#REF!</definedName>
    <definedName name="PMPG11" localSheetId="11">'11'!$C$69:$C$77</definedName>
    <definedName name="PMPG11" localSheetId="23">#REF!</definedName>
    <definedName name="PMPG11" localSheetId="45">#REF!</definedName>
    <definedName name="PMPG11">#REF!</definedName>
    <definedName name="PMPG12" localSheetId="8">'[3]12'!#REF!</definedName>
    <definedName name="PMPG12" localSheetId="12">'12'!$B$74:$B$82</definedName>
    <definedName name="PMPG12" localSheetId="23">#REF!</definedName>
    <definedName name="PMPG12" localSheetId="24">#REF!</definedName>
    <definedName name="PMPG12" localSheetId="37">'[3]12'!#REF!</definedName>
    <definedName name="PMPG12" localSheetId="38">'[3]12'!#REF!</definedName>
    <definedName name="PMPG12" localSheetId="45">#REF!</definedName>
    <definedName name="PMPG12" localSheetId="49">'[6]12'!#REF!</definedName>
    <definedName name="PMPG12" localSheetId="50">'[5]12'!#REF!</definedName>
    <definedName name="PMPG12" localSheetId="51">'[3]12'!#REF!</definedName>
    <definedName name="PMPG12" localSheetId="52">'[3]12'!#REF!</definedName>
    <definedName name="PMPG12" localSheetId="55">'[32]12'!#REF!</definedName>
    <definedName name="PMPG12" localSheetId="60">'[3]12'!#REF!</definedName>
    <definedName name="PMPG12">#REF!</definedName>
    <definedName name="PMPG13" localSheetId="23">#REF!</definedName>
    <definedName name="PMPG13" localSheetId="24">#REF!</definedName>
    <definedName name="PMPG13" localSheetId="45">#REF!</definedName>
    <definedName name="PMPG13">#REF!</definedName>
    <definedName name="PMPG14" localSheetId="14">'14'!$B$67:$B$75</definedName>
    <definedName name="PMPG14" localSheetId="23">#REF!</definedName>
    <definedName name="PMPG14" localSheetId="45">#REF!</definedName>
    <definedName name="PMPG14">#REF!</definedName>
    <definedName name="PMPG15" localSheetId="23">#REF!</definedName>
    <definedName name="PMPG15" localSheetId="24">#REF!</definedName>
    <definedName name="PMPG15" localSheetId="45">#REF!</definedName>
    <definedName name="PMPG15" localSheetId="55">#REF!</definedName>
    <definedName name="PMPG15">#REF!</definedName>
    <definedName name="PMPG16_17">'01617'!$B$68:$B$78</definedName>
    <definedName name="PMPG18" localSheetId="8">'[3]18'!#REF!</definedName>
    <definedName name="PMPG18" localSheetId="17">'18'!$B$77:$B$85</definedName>
    <definedName name="PMPG18" localSheetId="23">#REF!</definedName>
    <definedName name="PMPG18" localSheetId="37">'[3]18'!#REF!</definedName>
    <definedName name="PMPG18" localSheetId="38">'[3]18'!#REF!</definedName>
    <definedName name="PMPG18" localSheetId="45">#REF!</definedName>
    <definedName name="PMPG18" localSheetId="49">'[6]18'!#REF!</definedName>
    <definedName name="PMPG18" localSheetId="50">#REF!</definedName>
    <definedName name="PMPG18" localSheetId="51">'[3]18'!#REF!</definedName>
    <definedName name="PMPG18" localSheetId="52">'[3]18'!#REF!</definedName>
    <definedName name="PMPG18" localSheetId="55">#REF!</definedName>
    <definedName name="PMPG18" localSheetId="60">'[3]18'!#REF!</definedName>
    <definedName name="PMPG18">#REF!</definedName>
    <definedName name="PMPG19" localSheetId="18">'19'!$B$54:$B$62</definedName>
    <definedName name="PMPG19" localSheetId="23">#REF!</definedName>
    <definedName name="PMPG19" localSheetId="24">#REF!</definedName>
    <definedName name="PMPG19" localSheetId="45">#REF!</definedName>
    <definedName name="PMPG19">#REF!</definedName>
    <definedName name="PMPG2" localSheetId="23">#REF!</definedName>
    <definedName name="PMPG2" localSheetId="24">#REF!</definedName>
    <definedName name="PMPG2" localSheetId="45">#REF!</definedName>
    <definedName name="PMPG2">#REF!</definedName>
    <definedName name="PMPG20">'20'!$B$69:$B$77</definedName>
    <definedName name="PMPG21">'21'!$C$45:$C$53</definedName>
    <definedName name="PMPG22">'22'!$C$41:$C$49</definedName>
    <definedName name="PMPG23">'23'!$B$69:$B$77</definedName>
    <definedName name="PMPG24" localSheetId="7">'[24]24A'!#REF!</definedName>
    <definedName name="PMPG24" localSheetId="8">'[3]24A'!#REF!</definedName>
    <definedName name="PMPG24" localSheetId="11">'[25]24A'!#REF!</definedName>
    <definedName name="PMPG24" localSheetId="12">'[26]24A'!#REF!</definedName>
    <definedName name="PMPG24" localSheetId="14">'[27]24A'!#REF!</definedName>
    <definedName name="PMPG24" localSheetId="17">'[27]24A'!#REF!</definedName>
    <definedName name="PMPG24" localSheetId="18">'[28]24A'!#REF!</definedName>
    <definedName name="PMPG24" localSheetId="23">#REF!</definedName>
    <definedName name="PMPG24" localSheetId="24">'[30]24A'!#REF!</definedName>
    <definedName name="PMPG24" localSheetId="37">'[3]24A'!#REF!</definedName>
    <definedName name="PMPG24" localSheetId="38">'[3]24A'!#REF!</definedName>
    <definedName name="PMPG24" localSheetId="45">'[31]24A'!#REF!</definedName>
    <definedName name="PMPG24" localSheetId="49">'[6]24A'!#REF!</definedName>
    <definedName name="PMPG24" localSheetId="50">#REF!</definedName>
    <definedName name="PMPG24" localSheetId="51">'[3]24A'!#REF!</definedName>
    <definedName name="PMPG24" localSheetId="52">'[3]24A'!#REF!</definedName>
    <definedName name="PMPG24" localSheetId="55">#REF!</definedName>
    <definedName name="PMPG24" localSheetId="60">'[3]24A'!#REF!</definedName>
    <definedName name="PMPG24">#REF!</definedName>
    <definedName name="PMPG24A" localSheetId="23">#REF!</definedName>
    <definedName name="PMPG24A" localSheetId="45">#REF!</definedName>
    <definedName name="PMPG24A" localSheetId="50">#REF!</definedName>
    <definedName name="PMPG24A" localSheetId="55">#REF!</definedName>
    <definedName name="PMPG24A">#REF!</definedName>
    <definedName name="PMPG25" localSheetId="23">#REF!</definedName>
    <definedName name="PMPG25" localSheetId="24">'25'!$B$138:$B$148</definedName>
    <definedName name="PMPG25" localSheetId="45">#REF!</definedName>
    <definedName name="PMPG25" localSheetId="50">#REF!</definedName>
    <definedName name="PMPG25" localSheetId="55">#REF!</definedName>
    <definedName name="PMPG25">#REF!</definedName>
    <definedName name="PMPG26" localSheetId="7">'[24]2627'!#REF!</definedName>
    <definedName name="PMPG26" localSheetId="8">'[3]2627'!#REF!</definedName>
    <definedName name="PMPG26" localSheetId="11">'[25]2627'!#REF!</definedName>
    <definedName name="PMPG26" localSheetId="12">'[26]2627'!#REF!</definedName>
    <definedName name="PMPG26" localSheetId="14">'[27]2627'!#REF!</definedName>
    <definedName name="PMPG26" localSheetId="17">'[27]2627'!#REF!</definedName>
    <definedName name="PMPG26" localSheetId="18">'[28]2627'!#REF!</definedName>
    <definedName name="PMPG26" localSheetId="23">#REF!</definedName>
    <definedName name="PMPG26" localSheetId="24">#REF!</definedName>
    <definedName name="PMPG26" localSheetId="37">'[3]2627'!#REF!</definedName>
    <definedName name="PMPG26" localSheetId="38">'[3]2627'!#REF!</definedName>
    <definedName name="PMPG26" localSheetId="45">'[31]2627'!#REF!</definedName>
    <definedName name="PMPG26" localSheetId="49">'[6]2627'!#REF!</definedName>
    <definedName name="PMPG26" localSheetId="50">'[5]2627'!#REF!</definedName>
    <definedName name="PMPG26" localSheetId="51">'[3]2627'!#REF!</definedName>
    <definedName name="PMPG26" localSheetId="52">'[3]2627'!#REF!</definedName>
    <definedName name="PMPG26" localSheetId="55">'[32]26-27'!#REF!</definedName>
    <definedName name="PMPG26" localSheetId="60">'[3]2627'!#REF!</definedName>
    <definedName name="PMPG26">#REF!</definedName>
    <definedName name="PMPG26A" localSheetId="23">#REF!</definedName>
    <definedName name="PMPG26A" localSheetId="24">#REF!</definedName>
    <definedName name="PMPG26A" localSheetId="45">#REF!</definedName>
    <definedName name="PMPG26A">#REF!</definedName>
    <definedName name="PMPG27" localSheetId="7">'[24]2627'!#REF!</definedName>
    <definedName name="PMPG27" localSheetId="8">'[3]2627'!#REF!</definedName>
    <definedName name="PMPG27" localSheetId="11">'[25]2627'!#REF!</definedName>
    <definedName name="PMPG27" localSheetId="12">'[26]2627'!#REF!</definedName>
    <definedName name="PMPG27" localSheetId="14">'[27]2627'!#REF!</definedName>
    <definedName name="PMPG27" localSheetId="17">'[27]2627'!#REF!</definedName>
    <definedName name="PMPG27" localSheetId="18">'[28]2627'!#REF!</definedName>
    <definedName name="PMPG27" localSheetId="23">#REF!</definedName>
    <definedName name="PMPG27" localSheetId="24">#REF!</definedName>
    <definedName name="PMPG27" localSheetId="37">'[3]2627'!#REF!</definedName>
    <definedName name="PMPG27" localSheetId="38">'[3]2627'!#REF!</definedName>
    <definedName name="PMPG27" localSheetId="45">'[31]2627'!#REF!</definedName>
    <definedName name="PMPG27" localSheetId="49">'[6]2627'!#REF!</definedName>
    <definedName name="PMPG27" localSheetId="50">'[5]2627'!#REF!</definedName>
    <definedName name="PMPG27" localSheetId="51">'[3]2627'!#REF!</definedName>
    <definedName name="PMPG27" localSheetId="52">'[3]2627'!#REF!</definedName>
    <definedName name="PMPG27" localSheetId="55">'[32]26-27'!#REF!</definedName>
    <definedName name="PMPG27" localSheetId="60">'[3]2627'!#REF!</definedName>
    <definedName name="PMPG27">#REF!</definedName>
    <definedName name="PMPG28" localSheetId="7">'[24]2829'!#REF!</definedName>
    <definedName name="PMPG28" localSheetId="8">'[3]2829'!#REF!</definedName>
    <definedName name="PMPG28" localSheetId="11">'[25]2829'!#REF!</definedName>
    <definedName name="PMPG28" localSheetId="12">'[26]2829'!#REF!</definedName>
    <definedName name="PMPG28" localSheetId="14">'[27]2829'!#REF!</definedName>
    <definedName name="PMPG28" localSheetId="17">'[27]2829'!#REF!</definedName>
    <definedName name="PMPG28" localSheetId="18">'[28]2829'!#REF!</definedName>
    <definedName name="PMPG28" localSheetId="23">#REF!</definedName>
    <definedName name="PMPG28" localSheetId="24">#REF!</definedName>
    <definedName name="PMPG28" localSheetId="37">'[3]2829'!#REF!</definedName>
    <definedName name="PMPG28" localSheetId="38">'[3]2829'!#REF!</definedName>
    <definedName name="PMPG28" localSheetId="45">'[31]2829'!#REF!</definedName>
    <definedName name="PMPG28" localSheetId="49">'[6]2829'!#REF!</definedName>
    <definedName name="PMPG28" localSheetId="50">'[5]2829'!#REF!</definedName>
    <definedName name="PMPG28" localSheetId="51">'[3]2829'!#REF!</definedName>
    <definedName name="PMPG28" localSheetId="52">'[3]2829'!#REF!</definedName>
    <definedName name="PMPG28" localSheetId="55">'[32]28-29'!#REF!</definedName>
    <definedName name="PMPG28" localSheetId="60">'[3]2829'!#REF!</definedName>
    <definedName name="PMPG28">#REF!</definedName>
    <definedName name="PMPG28A" localSheetId="23">#REF!</definedName>
    <definedName name="PMPG28A" localSheetId="24">#REF!</definedName>
    <definedName name="PMPG28A" localSheetId="45">#REF!</definedName>
    <definedName name="PMPG28A">#REF!</definedName>
    <definedName name="PMPG29" localSheetId="7">'[24]2829'!#REF!</definedName>
    <definedName name="PMPG29" localSheetId="8">'[3]2829'!#REF!</definedName>
    <definedName name="PMPG29" localSheetId="11">'[25]2829'!#REF!</definedName>
    <definedName name="PMPG29" localSheetId="12">'[26]2829'!#REF!</definedName>
    <definedName name="PMPG29" localSheetId="14">'[27]2829'!#REF!</definedName>
    <definedName name="PMPG29" localSheetId="17">'[27]2829'!#REF!</definedName>
    <definedName name="PMPG29" localSheetId="18">'[28]2829'!#REF!</definedName>
    <definedName name="PMPG29" localSheetId="23">#REF!</definedName>
    <definedName name="PMPG29" localSheetId="24">#REF!</definedName>
    <definedName name="PMPG29" localSheetId="37">'[3]2829'!#REF!</definedName>
    <definedName name="PMPG29" localSheetId="38">'[3]2829'!#REF!</definedName>
    <definedName name="PMPG29" localSheetId="45">'[31]2829'!#REF!</definedName>
    <definedName name="PMPG29" localSheetId="49">'[6]2829'!#REF!</definedName>
    <definedName name="PMPG29" localSheetId="50">'[5]2829'!#REF!</definedName>
    <definedName name="PMPG29" localSheetId="51">'[3]2829'!#REF!</definedName>
    <definedName name="PMPG29" localSheetId="52">'[3]2829'!#REF!</definedName>
    <definedName name="PMPG29" localSheetId="55">'[32]28-29'!#REF!</definedName>
    <definedName name="PMPG29" localSheetId="60">'[3]2829'!#REF!</definedName>
    <definedName name="PMPG29">#REF!</definedName>
    <definedName name="PMPG3_4" localSheetId="7">'003004'!$B$134:$B$142</definedName>
    <definedName name="PMPG3_4" localSheetId="23">#REF!</definedName>
    <definedName name="PMPG3_4" localSheetId="24">#REF!</definedName>
    <definedName name="PMPG3_4" localSheetId="45">#REF!</definedName>
    <definedName name="PMPG3_4">#REF!</definedName>
    <definedName name="PMPG30" localSheetId="23">#REF!</definedName>
    <definedName name="PMPG30" localSheetId="24">#REF!</definedName>
    <definedName name="PMPG30" localSheetId="45">#REF!</definedName>
    <definedName name="PMPG30">#REF!</definedName>
    <definedName name="PMPG31" localSheetId="23">#REF!</definedName>
    <definedName name="PMPG31" localSheetId="24">#REF!</definedName>
    <definedName name="PMPG31" localSheetId="45">#REF!</definedName>
    <definedName name="PMPG31">#REF!</definedName>
    <definedName name="PMPG32" localSheetId="23">#REF!</definedName>
    <definedName name="PMPG32" localSheetId="24">#REF!</definedName>
    <definedName name="PMPG32" localSheetId="45">#REF!</definedName>
    <definedName name="PMPG32">#REF!</definedName>
    <definedName name="PMPG33" localSheetId="23">#REF!</definedName>
    <definedName name="PMPG33" localSheetId="24">#REF!</definedName>
    <definedName name="PMPG33" localSheetId="45">#REF!</definedName>
    <definedName name="PMPG33">#REF!</definedName>
    <definedName name="PMPG40">'4041'!$C$68:$C$78</definedName>
    <definedName name="PMPG41">'4041'!$J$68:$J$78</definedName>
    <definedName name="PMPG42" localSheetId="18">'[33]42'!#REF!</definedName>
    <definedName name="PMPG42">'42'!$B$69:$B$77</definedName>
    <definedName name="PMPG43" localSheetId="7">'[24]43'!#REF!</definedName>
    <definedName name="PMPG43" localSheetId="8">'[3]43'!#REF!</definedName>
    <definedName name="PMPG43" localSheetId="11">'[25]43'!#REF!</definedName>
    <definedName name="PMPG43" localSheetId="12">'[26]43'!#REF!</definedName>
    <definedName name="PMPG43" localSheetId="14">'[27]43'!#REF!</definedName>
    <definedName name="PMPG43" localSheetId="17">'[27]43'!#REF!</definedName>
    <definedName name="PMPG43" localSheetId="18">'[28]43'!#REF!</definedName>
    <definedName name="PMPG43" localSheetId="23">'[29]43'!#REF!</definedName>
    <definedName name="PMPG43" localSheetId="24">'[30]43'!#REF!</definedName>
    <definedName name="PMPG43" localSheetId="37">'[3]43'!#REF!</definedName>
    <definedName name="PMPG43" localSheetId="38">'[3]43'!#REF!</definedName>
    <definedName name="PMPG43" localSheetId="45">'[31]43'!#REF!</definedName>
    <definedName name="PMPG43" localSheetId="49">'[6]43'!#REF!</definedName>
    <definedName name="PMPG43" localSheetId="50">'[5]43'!#REF!</definedName>
    <definedName name="PMPG43" localSheetId="51">'[3]43'!#REF!</definedName>
    <definedName name="PMPG43" localSheetId="52">'[3]43'!#REF!</definedName>
    <definedName name="PMPG43" localSheetId="55">'[32]43'!#REF!</definedName>
    <definedName name="PMPG43" localSheetId="60">'[3]43'!#REF!</definedName>
    <definedName name="PMPG43">'43'!#REF!</definedName>
    <definedName name="PMPG44">'4445'!$B$81:$B$89</definedName>
    <definedName name="PMPG45">'4445'!$F$80:$F$88</definedName>
    <definedName name="PMPG46">'46'!$B$49:$B$57</definedName>
    <definedName name="PMPG47" localSheetId="7">'[24]47'!#REF!</definedName>
    <definedName name="PMPG47" localSheetId="8">'[3]47'!#REF!</definedName>
    <definedName name="PMPG47" localSheetId="11">'[25]47'!#REF!</definedName>
    <definedName name="PMPG47" localSheetId="12">'[26]47'!#REF!</definedName>
    <definedName name="PMPG47" localSheetId="14">'[27]47'!#REF!</definedName>
    <definedName name="PMPG47" localSheetId="17">'[27]47'!#REF!</definedName>
    <definedName name="PMPG47" localSheetId="18">'[28]47'!#REF!</definedName>
    <definedName name="PMPG47" localSheetId="23">'[29]47'!#REF!</definedName>
    <definedName name="PMPG47" localSheetId="24">'[30]47'!#REF!</definedName>
    <definedName name="PMPG47" localSheetId="37">'[3]47'!#REF!</definedName>
    <definedName name="PMPG47" localSheetId="38">'[3]47'!#REF!</definedName>
    <definedName name="PMPG47" localSheetId="45">'[31]47'!#REF!</definedName>
    <definedName name="PMPG47" localSheetId="49">'[6]47'!#REF!</definedName>
    <definedName name="PMPG47" localSheetId="50">'[5]47'!#REF!</definedName>
    <definedName name="PMPG47" localSheetId="51">'[3]47'!#REF!</definedName>
    <definedName name="PMPG47" localSheetId="52">'[3]47'!#REF!</definedName>
    <definedName name="PMPG47" localSheetId="55">'[32]47'!#REF!</definedName>
    <definedName name="PMPG47" localSheetId="60">'[3]47'!#REF!</definedName>
    <definedName name="PMPG47">'47'!#REF!</definedName>
    <definedName name="PMPG47A">'47'!$C$129:$C$137</definedName>
    <definedName name="PMPG60_62" localSheetId="23">#REF!</definedName>
    <definedName name="PMPG60_62" localSheetId="24">#REF!</definedName>
    <definedName name="PMPG60_62" localSheetId="45">#REF!</definedName>
    <definedName name="PMPG60_62">#REF!</definedName>
    <definedName name="PMPG63" localSheetId="8">#REF!</definedName>
    <definedName name="PMPG63" localSheetId="23">#REF!</definedName>
    <definedName name="PMPG63" localSheetId="24">#REF!</definedName>
    <definedName name="PMPG63" localSheetId="37">#REF!</definedName>
    <definedName name="PMPG63" localSheetId="38">#REF!</definedName>
    <definedName name="PMPG63" localSheetId="45">#REF!</definedName>
    <definedName name="PMPG63" localSheetId="50">#REF!</definedName>
    <definedName name="PMPG63" localSheetId="51">#REF!</definedName>
    <definedName name="PMPG63" localSheetId="55">#REF!</definedName>
    <definedName name="PMPG63">#REF!</definedName>
    <definedName name="PMPG64" localSheetId="7">'[24]64'!#REF!</definedName>
    <definedName name="PMPG64" localSheetId="11">'[25]64'!#REF!</definedName>
    <definedName name="PMPG64" localSheetId="12">'[26]64'!#REF!</definedName>
    <definedName name="PMPG64" localSheetId="14">'[27]64'!#REF!</definedName>
    <definedName name="PMPG64" localSheetId="17">'[27]64'!#REF!</definedName>
    <definedName name="PMPG64" localSheetId="18">'[28]64'!#REF!</definedName>
    <definedName name="PMPG64" localSheetId="23">#REF!</definedName>
    <definedName name="PMPG64" localSheetId="24">#REF!</definedName>
    <definedName name="PMPG64" localSheetId="45">'[31]64'!#REF!</definedName>
    <definedName name="PMPG64" localSheetId="55">#REF!</definedName>
    <definedName name="PMPG64">#REF!</definedName>
    <definedName name="PMPG65_66" localSheetId="23">#REF!</definedName>
    <definedName name="PMPG65_66" localSheetId="24">#REF!</definedName>
    <definedName name="PMPG65_66" localSheetId="45">#REF!</definedName>
    <definedName name="PMPG65_66" localSheetId="55">#REF!</definedName>
    <definedName name="PMPG65_66">#REF!</definedName>
    <definedName name="PMPG67" localSheetId="23">#REF!</definedName>
    <definedName name="PMPG67" localSheetId="24">#REF!</definedName>
    <definedName name="PMPG67" localSheetId="45">#REF!</definedName>
    <definedName name="PMPG67" localSheetId="55">#REF!</definedName>
    <definedName name="PMPG67">#REF!</definedName>
    <definedName name="PMPG68" localSheetId="23">#REF!</definedName>
    <definedName name="PMPG68" localSheetId="24">#REF!</definedName>
    <definedName name="PMPG68" localSheetId="45">#REF!</definedName>
    <definedName name="PMPG68" localSheetId="55">#REF!</definedName>
    <definedName name="PMPG68">#REF!</definedName>
    <definedName name="PMPG69" localSheetId="23">#REF!</definedName>
    <definedName name="PMPG69" localSheetId="24">#REF!</definedName>
    <definedName name="PMPG69" localSheetId="45">#REF!</definedName>
    <definedName name="PMPG69" localSheetId="55">#REF!</definedName>
    <definedName name="PMPG69">#REF!</definedName>
    <definedName name="PMPG7_8" localSheetId="23">#REF!</definedName>
    <definedName name="PMPG7_8" localSheetId="24">#REF!</definedName>
    <definedName name="PMPG7_8" localSheetId="45">#REF!</definedName>
    <definedName name="PMPG7_8" localSheetId="50">#REF!</definedName>
    <definedName name="PMPG7_8" localSheetId="55">#REF!</definedName>
    <definedName name="PMPG7_8">#REF!</definedName>
    <definedName name="PMPG70_71" localSheetId="7">'[24]7071'!#REF!</definedName>
    <definedName name="PMPG70_71" localSheetId="8">'[3]7071'!#REF!</definedName>
    <definedName name="PMPG70_71" localSheetId="11">'[25]7071'!#REF!</definedName>
    <definedName name="PMPG70_71" localSheetId="12">'[26]7071'!#REF!</definedName>
    <definedName name="PMPG70_71" localSheetId="14">'[27]7071'!#REF!</definedName>
    <definedName name="PMPG70_71" localSheetId="17">'[27]7071'!#REF!</definedName>
    <definedName name="PMPG70_71" localSheetId="18">'[28]7071'!#REF!</definedName>
    <definedName name="PMPG70_71" localSheetId="23">#REF!</definedName>
    <definedName name="PMPG70_71" localSheetId="24">#REF!</definedName>
    <definedName name="PMPG70_71" localSheetId="37">'[3]7071'!#REF!</definedName>
    <definedName name="PMPG70_71" localSheetId="38">'[3]7071'!#REF!</definedName>
    <definedName name="PMPG70_71" localSheetId="45">'[31]7071'!#REF!</definedName>
    <definedName name="PMPG70_71" localSheetId="49">'[6]7071'!#REF!</definedName>
    <definedName name="PMPG70_71" localSheetId="50">'[5]7071'!#REF!</definedName>
    <definedName name="PMPG70_71" localSheetId="51">'[3]7071'!#REF!</definedName>
    <definedName name="PMPG70_71" localSheetId="52">'[3]7071'!#REF!</definedName>
    <definedName name="PMPG70_71" localSheetId="55">#REF!</definedName>
    <definedName name="PMPG70_71" localSheetId="60">'[3]7071'!#REF!</definedName>
    <definedName name="PMPG70_71">#REF!</definedName>
    <definedName name="PMPG72_77" localSheetId="23">#REF!</definedName>
    <definedName name="PMPG72_77" localSheetId="24">#REF!</definedName>
    <definedName name="PMPG72_77" localSheetId="45">'7277'!$C$354:$C$362</definedName>
    <definedName name="PMPG72_77" localSheetId="50">#REF!</definedName>
    <definedName name="PMPG72_77">#REF!</definedName>
    <definedName name="PMPG78_79" localSheetId="23">#REF!</definedName>
    <definedName name="PMPG78_79" localSheetId="24">#REF!</definedName>
    <definedName name="PMPG78_79" localSheetId="45">#REF!</definedName>
    <definedName name="PMPG78_79" localSheetId="55">#REF!</definedName>
    <definedName name="PMPG78_79">#REF!</definedName>
    <definedName name="PMPG80" localSheetId="23">#REF!</definedName>
    <definedName name="PMPG80" localSheetId="24">#REF!</definedName>
    <definedName name="PMPG80" localSheetId="45">#REF!</definedName>
    <definedName name="PMPG80" localSheetId="55">#REF!</definedName>
    <definedName name="PMPG80">#REF!</definedName>
    <definedName name="PMPG81" localSheetId="8">'[3]8181a'!#REF!</definedName>
    <definedName name="PMPG81" localSheetId="23">#REF!</definedName>
    <definedName name="PMPG81" localSheetId="24">#REF!</definedName>
    <definedName name="PMPG81" localSheetId="37">'[3]8181a'!#REF!</definedName>
    <definedName name="PMPG81" localSheetId="38">'[3]8181a'!#REF!</definedName>
    <definedName name="PMPG81" localSheetId="45">#REF!</definedName>
    <definedName name="PMPG81" localSheetId="49">'81'!#REF!</definedName>
    <definedName name="PMPG81" localSheetId="50">'[5]8181a'!#REF!</definedName>
    <definedName name="PMPG81" localSheetId="51">'[3]8181a'!#REF!</definedName>
    <definedName name="PMPG81" localSheetId="52">'[3]8181a'!#REF!</definedName>
    <definedName name="PMPG81" localSheetId="55">'[32]81a'!#REF!</definedName>
    <definedName name="PMPG81" localSheetId="60">'[3]8181a'!#REF!</definedName>
    <definedName name="PMPG81">#REF!</definedName>
    <definedName name="PMPG82" localSheetId="23">#REF!</definedName>
    <definedName name="PMPG82" localSheetId="24">#REF!</definedName>
    <definedName name="PMPG82" localSheetId="45">#REF!</definedName>
    <definedName name="PMPG82" localSheetId="50">'82'!$B$50:$B$58</definedName>
    <definedName name="PMPG82">#REF!</definedName>
    <definedName name="PMPG83" localSheetId="23">#REF!</definedName>
    <definedName name="PMPG83" localSheetId="24">#REF!</definedName>
    <definedName name="PMPG83" localSheetId="45">#REF!</definedName>
    <definedName name="PMPG83" localSheetId="50">#REF!</definedName>
    <definedName name="PMPG83" localSheetId="51">#REF!</definedName>
    <definedName name="PMPG83" localSheetId="55">#REF!</definedName>
    <definedName name="PMPG83">#REF!</definedName>
    <definedName name="PMPG84" localSheetId="23">#REF!</definedName>
    <definedName name="PMPG84" localSheetId="24">#REF!</definedName>
    <definedName name="PMPG84" localSheetId="45">#REF!</definedName>
    <definedName name="PMPG84" localSheetId="50">#REF!</definedName>
    <definedName name="PMPG84" localSheetId="55">#REF!</definedName>
    <definedName name="PMPG84">#REF!</definedName>
    <definedName name="PMPG85" localSheetId="7">'[24]85'!#REF!</definedName>
    <definedName name="PMPG85" localSheetId="8">'[3]85'!#REF!</definedName>
    <definedName name="PMPG85" localSheetId="11">'[25]85'!#REF!</definedName>
    <definedName name="PMPG85" localSheetId="12">'[26]85'!#REF!</definedName>
    <definedName name="PMPG85" localSheetId="14">'[27]85'!#REF!</definedName>
    <definedName name="PMPG85" localSheetId="17">'[27]85'!#REF!</definedName>
    <definedName name="PMPG85" localSheetId="18">'[28]85'!#REF!</definedName>
    <definedName name="PMPG85" localSheetId="23">#REF!</definedName>
    <definedName name="PMPG85" localSheetId="24">#REF!</definedName>
    <definedName name="PMPG85" localSheetId="37">'[3]85'!#REF!</definedName>
    <definedName name="PMPG85" localSheetId="38">'[3]85'!#REF!</definedName>
    <definedName name="PMPG85" localSheetId="45">'[31]85'!#REF!</definedName>
    <definedName name="PMPG85" localSheetId="49">'[6]85'!#REF!</definedName>
    <definedName name="PMPG85" localSheetId="50">#REF!</definedName>
    <definedName name="PMPG85" localSheetId="51">'[3]85'!#REF!</definedName>
    <definedName name="PMPG85" localSheetId="52">'[3]85'!#REF!</definedName>
    <definedName name="PMPG85" localSheetId="55">#REF!</definedName>
    <definedName name="PMPG85" localSheetId="60">'[3]85'!#REF!</definedName>
    <definedName name="PMPG85">#REF!</definedName>
    <definedName name="PMPG85A" localSheetId="23">#REF!</definedName>
    <definedName name="PMPG85A" localSheetId="24">#REF!</definedName>
    <definedName name="PMPG85A" localSheetId="45">#REF!</definedName>
    <definedName name="PMPG85A" localSheetId="50">#REF!</definedName>
    <definedName name="PMPG85A" localSheetId="55">#REF!</definedName>
    <definedName name="PMPG85A">#REF!</definedName>
    <definedName name="PMPG86" localSheetId="7">'[24]86'!#REF!</definedName>
    <definedName name="PMPG86" localSheetId="8">'[3]86'!#REF!</definedName>
    <definedName name="PMPG86" localSheetId="11">'[25]86'!#REF!</definedName>
    <definedName name="PMPG86" localSheetId="12">'[26]86'!#REF!</definedName>
    <definedName name="PMPG86" localSheetId="14">'[27]86'!#REF!</definedName>
    <definedName name="PMPG86" localSheetId="17">'[27]86'!#REF!</definedName>
    <definedName name="PMPG86" localSheetId="18">'[28]86'!#REF!</definedName>
    <definedName name="PMPG86" localSheetId="23">'[29]86'!#REF!</definedName>
    <definedName name="PMPG86" localSheetId="24">'[30]86'!#REF!</definedName>
    <definedName name="PMPG86" localSheetId="37">'[3]86'!#REF!</definedName>
    <definedName name="PMPG86" localSheetId="38">'[3]86'!#REF!</definedName>
    <definedName name="PMPG86" localSheetId="45">'[31]86'!#REF!</definedName>
    <definedName name="PMPG86" localSheetId="49">'[6]86'!#REF!</definedName>
    <definedName name="PMPG86" localSheetId="50">'[5]86'!#REF!</definedName>
    <definedName name="PMPG86" localSheetId="51">'[3]86'!#REF!</definedName>
    <definedName name="PMPG86" localSheetId="52">'[3]86'!#REF!</definedName>
    <definedName name="PMPG86" localSheetId="55">'[32]86'!#REF!</definedName>
    <definedName name="PMPG86" localSheetId="60">'[3]86'!#REF!</definedName>
    <definedName name="PMPG86">'86'!#REF!</definedName>
    <definedName name="PMPG87_88">'8788'!$B$136:$B$146</definedName>
    <definedName name="PMPG89_90" localSheetId="50">#REF!</definedName>
    <definedName name="PMPG89_90">'8990'!$C$53:$C$63</definedName>
    <definedName name="PMPG9">'9'!$B$55:$B$60</definedName>
    <definedName name="PMPG91_92" localSheetId="7">'[24]9192'!#REF!</definedName>
    <definedName name="PMPG91_92" localSheetId="8">'[3]9192'!#REF!</definedName>
    <definedName name="PMPG91_92" localSheetId="11">'[25]9192'!#REF!</definedName>
    <definedName name="PMPG91_92" localSheetId="12">'[26]9192'!#REF!</definedName>
    <definedName name="PMPG91_92" localSheetId="14">'[27]9192'!#REF!</definedName>
    <definedName name="PMPG91_92" localSheetId="17">'[27]9192'!#REF!</definedName>
    <definedName name="PMPG91_92" localSheetId="18">'[28]9192'!#REF!</definedName>
    <definedName name="PMPG91_92" localSheetId="23">#REF!</definedName>
    <definedName name="PMPG91_92" localSheetId="24">#REF!</definedName>
    <definedName name="PMPG91_92" localSheetId="37">'[3]9192'!#REF!</definedName>
    <definedName name="PMPG91_92" localSheetId="38">'[3]9192'!#REF!</definedName>
    <definedName name="PMPG91_92" localSheetId="45">'[31]9192'!#REF!</definedName>
    <definedName name="PMPG91_92" localSheetId="49">'[6]9192'!#REF!</definedName>
    <definedName name="PMPG91_92" localSheetId="50">#REF!</definedName>
    <definedName name="PMPG91_92" localSheetId="51">'[3]9192'!#REF!</definedName>
    <definedName name="PMPG91_92" localSheetId="52">'[3]9192'!#REF!</definedName>
    <definedName name="PMPG91_92" localSheetId="55">#REF!</definedName>
    <definedName name="PMPG91_92" localSheetId="60">'[48]9192'!#REF!</definedName>
    <definedName name="PMPG91_92">#REF!</definedName>
    <definedName name="PMPG93" localSheetId="23">#REF!</definedName>
    <definedName name="PMPG93" localSheetId="24">#REF!</definedName>
    <definedName name="PMPG93" localSheetId="45">#REF!</definedName>
    <definedName name="PMPG93" localSheetId="55">#REF!</definedName>
    <definedName name="PMPG93">#REF!</definedName>
    <definedName name="PMREADME">#REF!</definedName>
    <definedName name="PMTABLE">Table!$B$68:$B$75</definedName>
    <definedName name="PPData" localSheetId="18">#REF!</definedName>
    <definedName name="PPData" localSheetId="23">#REF!</definedName>
    <definedName name="PPData" localSheetId="24">#REF!</definedName>
    <definedName name="PPData" localSheetId="45">#REF!</definedName>
    <definedName name="PPData">#REF!</definedName>
    <definedName name="PPData2" localSheetId="18">#REF!</definedName>
    <definedName name="PPData2" localSheetId="23">#REF!</definedName>
    <definedName name="PPData2" localSheetId="24">#REF!</definedName>
    <definedName name="PPData2" localSheetId="45">#REF!</definedName>
    <definedName name="PPData2">#REF!</definedName>
    <definedName name="PRCLOSED" localSheetId="18">#REF!</definedName>
    <definedName name="PRCLOSED" localSheetId="23">#REF!</definedName>
    <definedName name="PRCLOSED" localSheetId="24">#REF!</definedName>
    <definedName name="PRCLOSED" localSheetId="45">#REF!</definedName>
    <definedName name="PRCLOSED">#REF!</definedName>
    <definedName name="PRCOMMLPAPER" localSheetId="18">#REF!</definedName>
    <definedName name="PRCOMMLPAPER" localSheetId="23">#REF!</definedName>
    <definedName name="PRCOMMLPAPER" localSheetId="24">#REF!</definedName>
    <definedName name="PRCOMMLPAPER" localSheetId="45">#REF!</definedName>
    <definedName name="PRCOMMLPAPER">#REF!</definedName>
    <definedName name="PRDISBJE" localSheetId="18">#REF!</definedName>
    <definedName name="PRDISBJE" localSheetId="23">#REF!</definedName>
    <definedName name="PRDISBJE" localSheetId="24">#REF!</definedName>
    <definedName name="PRDISBJE" localSheetId="45">#REF!</definedName>
    <definedName name="PRDISBJE">#REF!</definedName>
    <definedName name="PRDISBJE2" localSheetId="18">#REF!</definedName>
    <definedName name="PRDISBJE2" localSheetId="23">#REF!</definedName>
    <definedName name="PRDISBJE2" localSheetId="24">#REF!</definedName>
    <definedName name="PRDISBJE2" localSheetId="45">#REF!</definedName>
    <definedName name="PRDISBJE2">#REF!</definedName>
    <definedName name="PRFLEET" localSheetId="18">#REF!</definedName>
    <definedName name="PRFLEET" localSheetId="23">#REF!</definedName>
    <definedName name="PRFLEET" localSheetId="24">#REF!</definedName>
    <definedName name="PRFLEET" localSheetId="45">#REF!</definedName>
    <definedName name="PRFLEET">#REF!</definedName>
    <definedName name="PRGENLFUNDS" localSheetId="18">#REF!</definedName>
    <definedName name="PRGENLFUNDS" localSheetId="23">#REF!</definedName>
    <definedName name="PRGENLFUNDS" localSheetId="24">#REF!</definedName>
    <definedName name="PRGENLFUNDS" localSheetId="45">#REF!</definedName>
    <definedName name="PRGENLFUNDS">#REF!</definedName>
    <definedName name="PRINT" localSheetId="18">#REF!</definedName>
    <definedName name="PRINT" localSheetId="48">#REF!</definedName>
    <definedName name="PRINT" localSheetId="61">'93'!$A$1:$H$54</definedName>
    <definedName name="PRINT">'15'!$A$2:$M$52</definedName>
    <definedName name="_xlnm.Print_Area" localSheetId="7">'003004'!$A$1:$F$127</definedName>
    <definedName name="_xlnm.Print_Area" localSheetId="8">'007008'!$A$1:$D$66</definedName>
    <definedName name="_xlnm.Print_Area" localSheetId="16">'01617'!$A$1:$S$62</definedName>
    <definedName name="_xlnm.Print_Area" localSheetId="4">'1'!$A$1:$B$48</definedName>
    <definedName name="_xlnm.Print_Area" localSheetId="10">'10'!$A$1:$D$68</definedName>
    <definedName name="_xlnm.Print_Area" localSheetId="11">'11'!$A$1:$H$61</definedName>
    <definedName name="_xlnm.Print_Area" localSheetId="13">'13'!$A$1:$G$69</definedName>
    <definedName name="_xlnm.Print_Area" localSheetId="14">'14'!$A$1:$C$62</definedName>
    <definedName name="_xlnm.Print_Area" localSheetId="15">'15'!$B$1:$M$50</definedName>
    <definedName name="_xlnm.Print_Area" localSheetId="17">'18'!$A$1:$G$71</definedName>
    <definedName name="_xlnm.Print_Area" localSheetId="18">'19'!$A$1:$H$47</definedName>
    <definedName name="_xlnm.Print_Area" localSheetId="5">'1-A'!$A$1:$N$53</definedName>
    <definedName name="_xlnm.Print_Area" localSheetId="6">'2'!$A$1:$D$68</definedName>
    <definedName name="_xlnm.Print_Area" localSheetId="23">'24'!$A$1:$G$64</definedName>
    <definedName name="_xlnm.Print_Area" localSheetId="24">'25'!$A$1:$C$64</definedName>
    <definedName name="_xlnm.Print_Area" localSheetId="25">'2627'!$A$1:$I$58</definedName>
    <definedName name="_xlnm.Print_Area" localSheetId="26">'2829'!$A$1:$L$61</definedName>
    <definedName name="_xlnm.Print_Area" localSheetId="28">'31'!$A$1:$G$66</definedName>
    <definedName name="_xlnm.Print_Area" localSheetId="30">'33'!$A$1:$E$60</definedName>
    <definedName name="_xlnm.Print_Area" localSheetId="31">'4041'!$A$1:$S$63</definedName>
    <definedName name="_xlnm.Print_Area" localSheetId="33">'43'!$A$1:$F$69</definedName>
    <definedName name="_xlnm.Print_Area" localSheetId="35">'46'!$A$1:$D$44</definedName>
    <definedName name="_xlnm.Print_Area" localSheetId="36">'47'!$A$1:$G$126</definedName>
    <definedName name="_xlnm.Print_Area" localSheetId="37">'6062'!$A$1:$F$158</definedName>
    <definedName name="_xlnm.Print_Area" localSheetId="38">'63'!$A$1:$C$67</definedName>
    <definedName name="_xlnm.Print_Area" localSheetId="39">'64'!$A$1:$J$60</definedName>
    <definedName name="_xlnm.Print_Area" localSheetId="40">'6566'!$A$1:$R$66</definedName>
    <definedName name="_xlnm.Print_Area" localSheetId="41">'67'!$A$1:$I$96</definedName>
    <definedName name="_xlnm.Print_Area" localSheetId="42">'68'!$A$1:$G$56</definedName>
    <definedName name="_xlnm.Print_Area" localSheetId="43">'69'!$A$1:$E$61</definedName>
    <definedName name="_xlnm.Print_Area" localSheetId="44">'7071'!$A$1:$G$138</definedName>
    <definedName name="_xlnm.Print_Area" localSheetId="45">'7277'!$A$1:$E$347</definedName>
    <definedName name="_xlnm.Print_Area" localSheetId="46">'7879'!$A$1:$H$100</definedName>
    <definedName name="_xlnm.Print_Area" localSheetId="47">'79A'!$A$1:$G$126</definedName>
    <definedName name="_xlnm.Print_Area" localSheetId="48">'80'!$A$1:$J$41</definedName>
    <definedName name="_xlnm.Print_Area" localSheetId="49">'81'!$A$1:$G$61</definedName>
    <definedName name="_xlnm.Print_Area" localSheetId="50">'82'!$A$1:$G$44</definedName>
    <definedName name="_xlnm.Print_Area" localSheetId="51">'83'!$A$1:$I$55</definedName>
    <definedName name="_xlnm.Print_Area" localSheetId="52">'84'!$A$1:$H$58</definedName>
    <definedName name="_xlnm.Print_Area" localSheetId="53">'84A'!$A$1:$H$64</definedName>
    <definedName name="_xlnm.Print_Area" localSheetId="54">'85'!$A$1:$F$69</definedName>
    <definedName name="_xlnm.Print_Area" localSheetId="55">'85-1'!$A$1:$G$144</definedName>
    <definedName name="_xlnm.Print_Area" localSheetId="56">'86'!$A$1:$J$45</definedName>
    <definedName name="_xlnm.Print_Area" localSheetId="58">'8990'!$A$1:$E$48</definedName>
    <definedName name="_xlnm.Print_Area" localSheetId="59">'89A'!$A$1:$V$309</definedName>
    <definedName name="_xlnm.Print_Area" localSheetId="60">'9192'!$A$1:$I$97</definedName>
    <definedName name="_xlnm.Print_Area" localSheetId="61">'93'!$B$1:$H$52</definedName>
    <definedName name="_xlnm.Print_Area" localSheetId="1">Comments!$A$1:$E$88</definedName>
    <definedName name="_xlnm.Print_Area" localSheetId="2">'Gen Inst'!$A$1:$D$59</definedName>
    <definedName name="_xlnm.Print_Area" localSheetId="3">Table!$A$1:$F$60</definedName>
    <definedName name="_xlnm.Print_Area" localSheetId="63">Verify!$A$1:$C$65</definedName>
    <definedName name="_xlnm.Print_Area">#REF!</definedName>
    <definedName name="Print_Area2" localSheetId="18">#REF!</definedName>
    <definedName name="Print_Area2" localSheetId="23">#REF!</definedName>
    <definedName name="Print_Area2" localSheetId="24">#REF!</definedName>
    <definedName name="Print_Area2" localSheetId="45">#REF!</definedName>
    <definedName name="Print_Area2">#REF!</definedName>
    <definedName name="Print_Area3" localSheetId="18">#REF!</definedName>
    <definedName name="Print_Area3" localSheetId="23">#REF!</definedName>
    <definedName name="Print_Area3" localSheetId="24">#REF!</definedName>
    <definedName name="Print_Area3" localSheetId="45">#REF!</definedName>
    <definedName name="Print_Area3">#REF!</definedName>
    <definedName name="_xlnm.Print_Titles">#N/A</definedName>
    <definedName name="PRINT1" localSheetId="18">#REF!</definedName>
    <definedName name="PRINT1" localSheetId="23">#REF!</definedName>
    <definedName name="PRINT1" localSheetId="24">#REF!</definedName>
    <definedName name="PRINT1" localSheetId="45">#REF!</definedName>
    <definedName name="PRINT1">#REF!</definedName>
    <definedName name="PRINT2" localSheetId="18">#REF!</definedName>
    <definedName name="PRINT2" localSheetId="23">#REF!</definedName>
    <definedName name="PRINT2" localSheetId="24">#REF!</definedName>
    <definedName name="PRINT2" localSheetId="45">#REF!</definedName>
    <definedName name="PRINT2">#REF!</definedName>
    <definedName name="PRINT3" localSheetId="18">#REF!</definedName>
    <definedName name="PRINT3" localSheetId="23">#REF!</definedName>
    <definedName name="PRINT3" localSheetId="24">#REF!</definedName>
    <definedName name="PRINT3" localSheetId="45">#REF!</definedName>
    <definedName name="PRINT3">#REF!</definedName>
    <definedName name="PRINTALL">'Data Sheet'!$A$72:$A$136</definedName>
    <definedName name="PRJOURNAL" localSheetId="18">#REF!</definedName>
    <definedName name="PRJOURNAL" localSheetId="23">#REF!</definedName>
    <definedName name="PRJOURNAL" localSheetId="24">#REF!</definedName>
    <definedName name="PRJOURNAL" localSheetId="45">#REF!</definedName>
    <definedName name="PRJOURNAL">#REF!</definedName>
    <definedName name="PRLOCAL" localSheetId="18">#REF!</definedName>
    <definedName name="PRLOCAL" localSheetId="23">#REF!</definedName>
    <definedName name="PRLOCAL" localSheetId="24">#REF!</definedName>
    <definedName name="PRLOCAL" localSheetId="45">#REF!</definedName>
    <definedName name="PRLOCAL">#REF!</definedName>
    <definedName name="PRLOCKBOX" localSheetId="18">#REF!</definedName>
    <definedName name="PRLOCKBOX" localSheetId="23">#REF!</definedName>
    <definedName name="PRLOCKBOX" localSheetId="24">#REF!</definedName>
    <definedName name="PRLOCKBOX" localSheetId="45">#REF!</definedName>
    <definedName name="PRLOCKBOX">#REF!</definedName>
    <definedName name="Proj_Exp" localSheetId="18">#REF!</definedName>
    <definedName name="Proj_Exp" localSheetId="23">#REF!</definedName>
    <definedName name="Proj_Exp" localSheetId="24">#REF!</definedName>
    <definedName name="Proj_Exp" localSheetId="45">#REF!</definedName>
    <definedName name="Proj_Exp">#REF!</definedName>
    <definedName name="PRRECEIPTS" localSheetId="18">#REF!</definedName>
    <definedName name="PRRECEIPTS" localSheetId="23">#REF!</definedName>
    <definedName name="PRRECEIPTS" localSheetId="24">#REF!</definedName>
    <definedName name="PRRECEIPTS" localSheetId="45">#REF!</definedName>
    <definedName name="PRRECEIPTS">#REF!</definedName>
    <definedName name="PRRECON" localSheetId="18">#REF!</definedName>
    <definedName name="PRRECON" localSheetId="23">#REF!</definedName>
    <definedName name="PRRECON" localSheetId="24">#REF!</definedName>
    <definedName name="PRRECON" localSheetId="45">#REF!</definedName>
    <definedName name="PRRECON">#REF!</definedName>
    <definedName name="PRVENDORCKS" localSheetId="18">#REF!</definedName>
    <definedName name="PRVENDORCKS" localSheetId="23">#REF!</definedName>
    <definedName name="PRVENDORCKS" localSheetId="24">#REF!</definedName>
    <definedName name="PRVENDORCKS" localSheetId="45">#REF!</definedName>
    <definedName name="PRVENDORCKS">#REF!</definedName>
    <definedName name="PSCAS" localSheetId="18">#REF!</definedName>
    <definedName name="PSCAS" localSheetId="23">#REF!</definedName>
    <definedName name="PSCAS" localSheetId="24">#REF!</definedName>
    <definedName name="PSCAS" localSheetId="45">#REF!</definedName>
    <definedName name="PSCAS">#REF!</definedName>
    <definedName name="PSCP4" localSheetId="18">#REF!</definedName>
    <definedName name="PSCP4" localSheetId="23">#REF!</definedName>
    <definedName name="PSCP4" localSheetId="24">#REF!</definedName>
    <definedName name="PSCP4" localSheetId="45">#REF!</definedName>
    <definedName name="PSCP4">#REF!</definedName>
    <definedName name="PSCP7" localSheetId="18">#REF!</definedName>
    <definedName name="PSCP7" localSheetId="23">#REF!</definedName>
    <definedName name="PSCP7" localSheetId="24">#REF!</definedName>
    <definedName name="PSCP7" localSheetId="45">#REF!</definedName>
    <definedName name="PSCP7">#REF!</definedName>
    <definedName name="PSDATA" localSheetId="18">#REF!</definedName>
    <definedName name="PSDATA" localSheetId="23">#REF!</definedName>
    <definedName name="PSDATA" localSheetId="24">#REF!</definedName>
    <definedName name="PSDATA" localSheetId="45">#REF!</definedName>
    <definedName name="PSDATA">#REF!</definedName>
    <definedName name="qtr">[40]Inputs!$G$8</definedName>
    <definedName name="QTR_C_F" localSheetId="18">#REF!</definedName>
    <definedName name="QTR_C_F" localSheetId="23">#REF!</definedName>
    <definedName name="QTR_C_F" localSheetId="24">#REF!</definedName>
    <definedName name="QTR_C_F" localSheetId="45">#REF!</definedName>
    <definedName name="QTR_C_F">#REF!</definedName>
    <definedName name="QTR_I_S" localSheetId="18">#REF!</definedName>
    <definedName name="QTR_I_S" localSheetId="23">#REF!</definedName>
    <definedName name="QTR_I_S" localSheetId="24">#REF!</definedName>
    <definedName name="QTR_I_S" localSheetId="45">#REF!</definedName>
    <definedName name="QTR_I_S">#REF!</definedName>
    <definedName name="QTR_IS" localSheetId="18">#REF!</definedName>
    <definedName name="QTR_IS" localSheetId="23">#REF!</definedName>
    <definedName name="QTR_IS" localSheetId="24">#REF!</definedName>
    <definedName name="QTR_IS" localSheetId="45">#REF!</definedName>
    <definedName name="QTR_IS">#REF!</definedName>
    <definedName name="REACQUISITION" localSheetId="18">#REF!</definedName>
    <definedName name="REACQUISITION" localSheetId="23">#REF!</definedName>
    <definedName name="REACQUISITION" localSheetId="24">#REF!</definedName>
    <definedName name="REACQUISITION" localSheetId="45">#REF!</definedName>
    <definedName name="REACQUISITION">#REF!</definedName>
    <definedName name="README">#REF!</definedName>
    <definedName name="REC" localSheetId="18">#REF!</definedName>
    <definedName name="REC" localSheetId="23">#REF!</definedName>
    <definedName name="REC" localSheetId="24">#REF!</definedName>
    <definedName name="REC" localSheetId="45">#REF!</definedName>
    <definedName name="REC">#REF!</definedName>
    <definedName name="RECEIPTS" localSheetId="18">#REF!</definedName>
    <definedName name="RECEIPTS" localSheetId="23">#REF!</definedName>
    <definedName name="RECEIPTS" localSheetId="24">#REF!</definedName>
    <definedName name="RECEIPTS" localSheetId="45">#REF!</definedName>
    <definedName name="RECEIPTS">#REF!</definedName>
    <definedName name="RECONCILIATION" localSheetId="18">#REF!</definedName>
    <definedName name="RECONCILIATION" localSheetId="23">#REF!</definedName>
    <definedName name="RECONCILIATION" localSheetId="24">#REF!</definedName>
    <definedName name="RECONCILIATION" localSheetId="45">#REF!</definedName>
    <definedName name="RECONCILIATION">#REF!</definedName>
    <definedName name="Rev_Est" localSheetId="18">#REF!</definedName>
    <definedName name="Rev_Est" localSheetId="23">#REF!</definedName>
    <definedName name="Rev_Est" localSheetId="24">#REF!</definedName>
    <definedName name="Rev_Est" localSheetId="45">#REF!</definedName>
    <definedName name="Rev_Est">#REF!</definedName>
    <definedName name="ROLL" localSheetId="18">#REF!</definedName>
    <definedName name="ROLL" localSheetId="23">#REF!</definedName>
    <definedName name="ROLL" localSheetId="24">#REF!</definedName>
    <definedName name="ROLL" localSheetId="45">#REF!</definedName>
    <definedName name="ROLL">#REF!</definedName>
    <definedName name="ROLLING_I_S" localSheetId="18">#REF!</definedName>
    <definedName name="ROLLING_I_S" localSheetId="23">#REF!</definedName>
    <definedName name="ROLLING_I_S" localSheetId="24">#REF!</definedName>
    <definedName name="ROLLING_I_S" localSheetId="45">#REF!</definedName>
    <definedName name="ROLLING_I_S">#REF!</definedName>
    <definedName name="SCHEDULEA" localSheetId="18">#REF!</definedName>
    <definedName name="SCHEDULEA" localSheetId="23">#REF!</definedName>
    <definedName name="SCHEDULEA" localSheetId="24">#REF!</definedName>
    <definedName name="SCHEDULEA" localSheetId="45">#REF!</definedName>
    <definedName name="SCHEDULEA">#REF!</definedName>
    <definedName name="SCN" localSheetId="7">#REF!</definedName>
    <definedName name="SCN" localSheetId="11">#REF!</definedName>
    <definedName name="SCN" localSheetId="12">#REF!</definedName>
    <definedName name="SCN" localSheetId="14">#REF!</definedName>
    <definedName name="SCN" localSheetId="17">#REF!</definedName>
    <definedName name="SCN" localSheetId="18">#REF!</definedName>
    <definedName name="SCN" localSheetId="23">#REF!</definedName>
    <definedName name="SCN" localSheetId="24">#REF!</definedName>
    <definedName name="SCN" localSheetId="45">#REF!</definedName>
    <definedName name="SCN">#REF!</definedName>
    <definedName name="SDDISPA" localSheetId="18">#REF!</definedName>
    <definedName name="SDDISPA" localSheetId="23">#REF!</definedName>
    <definedName name="SDDISPA" localSheetId="24">#REF!</definedName>
    <definedName name="SDDISPA" localSheetId="45">#REF!</definedName>
    <definedName name="SDDISPA">#REF!</definedName>
    <definedName name="SDDISPB" localSheetId="18">#REF!</definedName>
    <definedName name="SDDISPB" localSheetId="23">#REF!</definedName>
    <definedName name="SDDISPB" localSheetId="24">#REF!</definedName>
    <definedName name="SDDISPB" localSheetId="45">#REF!</definedName>
    <definedName name="SDDISPB">#REF!</definedName>
    <definedName name="SDDISPC" localSheetId="18">#REF!</definedName>
    <definedName name="SDDISPC" localSheetId="23">#REF!</definedName>
    <definedName name="SDDISPC" localSheetId="24">#REF!</definedName>
    <definedName name="SDDISPC" localSheetId="45">#REF!</definedName>
    <definedName name="SDDISPC">#REF!</definedName>
    <definedName name="SDDISPD" localSheetId="18">#REF!</definedName>
    <definedName name="SDDISPD" localSheetId="23">#REF!</definedName>
    <definedName name="SDDISPD" localSheetId="24">#REF!</definedName>
    <definedName name="SDDISPD" localSheetId="45">#REF!</definedName>
    <definedName name="SDDISPD">#REF!</definedName>
    <definedName name="SDDISPE" localSheetId="18">#REF!</definedName>
    <definedName name="SDDISPE" localSheetId="23">#REF!</definedName>
    <definedName name="SDDISPE" localSheetId="24">#REF!</definedName>
    <definedName name="SDDISPE" localSheetId="45">#REF!</definedName>
    <definedName name="SDDISPE">#REF!</definedName>
    <definedName name="SEG" localSheetId="7">#REF!</definedName>
    <definedName name="SEG" localSheetId="11">#REF!</definedName>
    <definedName name="SEG" localSheetId="12">#REF!</definedName>
    <definedName name="SEG" localSheetId="14">#REF!</definedName>
    <definedName name="SEG" localSheetId="17">#REF!</definedName>
    <definedName name="SEG" localSheetId="18">#REF!</definedName>
    <definedName name="SEG" localSheetId="23">#REF!</definedName>
    <definedName name="SEG" localSheetId="24">#REF!</definedName>
    <definedName name="SEG" localSheetId="45">#REF!</definedName>
    <definedName name="SEG">#REF!</definedName>
    <definedName name="SEGNAME" localSheetId="7">#REF!</definedName>
    <definedName name="SEGNAME" localSheetId="11">#REF!</definedName>
    <definedName name="SEGNAME" localSheetId="12">#REF!</definedName>
    <definedName name="SEGNAME" localSheetId="14">#REF!</definedName>
    <definedName name="SEGNAME" localSheetId="17">#REF!</definedName>
    <definedName name="SEGNAME" localSheetId="18">#REF!</definedName>
    <definedName name="SEGNAME" localSheetId="23">#REF!</definedName>
    <definedName name="SEGNAME" localSheetId="24">#REF!</definedName>
    <definedName name="SEGNAME" localSheetId="45">#REF!</definedName>
    <definedName name="SEGNAME">#REF!</definedName>
    <definedName name="SEGNAME1" localSheetId="18">'[21]KS Jan 2011'!#REF!</definedName>
    <definedName name="SEGNAME1" localSheetId="23">'[21]KS Jan 2011'!#REF!</definedName>
    <definedName name="SEGNAME1" localSheetId="24">'[21]KS Jan 2011'!#REF!</definedName>
    <definedName name="SEGNAME1" localSheetId="45">'[21]KS Jan 2011'!#REF!</definedName>
    <definedName name="SEGNAME1">'[21]KS Jan 2011'!#REF!</definedName>
    <definedName name="segname2">'[34]2nd qtr'!$C$711</definedName>
    <definedName name="SEPINPUT" localSheetId="18">#REF!</definedName>
    <definedName name="SEPINPUT" localSheetId="23">#REF!</definedName>
    <definedName name="SEPINPUT" localSheetId="24">#REF!</definedName>
    <definedName name="SEPINPUT" localSheetId="45">#REF!</definedName>
    <definedName name="SEPINPUT">#REF!</definedName>
    <definedName name="SFV" localSheetId="7">#REF!</definedName>
    <definedName name="SFV" localSheetId="11">#REF!</definedName>
    <definedName name="SFV" localSheetId="12">#REF!</definedName>
    <definedName name="SFV" localSheetId="14">#REF!</definedName>
    <definedName name="SFV" localSheetId="17">#REF!</definedName>
    <definedName name="SFV" localSheetId="18">#REF!</definedName>
    <definedName name="SFV" localSheetId="23">#REF!</definedName>
    <definedName name="SFV" localSheetId="24">#REF!</definedName>
    <definedName name="SFV" localSheetId="45">#REF!</definedName>
    <definedName name="SFV">#REF!</definedName>
    <definedName name="sheet1" localSheetId="18">#REF!</definedName>
    <definedName name="sheet1" localSheetId="23">#REF!</definedName>
    <definedName name="sheet1" localSheetId="24">#REF!</definedName>
    <definedName name="sheet1" localSheetId="45">#REF!</definedName>
    <definedName name="sheet1">#REF!</definedName>
    <definedName name="SIDES2" localSheetId="18">#REF!</definedName>
    <definedName name="SIDES2" localSheetId="23">#REF!</definedName>
    <definedName name="SIDES2" localSheetId="24">#REF!</definedName>
    <definedName name="SIDES2" localSheetId="45">#REF!</definedName>
    <definedName name="SIDES2">#REF!</definedName>
    <definedName name="Silver" localSheetId="18">#REF!</definedName>
    <definedName name="Silver" localSheetId="23">#REF!</definedName>
    <definedName name="Silver" localSheetId="24">#REF!</definedName>
    <definedName name="Silver" localSheetId="45">#REF!</definedName>
    <definedName name="Silver">#REF!</definedName>
    <definedName name="SO_Rev" localSheetId="18">#REF!</definedName>
    <definedName name="SO_Rev" localSheetId="23">#REF!</definedName>
    <definedName name="SO_Rev" localSheetId="24">#REF!</definedName>
    <definedName name="SO_Rev" localSheetId="45">#REF!</definedName>
    <definedName name="SO_Rev">#REF!</definedName>
    <definedName name="ssss" localSheetId="18">#REF!</definedName>
    <definedName name="ssss" localSheetId="23">#REF!</definedName>
    <definedName name="ssss" localSheetId="24">#REF!</definedName>
    <definedName name="ssss" localSheetId="45">#REF!</definedName>
    <definedName name="ssss">#REF!</definedName>
    <definedName name="SUBSIDIARIES" localSheetId="18">#REF!</definedName>
    <definedName name="SUBSIDIARIES" localSheetId="23">#REF!</definedName>
    <definedName name="SUBSIDIARIES" localSheetId="24">#REF!</definedName>
    <definedName name="SUBSIDIARIES" localSheetId="45">#REF!</definedName>
    <definedName name="SUBSIDIARIES">#REF!</definedName>
    <definedName name="summary" localSheetId="18">#REF!</definedName>
    <definedName name="summary" localSheetId="23">#REF!</definedName>
    <definedName name="summary" localSheetId="24">#REF!</definedName>
    <definedName name="summary" localSheetId="45">#REF!</definedName>
    <definedName name="summary">#REF!</definedName>
    <definedName name="SUMMARY_PAGE" localSheetId="18">#REF!</definedName>
    <definedName name="SUMMARY_PAGE" localSheetId="23">#REF!</definedName>
    <definedName name="SUMMARY_PAGE" localSheetId="24">#REF!</definedName>
    <definedName name="SUMMARY_PAGE" localSheetId="45">#REF!</definedName>
    <definedName name="SUMMARY_PAGE">#REF!</definedName>
    <definedName name="TABLE">Table!$A$1:$F$59</definedName>
    <definedName name="TBillRate" localSheetId="18">[44]Input!#REF!</definedName>
    <definedName name="TBillRate" localSheetId="23">[44]Input!#REF!</definedName>
    <definedName name="TBillRate" localSheetId="24">[44]Input!#REF!</definedName>
    <definedName name="TBillRate" localSheetId="45">[44]Input!#REF!</definedName>
    <definedName name="TBillRate">[44]Input!#REF!</definedName>
    <definedName name="Temp" localSheetId="18">[49]BS!#REF!</definedName>
    <definedName name="Temp" localSheetId="23">[49]BS!#REF!</definedName>
    <definedName name="Temp" localSheetId="24">[49]BS!#REF!</definedName>
    <definedName name="Temp" localSheetId="45">[49]BS!#REF!</definedName>
    <definedName name="Temp">[49]BS!#REF!</definedName>
    <definedName name="TEST" localSheetId="18">#REF!</definedName>
    <definedName name="TEST" localSheetId="23">#REF!</definedName>
    <definedName name="TEST" localSheetId="24">#REF!</definedName>
    <definedName name="TEST" localSheetId="45">#REF!</definedName>
    <definedName name="TEST">#REF!</definedName>
    <definedName name="TGSA" localSheetId="18">#REF!</definedName>
    <definedName name="TGSA" localSheetId="23">#REF!</definedName>
    <definedName name="TGSA" localSheetId="24">#REF!</definedName>
    <definedName name="TGSA" localSheetId="45">#REF!</definedName>
    <definedName name="TGSA">#REF!</definedName>
    <definedName name="TGSB" localSheetId="18">#REF!</definedName>
    <definedName name="TGSB" localSheetId="23">#REF!</definedName>
    <definedName name="TGSB" localSheetId="24">#REF!</definedName>
    <definedName name="TGSB" localSheetId="45">#REF!</definedName>
    <definedName name="TGSB">#REF!</definedName>
    <definedName name="TGSC" localSheetId="18">#REF!</definedName>
    <definedName name="TGSC" localSheetId="23">#REF!</definedName>
    <definedName name="TGSC" localSheetId="24">#REF!</definedName>
    <definedName name="TGSC" localSheetId="45">#REF!</definedName>
    <definedName name="TGSC">#REF!</definedName>
    <definedName name="TGSD" localSheetId="18">#REF!</definedName>
    <definedName name="TGSD" localSheetId="23">#REF!</definedName>
    <definedName name="TGSD" localSheetId="24">#REF!</definedName>
    <definedName name="TGSD" localSheetId="45">#REF!</definedName>
    <definedName name="TGSD">#REF!</definedName>
    <definedName name="TGSE" localSheetId="18">#REF!</definedName>
    <definedName name="TGSE" localSheetId="23">#REF!</definedName>
    <definedName name="TGSE" localSheetId="24">#REF!</definedName>
    <definedName name="TGSE" localSheetId="45">#REF!</definedName>
    <definedName name="TGSE">#REF!</definedName>
    <definedName name="title">[40]Cover!$A$1</definedName>
    <definedName name="Today">[44]Input!$L$1</definedName>
    <definedName name="TOP" localSheetId="18">#REF!</definedName>
    <definedName name="TOP" localSheetId="23">#REF!</definedName>
    <definedName name="TOP" localSheetId="24">#REF!</definedName>
    <definedName name="TOP" localSheetId="45">#REF!</definedName>
    <definedName name="TOP">#REF!</definedName>
    <definedName name="TRANSM_SUPPORT" localSheetId="18">#REF!</definedName>
    <definedName name="TRANSM_SUPPORT" localSheetId="23">#REF!</definedName>
    <definedName name="TRANSM_SUPPORT" localSheetId="24">#REF!</definedName>
    <definedName name="TRANSM_SUPPORT" localSheetId="45">#REF!</definedName>
    <definedName name="TRANSM_SUPPORT">#REF!</definedName>
    <definedName name="Type" localSheetId="18">'[38]Adj. Entries'!#REF!</definedName>
    <definedName name="Type" localSheetId="23">'[39]Adj. Entries'!#REF!</definedName>
    <definedName name="Type" localSheetId="24">'[39]Adj. Entries'!#REF!</definedName>
    <definedName name="Type" localSheetId="45">'[39]Adj. Entries'!#REF!</definedName>
    <definedName name="Type">'[39]Adj. Entries'!#REF!</definedName>
    <definedName name="typee" localSheetId="18">[50]ADJ!#REF!</definedName>
    <definedName name="typee" localSheetId="23">[50]ADJ!#REF!</definedName>
    <definedName name="typee" localSheetId="24">[50]ADJ!#REF!</definedName>
    <definedName name="typee" localSheetId="45">[50]ADJ!#REF!</definedName>
    <definedName name="typee">[50]ADJ!#REF!</definedName>
    <definedName name="UIR_Details" localSheetId="18">#REF!</definedName>
    <definedName name="UIR_Details" localSheetId="23">#REF!</definedName>
    <definedName name="UIR_Details" localSheetId="24">#REF!</definedName>
    <definedName name="UIR_Details" localSheetId="45">#REF!</definedName>
    <definedName name="UIR_Details">#REF!</definedName>
    <definedName name="unidentified" localSheetId="18">#REF!</definedName>
    <definedName name="unidentified" localSheetId="23">#REF!</definedName>
    <definedName name="unidentified" localSheetId="24">#REF!</definedName>
    <definedName name="unidentified" localSheetId="45">#REF!</definedName>
    <definedName name="unidentified">#REF!</definedName>
    <definedName name="Unrealized" localSheetId="18">#REF!</definedName>
    <definedName name="Unrealized" localSheetId="23">#REF!</definedName>
    <definedName name="Unrealized" localSheetId="24">#REF!</definedName>
    <definedName name="Unrealized" localSheetId="45">#REF!</definedName>
    <definedName name="Unrealized">#REF!</definedName>
    <definedName name="Untitled" localSheetId="18">#REF!</definedName>
    <definedName name="Untitled" localSheetId="23">#REF!</definedName>
    <definedName name="Untitled" localSheetId="24">#REF!</definedName>
    <definedName name="Untitled" localSheetId="45">#REF!</definedName>
    <definedName name="Untitled">#REF!</definedName>
    <definedName name="USDEOM" localSheetId="18">#REF!</definedName>
    <definedName name="USDEOM" localSheetId="23">#REF!</definedName>
    <definedName name="USDEOM" localSheetId="24">#REF!</definedName>
    <definedName name="USDEOM" localSheetId="45">#REF!</definedName>
    <definedName name="USDEOM">#REF!</definedName>
    <definedName name="VALUES" localSheetId="18">#REF!</definedName>
    <definedName name="VALUES" localSheetId="23">#REF!</definedName>
    <definedName name="VALUES" localSheetId="24">#REF!</definedName>
    <definedName name="VALUES" localSheetId="45">#REF!</definedName>
    <definedName name="VALUES">#REF!</definedName>
    <definedName name="VERIFY" localSheetId="18">#REF!</definedName>
    <definedName name="VERIFY">Verify!$A$1:$C$65</definedName>
    <definedName name="VERIFYPM">Verify!$B$72:$B$80</definedName>
    <definedName name="VT_YANKEE" localSheetId="18">#REF!</definedName>
    <definedName name="VT_YANKEE" localSheetId="23">#REF!</definedName>
    <definedName name="VT_YANKEE" localSheetId="24">#REF!</definedName>
    <definedName name="VT_YANKEE" localSheetId="45">#REF!</definedName>
    <definedName name="VT_YANKEE">#REF!</definedName>
    <definedName name="WACC" localSheetId="18">#REF!</definedName>
    <definedName name="WACC" localSheetId="23">#REF!</definedName>
    <definedName name="WACC" localSheetId="24">#REF!</definedName>
    <definedName name="WACC" localSheetId="45">#REF!</definedName>
    <definedName name="WACC">#REF!</definedName>
    <definedName name="WDA" localSheetId="18">#REF!</definedName>
    <definedName name="WDA" localSheetId="23">#REF!</definedName>
    <definedName name="WDA" localSheetId="24">#REF!</definedName>
    <definedName name="WDA" localSheetId="45">#REF!</definedName>
    <definedName name="WDA">#REF!</definedName>
    <definedName name="WDB" localSheetId="18">#REF!</definedName>
    <definedName name="WDB" localSheetId="23">#REF!</definedName>
    <definedName name="WDB" localSheetId="24">#REF!</definedName>
    <definedName name="WDB" localSheetId="45">#REF!</definedName>
    <definedName name="WDB">#REF!</definedName>
    <definedName name="WDC" localSheetId="18">#REF!</definedName>
    <definedName name="WDC" localSheetId="23">#REF!</definedName>
    <definedName name="WDC" localSheetId="24">#REF!</definedName>
    <definedName name="WDC" localSheetId="45">#REF!</definedName>
    <definedName name="WDC">#REF!</definedName>
    <definedName name="WDD" localSheetId="18">#REF!</definedName>
    <definedName name="WDD" localSheetId="23">#REF!</definedName>
    <definedName name="WDD" localSheetId="24">#REF!</definedName>
    <definedName name="WDD" localSheetId="45">#REF!</definedName>
    <definedName name="WDD">#REF!</definedName>
    <definedName name="WDE" localSheetId="18">#REF!</definedName>
    <definedName name="WDE" localSheetId="23">#REF!</definedName>
    <definedName name="WDE" localSheetId="24">#REF!</definedName>
    <definedName name="WDE" localSheetId="45">#REF!</definedName>
    <definedName name="WDE">#REF!</definedName>
    <definedName name="WIRE2" localSheetId="18">#REF!</definedName>
    <definedName name="WIRE2" localSheetId="23">#REF!</definedName>
    <definedName name="WIRE2" localSheetId="24">#REF!</definedName>
    <definedName name="WIRE2" localSheetId="45">#REF!</definedName>
    <definedName name="WIRE2">#REF!</definedName>
    <definedName name="wrn.Full._.Report." localSheetId="1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 localSheetId="2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 localSheetId="2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 localSheetId="4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psc._.quarterly." localSheetId="18" hidden="1">{"Page 1",#N/A,FALSE,"Page 1 &amp; Page 2";"page 2",#N/A,FALSE,"Page 1 &amp; Page 2";"Page 5",#N/A,FALSE,"Page 5";"page 6",#N/A,FALSE,"Details_p 6&amp;7";"Page 9",#N/A,FALSE,"Page 9";"page 8",#N/A,FALSE,"Page 8";"Page 10",#N/A,FALSE,"Page 10";"Page 11",#N/A,FALSE,"Page11"}</definedName>
    <definedName name="wrn.psc._.quarterly." localSheetId="23" hidden="1">{"Page 1",#N/A,FALSE,"Page 1 &amp; Page 2";"page 2",#N/A,FALSE,"Page 1 &amp; Page 2";"Page 5",#N/A,FALSE,"Page 5";"page 6",#N/A,FALSE,"Details_p 6&amp;7";"Page 9",#N/A,FALSE,"Page 9";"page 8",#N/A,FALSE,"Page 8";"Page 10",#N/A,FALSE,"Page 10";"Page 11",#N/A,FALSE,"Page11"}</definedName>
    <definedName name="wrn.psc._.quarterly." localSheetId="24" hidden="1">{"Page 1",#N/A,FALSE,"Page 1 &amp; Page 2";"page 2",#N/A,FALSE,"Page 1 &amp; Page 2";"Page 5",#N/A,FALSE,"Page 5";"page 6",#N/A,FALSE,"Details_p 6&amp;7";"Page 9",#N/A,FALSE,"Page 9";"page 8",#N/A,FALSE,"Page 8";"Page 10",#N/A,FALSE,"Page 10";"Page 11",#N/A,FALSE,"Page11"}</definedName>
    <definedName name="wrn.psc._.quarterly." localSheetId="45" hidden="1">{"Page 1",#N/A,FALSE,"Page 1 &amp; Page 2";"page 2",#N/A,FALSE,"Page 1 &amp; Page 2";"Page 5",#N/A,FALSE,"Page 5";"page 6",#N/A,FALSE,"Details_p 6&amp;7";"Page 9",#N/A,FALSE,"Page 9";"page 8",#N/A,FALSE,"Page 8";"Page 10",#N/A,FALSE,"Page 10";"Page 11",#N/A,FALSE,"Page11"}</definedName>
    <definedName name="wrn.psc._.quarterly." hidden="1">{"Page 1",#N/A,FALSE,"Page 1 &amp; Page 2";"page 2",#N/A,FALSE,"Page 1 &amp; Page 2";"Page 5",#N/A,FALSE,"Page 5";"page 6",#N/A,FALSE,"Details_p 6&amp;7";"Page 9",#N/A,FALSE,"Page 9";"page 8",#N/A,FALSE,"Page 8";"Page 10",#N/A,FALSE,"Page 10";"Page 11",#N/A,FALSE,"Page11"}</definedName>
    <definedName name="wrn.test." localSheetId="18" hidden="1">{"Page 5",#N/A,TRUE,"Page 5"}</definedName>
    <definedName name="wrn.test." localSheetId="23" hidden="1">{"Page 5",#N/A,TRUE,"Page 5"}</definedName>
    <definedName name="wrn.test." localSheetId="24" hidden="1">{"Page 5",#N/A,TRUE,"Page 5"}</definedName>
    <definedName name="wrn.test." localSheetId="45" hidden="1">{"Page 5",#N/A,TRUE,"Page 5"}</definedName>
    <definedName name="wrn.test." hidden="1">{"Page 5",#N/A,TRUE,"Page 5"}</definedName>
    <definedName name="x" localSheetId="18">#REF!</definedName>
    <definedName name="x" localSheetId="23">#REF!</definedName>
    <definedName name="x" localSheetId="24">#REF!</definedName>
    <definedName name="x" localSheetId="45">#REF!</definedName>
    <definedName name="x">#REF!</definedName>
    <definedName name="YEAR">'[37]Start Balance'!$C$9</definedName>
    <definedName name="YTD" localSheetId="18">#REF!</definedName>
    <definedName name="YTD" localSheetId="23">#REF!</definedName>
    <definedName name="YTD" localSheetId="24">#REF!</definedName>
    <definedName name="YTD" localSheetId="45">#REF!</definedName>
    <definedName name="YTD">#REF!</definedName>
  </definedNames>
  <calcPr calcId="145621"/>
</workbook>
</file>

<file path=xl/calcChain.xml><?xml version="1.0" encoding="utf-8"?>
<calcChain xmlns="http://schemas.openxmlformats.org/spreadsheetml/2006/main">
  <c r="C229" i="62" l="1"/>
  <c r="C223" i="62"/>
  <c r="C219" i="62"/>
  <c r="C218" i="62"/>
  <c r="C217" i="62"/>
  <c r="C212" i="62"/>
  <c r="C209" i="62"/>
  <c r="C208" i="62"/>
  <c r="C207" i="62"/>
  <c r="C206" i="62"/>
  <c r="C205" i="62"/>
  <c r="C203" i="62"/>
  <c r="C202" i="62"/>
  <c r="C214" i="62" s="1"/>
  <c r="C221" i="62" s="1"/>
  <c r="C225" i="62" s="1"/>
  <c r="C200" i="62"/>
  <c r="C199" i="62"/>
  <c r="C178" i="62"/>
  <c r="C177" i="62"/>
  <c r="C170" i="62"/>
  <c r="C169" i="62"/>
  <c r="C162" i="62"/>
  <c r="C164" i="62" s="1"/>
  <c r="C161" i="62"/>
  <c r="C159" i="62"/>
  <c r="C110" i="62"/>
  <c r="C108" i="62"/>
  <c r="C92" i="62"/>
  <c r="C83" i="62"/>
  <c r="C82" i="62"/>
  <c r="C81" i="62"/>
  <c r="C79" i="62"/>
  <c r="C77" i="62"/>
  <c r="C76" i="62"/>
  <c r="C78" i="62" s="1"/>
  <c r="C74" i="62"/>
  <c r="C73" i="62"/>
  <c r="C72" i="62"/>
  <c r="C71" i="62"/>
  <c r="C75" i="62" s="1"/>
  <c r="C70" i="62"/>
  <c r="C47" i="62"/>
  <c r="C45" i="62"/>
  <c r="C44" i="62"/>
  <c r="C65" i="62" s="1"/>
  <c r="C43" i="62"/>
  <c r="C42" i="62"/>
  <c r="C36" i="62"/>
  <c r="C35" i="62"/>
  <c r="C34" i="62"/>
  <c r="C32" i="62"/>
  <c r="C31" i="62"/>
  <c r="C30" i="62"/>
  <c r="C60" i="62" s="1"/>
  <c r="C29" i="62"/>
  <c r="C24" i="62"/>
  <c r="C23" i="62"/>
  <c r="C21" i="62"/>
  <c r="C19" i="62"/>
  <c r="C18" i="62"/>
  <c r="C17" i="62"/>
  <c r="C16" i="62"/>
  <c r="C56" i="62" s="1"/>
  <c r="C171" i="62"/>
  <c r="C106" i="62"/>
  <c r="C46" i="62"/>
  <c r="C49" i="62" s="1"/>
  <c r="C188" i="62"/>
  <c r="C55" i="62"/>
  <c r="C66" i="62"/>
  <c r="C59" i="62"/>
  <c r="D59" i="150"/>
  <c r="D57" i="150"/>
  <c r="D52" i="150"/>
  <c r="D51" i="150"/>
  <c r="D48" i="150"/>
  <c r="D29" i="150"/>
  <c r="D28" i="150"/>
  <c r="D27" i="150"/>
  <c r="D26" i="150"/>
  <c r="D25" i="150"/>
  <c r="D22" i="150"/>
  <c r="D19" i="150"/>
  <c r="D18" i="150"/>
  <c r="D17" i="150"/>
  <c r="D16" i="150"/>
  <c r="D15" i="150"/>
  <c r="D14" i="150"/>
  <c r="D13" i="150"/>
  <c r="D46" i="150"/>
  <c r="D39" i="150"/>
  <c r="D41" i="150" s="1"/>
  <c r="D33" i="150"/>
  <c r="D35" i="150" s="1"/>
  <c r="A11" i="150"/>
  <c r="A12" i="150" s="1"/>
  <c r="A13" i="150" s="1"/>
  <c r="A14" i="150" s="1"/>
  <c r="A15" i="150" s="1"/>
  <c r="A16" i="150" s="1"/>
  <c r="A17" i="150" s="1"/>
  <c r="A18" i="150" s="1"/>
  <c r="A19" i="150" s="1"/>
  <c r="A20" i="150" s="1"/>
  <c r="A21" i="150" s="1"/>
  <c r="A22" i="150" s="1"/>
  <c r="A23" i="150" s="1"/>
  <c r="A24" i="150" s="1"/>
  <c r="A25" i="150" s="1"/>
  <c r="A26" i="150" s="1"/>
  <c r="A27" i="150" s="1"/>
  <c r="A28" i="150" s="1"/>
  <c r="A29" i="150" s="1"/>
  <c r="A30" i="150" s="1"/>
  <c r="A31" i="150" s="1"/>
  <c r="A32" i="150" s="1"/>
  <c r="A33" i="150" s="1"/>
  <c r="A34" i="150" s="1"/>
  <c r="A35" i="150" s="1"/>
  <c r="A36" i="150" s="1"/>
  <c r="A37" i="150" s="1"/>
  <c r="A38" i="150" s="1"/>
  <c r="A39" i="150" s="1"/>
  <c r="A40" i="150" s="1"/>
  <c r="A41" i="150" s="1"/>
  <c r="A42" i="150" s="1"/>
  <c r="A43" i="150" s="1"/>
  <c r="A44" i="150" s="1"/>
  <c r="A45" i="150" s="1"/>
  <c r="A46" i="150" s="1"/>
  <c r="A47" i="150" s="1"/>
  <c r="A48" i="150" s="1"/>
  <c r="A49" i="150" s="1"/>
  <c r="A50" i="150" s="1"/>
  <c r="A51" i="150" s="1"/>
  <c r="A52" i="150" s="1"/>
  <c r="A53" i="150" s="1"/>
  <c r="A54" i="150" s="1"/>
  <c r="A55" i="150" s="1"/>
  <c r="A56" i="150" s="1"/>
  <c r="A57" i="150" s="1"/>
  <c r="A58" i="150" s="1"/>
  <c r="A59" i="150" s="1"/>
  <c r="C64" i="62" l="1"/>
  <c r="C166" i="62"/>
  <c r="C100" i="62" s="1"/>
  <c r="C175" i="62"/>
  <c r="C185" i="62" s="1"/>
  <c r="C176" i="62"/>
  <c r="C102" i="62"/>
  <c r="C33" i="62"/>
  <c r="C54" i="62"/>
  <c r="C61" i="62"/>
  <c r="C20" i="62"/>
  <c r="C22" i="62" s="1"/>
  <c r="C26" i="62" s="1"/>
  <c r="C94" i="62" s="1"/>
  <c r="C114" i="62" s="1"/>
  <c r="D53" i="150"/>
  <c r="D30" i="150"/>
  <c r="D20" i="150"/>
  <c r="C124" i="62" l="1"/>
  <c r="C120" i="62"/>
  <c r="C126" i="62"/>
  <c r="C128" i="62"/>
  <c r="C118" i="62"/>
  <c r="C96" i="62"/>
  <c r="C38" i="62"/>
  <c r="C186" i="62" l="1"/>
  <c r="C187" i="62" s="1"/>
  <c r="C189" i="62" s="1"/>
  <c r="C146" i="62"/>
  <c r="C144" i="62"/>
  <c r="C142" i="62"/>
  <c r="C138" i="62"/>
  <c r="C136" i="62"/>
  <c r="C18" i="123" l="1"/>
  <c r="A49" i="103" l="1"/>
  <c r="E329" i="145" l="1"/>
  <c r="E319" i="145"/>
  <c r="D329" i="145"/>
  <c r="D314" i="145"/>
  <c r="D327" i="145"/>
  <c r="E39" i="111" l="1"/>
  <c r="G29" i="131"/>
  <c r="C45" i="131"/>
  <c r="C29" i="131"/>
  <c r="D304" i="145" l="1"/>
  <c r="D311" i="145"/>
  <c r="D330" i="145" l="1"/>
  <c r="A1" i="146"/>
  <c r="A1" i="98"/>
  <c r="H21" i="112" l="1"/>
  <c r="D259" i="145" l="1"/>
  <c r="D265" i="145"/>
  <c r="G94" i="84" l="1"/>
  <c r="C61" i="20"/>
  <c r="C23" i="149" l="1"/>
  <c r="C22" i="149"/>
  <c r="C21" i="149"/>
  <c r="C20" i="149"/>
  <c r="C19" i="149"/>
  <c r="C18" i="149"/>
  <c r="A18" i="149"/>
  <c r="A19" i="149" s="1"/>
  <c r="A20" i="149" s="1"/>
  <c r="A21" i="149" s="1"/>
  <c r="A22" i="149" s="1"/>
  <c r="A23" i="149" s="1"/>
  <c r="A24" i="149" s="1"/>
  <c r="A25" i="149" s="1"/>
  <c r="A26" i="149" s="1"/>
  <c r="A27" i="149" s="1"/>
  <c r="A28" i="149" s="1"/>
  <c r="A29" i="149" s="1"/>
  <c r="A30" i="149" s="1"/>
  <c r="A31" i="149" s="1"/>
  <c r="A32" i="149" s="1"/>
  <c r="A33" i="149" s="1"/>
  <c r="A34" i="149" s="1"/>
  <c r="A35" i="149" s="1"/>
  <c r="A36" i="149" s="1"/>
  <c r="A37" i="149" s="1"/>
  <c r="A38" i="149" s="1"/>
  <c r="A39" i="149" s="1"/>
  <c r="A40" i="149" s="1"/>
  <c r="A41" i="149" s="1"/>
  <c r="A42" i="149" s="1"/>
  <c r="A43" i="149" s="1"/>
  <c r="A44" i="149" s="1"/>
  <c r="A45" i="149" s="1"/>
  <c r="A46" i="149" s="1"/>
  <c r="A47" i="149" s="1"/>
  <c r="A48" i="149" s="1"/>
  <c r="A49" i="149" s="1"/>
  <c r="A50" i="149" s="1"/>
  <c r="A51" i="149" s="1"/>
  <c r="A52" i="149" s="1"/>
  <c r="A53" i="149" s="1"/>
  <c r="A54" i="149" s="1"/>
  <c r="A55" i="149" s="1"/>
  <c r="A56" i="149" s="1"/>
  <c r="A57" i="149" s="1"/>
  <c r="A58" i="149" s="1"/>
  <c r="A59" i="149" s="1"/>
  <c r="A60" i="149" s="1"/>
  <c r="A61" i="149" s="1"/>
  <c r="A62" i="149" s="1"/>
  <c r="C17" i="149"/>
  <c r="A17" i="149"/>
  <c r="C16" i="149"/>
  <c r="A16" i="149"/>
  <c r="C15" i="149"/>
  <c r="A15" i="149"/>
  <c r="C14" i="149"/>
  <c r="C13" i="149"/>
  <c r="C12" i="149"/>
  <c r="C11" i="149"/>
  <c r="C56" i="148"/>
  <c r="C55" i="148"/>
  <c r="C54" i="148"/>
  <c r="C53" i="148"/>
  <c r="C52" i="148"/>
  <c r="C51" i="148"/>
  <c r="C50" i="148"/>
  <c r="C49" i="148"/>
  <c r="C48" i="148"/>
  <c r="C47" i="148"/>
  <c r="C46" i="148"/>
  <c r="C45" i="148"/>
  <c r="C44" i="148"/>
  <c r="C43" i="148"/>
  <c r="C42" i="148"/>
  <c r="C41" i="148"/>
  <c r="C57" i="148" s="1"/>
  <c r="C25" i="149" s="1"/>
  <c r="C40" i="148"/>
  <c r="C39" i="148"/>
  <c r="C38" i="148"/>
  <c r="C37" i="148"/>
  <c r="C36" i="148"/>
  <c r="C35" i="148"/>
  <c r="C34" i="148"/>
  <c r="C33" i="148"/>
  <c r="C32" i="148"/>
  <c r="C31" i="148"/>
  <c r="C30" i="148"/>
  <c r="C29" i="148"/>
  <c r="C28" i="148"/>
  <c r="C27" i="148"/>
  <c r="C26" i="148"/>
  <c r="C25" i="148"/>
  <c r="C24" i="148"/>
  <c r="C23" i="148"/>
  <c r="C22" i="148"/>
  <c r="C21" i="148"/>
  <c r="C20" i="148"/>
  <c r="C19" i="148"/>
  <c r="C18" i="148"/>
  <c r="C17" i="148"/>
  <c r="C16" i="148"/>
  <c r="C15" i="148"/>
  <c r="A15" i="148"/>
  <c r="A16" i="148" s="1"/>
  <c r="A17" i="148" s="1"/>
  <c r="A18" i="148" s="1"/>
  <c r="A19" i="148" s="1"/>
  <c r="A20" i="148" s="1"/>
  <c r="A21" i="148" s="1"/>
  <c r="A22" i="148" s="1"/>
  <c r="A23" i="148" s="1"/>
  <c r="A24" i="148" s="1"/>
  <c r="A25" i="148" s="1"/>
  <c r="A26" i="148" s="1"/>
  <c r="A27" i="148" s="1"/>
  <c r="A28" i="148" s="1"/>
  <c r="C14" i="148"/>
  <c r="C13" i="148"/>
  <c r="A13" i="148"/>
  <c r="A14" i="148" s="1"/>
  <c r="C12" i="148"/>
  <c r="A12" i="148"/>
  <c r="C11" i="148"/>
  <c r="A11" i="148"/>
  <c r="C10" i="148"/>
  <c r="F138" i="147"/>
  <c r="F113" i="147"/>
  <c r="E113" i="147"/>
  <c r="D113" i="147"/>
  <c r="C113" i="147"/>
  <c r="A75" i="147"/>
  <c r="F62" i="147"/>
  <c r="F56" i="147"/>
  <c r="F54" i="147"/>
  <c r="F53" i="147"/>
  <c r="F52" i="147"/>
  <c r="F51" i="147"/>
  <c r="F50" i="147"/>
  <c r="F49" i="147"/>
  <c r="A30" i="148" l="1"/>
  <c r="A31" i="148" s="1"/>
  <c r="A32" i="148" s="1"/>
  <c r="A33" i="148" s="1"/>
  <c r="A34" i="148" s="1"/>
  <c r="A35" i="148" s="1"/>
  <c r="A36" i="148" s="1"/>
  <c r="A37" i="148" s="1"/>
  <c r="A38" i="148" s="1"/>
  <c r="A39" i="148" s="1"/>
  <c r="A40" i="148" s="1"/>
  <c r="A41" i="148" s="1"/>
  <c r="A42" i="148" s="1"/>
  <c r="A43" i="148" s="1"/>
  <c r="A44" i="148" s="1"/>
  <c r="A45" i="148" s="1"/>
  <c r="A46" i="148" s="1"/>
  <c r="A47" i="148" s="1"/>
  <c r="A48" i="148" s="1"/>
  <c r="A49" i="148" s="1"/>
  <c r="A50" i="148" s="1"/>
  <c r="A51" i="148" s="1"/>
  <c r="A52" i="148" s="1"/>
  <c r="A53" i="148" s="1"/>
  <c r="A54" i="148" s="1"/>
  <c r="A55" i="148" s="1"/>
  <c r="A56" i="148" s="1"/>
  <c r="A57" i="148" s="1"/>
  <c r="A29" i="148"/>
  <c r="F67" i="147"/>
  <c r="F145" i="146" l="1"/>
  <c r="C143" i="146"/>
  <c r="F143" i="146" s="1"/>
  <c r="D142" i="146"/>
  <c r="C142" i="146"/>
  <c r="F142" i="146" s="1"/>
  <c r="C141" i="146"/>
  <c r="F141" i="146" s="1"/>
  <c r="C140" i="146"/>
  <c r="F140" i="146" s="1"/>
  <c r="C139" i="146"/>
  <c r="F139" i="146" s="1"/>
  <c r="C138" i="146"/>
  <c r="F138" i="146" s="1"/>
  <c r="C137" i="146"/>
  <c r="F137" i="146" s="1"/>
  <c r="D136" i="146"/>
  <c r="C136" i="146"/>
  <c r="D135" i="146"/>
  <c r="C135" i="146"/>
  <c r="F135" i="146" s="1"/>
  <c r="E134" i="146"/>
  <c r="D134" i="146"/>
  <c r="D144" i="146" s="1"/>
  <c r="D146" i="146" s="1"/>
  <c r="C134" i="146"/>
  <c r="C144" i="146" s="1"/>
  <c r="C146" i="146" s="1"/>
  <c r="E131" i="146"/>
  <c r="D131" i="146"/>
  <c r="C131" i="146"/>
  <c r="F130" i="146"/>
  <c r="C130" i="146"/>
  <c r="C129" i="146"/>
  <c r="F129" i="146" s="1"/>
  <c r="C128" i="146"/>
  <c r="F128" i="146" s="1"/>
  <c r="C127" i="146"/>
  <c r="F127" i="146" s="1"/>
  <c r="C126" i="146"/>
  <c r="F126" i="146" s="1"/>
  <c r="E125" i="146"/>
  <c r="C125" i="146"/>
  <c r="E124" i="146"/>
  <c r="D124" i="146"/>
  <c r="C124" i="146"/>
  <c r="E123" i="146"/>
  <c r="D123" i="146"/>
  <c r="C123" i="146"/>
  <c r="C122" i="146"/>
  <c r="F122" i="146" s="1"/>
  <c r="D121" i="146"/>
  <c r="C121" i="146"/>
  <c r="F121" i="146" s="1"/>
  <c r="D120" i="146"/>
  <c r="C120" i="146"/>
  <c r="E119" i="146"/>
  <c r="D119" i="146"/>
  <c r="C119" i="146"/>
  <c r="C118" i="146"/>
  <c r="F118" i="146" s="1"/>
  <c r="D117" i="146"/>
  <c r="C117" i="146"/>
  <c r="C109" i="146"/>
  <c r="F109" i="146" s="1"/>
  <c r="C108" i="146"/>
  <c r="F108" i="146" s="1"/>
  <c r="D107" i="146"/>
  <c r="C107" i="146"/>
  <c r="F107" i="146" s="1"/>
  <c r="C106" i="146"/>
  <c r="F106" i="146" s="1"/>
  <c r="D105" i="146"/>
  <c r="C105" i="146"/>
  <c r="D104" i="146"/>
  <c r="C104" i="146"/>
  <c r="C103" i="146"/>
  <c r="F103" i="146" s="1"/>
  <c r="E102" i="146"/>
  <c r="E110" i="146" s="1"/>
  <c r="D102" i="146"/>
  <c r="C102" i="146"/>
  <c r="F99" i="146"/>
  <c r="E99" i="146"/>
  <c r="D99" i="146"/>
  <c r="F97" i="146"/>
  <c r="F96" i="146"/>
  <c r="F95" i="146"/>
  <c r="F94" i="146"/>
  <c r="F93" i="146"/>
  <c r="F92" i="146"/>
  <c r="F91" i="146"/>
  <c r="F90" i="146"/>
  <c r="E86" i="146"/>
  <c r="D86" i="146"/>
  <c r="C86" i="146"/>
  <c r="D85" i="146"/>
  <c r="C85" i="146"/>
  <c r="C84" i="146"/>
  <c r="F84" i="146" s="1"/>
  <c r="C83" i="146"/>
  <c r="F83" i="146" s="1"/>
  <c r="D82" i="146"/>
  <c r="C82" i="146"/>
  <c r="D81" i="146"/>
  <c r="C81" i="146"/>
  <c r="C80" i="146"/>
  <c r="F80" i="146" s="1"/>
  <c r="D79" i="146"/>
  <c r="C79" i="146"/>
  <c r="D78" i="146"/>
  <c r="C78" i="146"/>
  <c r="E77" i="146"/>
  <c r="E87" i="146" s="1"/>
  <c r="E100" i="146" s="1"/>
  <c r="D77" i="146"/>
  <c r="C77" i="146"/>
  <c r="E75" i="146"/>
  <c r="D75" i="146"/>
  <c r="F74" i="146"/>
  <c r="F73" i="146"/>
  <c r="F72" i="146"/>
  <c r="F71" i="146"/>
  <c r="F70" i="146"/>
  <c r="F69" i="146"/>
  <c r="F68" i="146"/>
  <c r="F67" i="146"/>
  <c r="F66" i="146"/>
  <c r="F65" i="146"/>
  <c r="F64" i="146"/>
  <c r="F75" i="146" s="1"/>
  <c r="F63" i="146"/>
  <c r="F54" i="146"/>
  <c r="F53" i="146"/>
  <c r="F52" i="146"/>
  <c r="F51" i="146"/>
  <c r="F50" i="146"/>
  <c r="F49" i="146"/>
  <c r="F48" i="146"/>
  <c r="F47" i="146"/>
  <c r="F46" i="146"/>
  <c r="F45" i="146"/>
  <c r="F44" i="146"/>
  <c r="F42" i="146"/>
  <c r="E42" i="146"/>
  <c r="D42" i="146"/>
  <c r="F40" i="146"/>
  <c r="F39" i="146"/>
  <c r="F38" i="146"/>
  <c r="F37" i="146"/>
  <c r="F36" i="146"/>
  <c r="F35" i="146"/>
  <c r="F34" i="146"/>
  <c r="F33" i="146"/>
  <c r="F32" i="146"/>
  <c r="F31" i="146"/>
  <c r="F30" i="146"/>
  <c r="F29" i="146"/>
  <c r="F28" i="146"/>
  <c r="F27" i="146"/>
  <c r="F26" i="146"/>
  <c r="F25" i="146"/>
  <c r="F24" i="146"/>
  <c r="F23" i="146"/>
  <c r="C20" i="146"/>
  <c r="F20" i="146" s="1"/>
  <c r="C19" i="146"/>
  <c r="F18" i="146"/>
  <c r="F17" i="146"/>
  <c r="E16" i="146"/>
  <c r="D16" i="146"/>
  <c r="A16" i="146"/>
  <c r="A17" i="146" s="1"/>
  <c r="A18" i="146" s="1"/>
  <c r="A19" i="146" s="1"/>
  <c r="A20" i="146" s="1"/>
  <c r="A21" i="146" s="1"/>
  <c r="A22" i="146" s="1"/>
  <c r="A23" i="146" s="1"/>
  <c r="A24" i="146" s="1"/>
  <c r="A25" i="146" s="1"/>
  <c r="A26" i="146" s="1"/>
  <c r="A27" i="146" s="1"/>
  <c r="A28" i="146" s="1"/>
  <c r="A29" i="146" s="1"/>
  <c r="A30" i="146" s="1"/>
  <c r="A31" i="146" s="1"/>
  <c r="A32" i="146" s="1"/>
  <c r="A33" i="146" s="1"/>
  <c r="A34" i="146" s="1"/>
  <c r="A35" i="146" s="1"/>
  <c r="A36" i="146" s="1"/>
  <c r="A37" i="146" s="1"/>
  <c r="A38" i="146" s="1"/>
  <c r="A39" i="146" s="1"/>
  <c r="A40" i="146" s="1"/>
  <c r="A41" i="146" s="1"/>
  <c r="A42" i="146" s="1"/>
  <c r="A43" i="146" s="1"/>
  <c r="A44" i="146" s="1"/>
  <c r="A45" i="146" s="1"/>
  <c r="A46" i="146" s="1"/>
  <c r="A47" i="146" s="1"/>
  <c r="A48" i="146" s="1"/>
  <c r="A49" i="146" s="1"/>
  <c r="A50" i="146" s="1"/>
  <c r="A51" i="146" s="1"/>
  <c r="A52" i="146" s="1"/>
  <c r="A53" i="146" s="1"/>
  <c r="A54" i="146" s="1"/>
  <c r="A55" i="146" s="1"/>
  <c r="A61" i="146" s="1"/>
  <c r="A62" i="146" s="1"/>
  <c r="A63" i="146" s="1"/>
  <c r="A64" i="146" s="1"/>
  <c r="A65" i="146" s="1"/>
  <c r="A66" i="146" s="1"/>
  <c r="A67" i="146" s="1"/>
  <c r="A68" i="146" s="1"/>
  <c r="A69" i="146" s="1"/>
  <c r="A70" i="146" s="1"/>
  <c r="A71" i="146" s="1"/>
  <c r="A72" i="146" s="1"/>
  <c r="A73" i="146" s="1"/>
  <c r="A74" i="146" s="1"/>
  <c r="A75" i="146" s="1"/>
  <c r="A76" i="146" s="1"/>
  <c r="A77" i="146" s="1"/>
  <c r="A78" i="146" s="1"/>
  <c r="A79" i="146" s="1"/>
  <c r="A80" i="146" s="1"/>
  <c r="A81" i="146" s="1"/>
  <c r="A82" i="146" s="1"/>
  <c r="A83" i="146" s="1"/>
  <c r="A84" i="146" s="1"/>
  <c r="A85" i="146" s="1"/>
  <c r="A86" i="146" s="1"/>
  <c r="A87" i="146" s="1"/>
  <c r="A88" i="146" s="1"/>
  <c r="A89" i="146" s="1"/>
  <c r="A90" i="146" s="1"/>
  <c r="A91" i="146" s="1"/>
  <c r="A92" i="146" s="1"/>
  <c r="A93" i="146" s="1"/>
  <c r="A94" i="146" s="1"/>
  <c r="A95" i="146" s="1"/>
  <c r="A96" i="146" s="1"/>
  <c r="A97" i="146" s="1"/>
  <c r="A98" i="146" s="1"/>
  <c r="A99" i="146" s="1"/>
  <c r="A100" i="146" s="1"/>
  <c r="A101" i="146" s="1"/>
  <c r="A102" i="146" s="1"/>
  <c r="A103" i="146" s="1"/>
  <c r="A104" i="146" s="1"/>
  <c r="A105" i="146" s="1"/>
  <c r="A106" i="146" s="1"/>
  <c r="A107" i="146" s="1"/>
  <c r="A108" i="146" s="1"/>
  <c r="A109" i="146" s="1"/>
  <c r="A110" i="146" s="1"/>
  <c r="A116" i="146" s="1"/>
  <c r="A117" i="146" s="1"/>
  <c r="A118" i="146" s="1"/>
  <c r="A119" i="146" s="1"/>
  <c r="A120" i="146" s="1"/>
  <c r="A121" i="146" s="1"/>
  <c r="A122" i="146" s="1"/>
  <c r="A123" i="146" s="1"/>
  <c r="A124" i="146" s="1"/>
  <c r="A125" i="146" s="1"/>
  <c r="A126" i="146" s="1"/>
  <c r="A127" i="146" s="1"/>
  <c r="A128" i="146" s="1"/>
  <c r="A129" i="146" s="1"/>
  <c r="A130" i="146" s="1"/>
  <c r="A131" i="146" s="1"/>
  <c r="A132" i="146" s="1"/>
  <c r="A133" i="146" s="1"/>
  <c r="A134" i="146" s="1"/>
  <c r="A135" i="146" s="1"/>
  <c r="A136" i="146" s="1"/>
  <c r="A137" i="146" s="1"/>
  <c r="A138" i="146" s="1"/>
  <c r="A139" i="146" s="1"/>
  <c r="A140" i="146" s="1"/>
  <c r="A141" i="146" s="1"/>
  <c r="A142" i="146" s="1"/>
  <c r="A143" i="146" s="1"/>
  <c r="A144" i="146" s="1"/>
  <c r="A145" i="146" s="1"/>
  <c r="A146" i="146" s="1"/>
  <c r="A147" i="146" s="1"/>
  <c r="A148" i="146" s="1"/>
  <c r="A149" i="146" s="1"/>
  <c r="A150" i="146" s="1"/>
  <c r="E15" i="146"/>
  <c r="D15" i="146"/>
  <c r="C15" i="146"/>
  <c r="A15" i="146"/>
  <c r="C13" i="146"/>
  <c r="E12" i="146"/>
  <c r="D12" i="146"/>
  <c r="C12" i="146"/>
  <c r="D11" i="146"/>
  <c r="F11" i="146" s="1"/>
  <c r="D10" i="146"/>
  <c r="F10" i="146" s="1"/>
  <c r="D132" i="146" l="1"/>
  <c r="F86" i="146"/>
  <c r="F117" i="146"/>
  <c r="F12" i="146"/>
  <c r="F13" i="146" s="1"/>
  <c r="F15" i="146"/>
  <c r="F79" i="146"/>
  <c r="F85" i="146"/>
  <c r="F123" i="146"/>
  <c r="E21" i="146"/>
  <c r="E55" i="146" s="1"/>
  <c r="F82" i="146"/>
  <c r="F105" i="146"/>
  <c r="F119" i="146"/>
  <c r="F120" i="146"/>
  <c r="F125" i="146"/>
  <c r="F134" i="146"/>
  <c r="F144" i="146" s="1"/>
  <c r="F146" i="146" s="1"/>
  <c r="F136" i="146"/>
  <c r="C132" i="146"/>
  <c r="E144" i="146"/>
  <c r="E146" i="146" s="1"/>
  <c r="F104" i="146"/>
  <c r="F77" i="146"/>
  <c r="F81" i="146"/>
  <c r="F16" i="146"/>
  <c r="C21" i="146"/>
  <c r="F131" i="146"/>
  <c r="E13" i="146"/>
  <c r="F102" i="146"/>
  <c r="F110" i="146" s="1"/>
  <c r="D110" i="146"/>
  <c r="E132" i="146"/>
  <c r="F124" i="146"/>
  <c r="C87" i="146"/>
  <c r="F78" i="146"/>
  <c r="D13" i="146"/>
  <c r="F19" i="146"/>
  <c r="D21" i="146"/>
  <c r="D55" i="146" s="1"/>
  <c r="D87" i="146"/>
  <c r="D100" i="146" s="1"/>
  <c r="F87" i="146"/>
  <c r="F100" i="146" s="1"/>
  <c r="C110" i="146"/>
  <c r="C147" i="146" s="1"/>
  <c r="C151" i="146" s="1"/>
  <c r="F132" i="146" l="1"/>
  <c r="D147" i="146"/>
  <c r="D151" i="146" s="1"/>
  <c r="F21" i="146"/>
  <c r="F55" i="146" s="1"/>
  <c r="F147" i="146" s="1"/>
  <c r="F151" i="146" s="1"/>
  <c r="E147" i="146"/>
  <c r="E151" i="146" s="1"/>
  <c r="G57" i="132" l="1"/>
  <c r="D343" i="145" l="1"/>
  <c r="E327" i="145"/>
  <c r="E325" i="145"/>
  <c r="E320" i="145"/>
  <c r="E315" i="145"/>
  <c r="E311" i="145"/>
  <c r="E304" i="145"/>
  <c r="E288" i="145"/>
  <c r="D288" i="145"/>
  <c r="E280" i="145"/>
  <c r="E279" i="145"/>
  <c r="D279" i="145"/>
  <c r="E267" i="145"/>
  <c r="D267" i="145"/>
  <c r="E252" i="145"/>
  <c r="E251" i="145"/>
  <c r="D251" i="145"/>
  <c r="E232" i="145"/>
  <c r="D232" i="145"/>
  <c r="E217" i="145"/>
  <c r="D217" i="145"/>
  <c r="E216" i="145"/>
  <c r="D216" i="145"/>
  <c r="E206" i="145"/>
  <c r="D206" i="145"/>
  <c r="E177" i="145"/>
  <c r="D177" i="145"/>
  <c r="E166" i="145"/>
  <c r="E178" i="145" s="1"/>
  <c r="D166" i="145"/>
  <c r="E161" i="145"/>
  <c r="E157" i="145"/>
  <c r="D157" i="145"/>
  <c r="E156" i="145"/>
  <c r="D156" i="145"/>
  <c r="E146" i="145"/>
  <c r="D146" i="145"/>
  <c r="E119" i="145"/>
  <c r="E117" i="145"/>
  <c r="D117" i="145"/>
  <c r="E113" i="145"/>
  <c r="E108" i="145"/>
  <c r="D108" i="145"/>
  <c r="E100" i="145"/>
  <c r="D100" i="145"/>
  <c r="E88" i="145"/>
  <c r="D88" i="145"/>
  <c r="E81" i="145"/>
  <c r="D81" i="145"/>
  <c r="E80" i="145"/>
  <c r="D80" i="145"/>
  <c r="E60" i="145"/>
  <c r="D60" i="145"/>
  <c r="E43" i="145"/>
  <c r="E120" i="145" s="1"/>
  <c r="D43" i="145"/>
  <c r="E42" i="145"/>
  <c r="D42" i="145"/>
  <c r="E31" i="145"/>
  <c r="D31" i="145"/>
  <c r="E330" i="145" l="1"/>
  <c r="D119" i="145"/>
  <c r="D120" i="145" s="1"/>
  <c r="D252" i="145"/>
  <c r="D178" i="145"/>
  <c r="D218" i="145" s="1"/>
  <c r="D280" i="145"/>
  <c r="E218" i="145"/>
  <c r="E331" i="145" s="1"/>
  <c r="C80" i="62" l="1"/>
  <c r="C84" i="62" s="1"/>
  <c r="D331" i="145"/>
  <c r="C174" i="62" s="1"/>
  <c r="C180" i="62" s="1"/>
  <c r="C104" i="62" s="1"/>
  <c r="F47" i="139"/>
  <c r="C112" i="62" l="1"/>
  <c r="C122" i="62"/>
  <c r="C140" i="62"/>
  <c r="F67" i="122"/>
  <c r="F66" i="122"/>
  <c r="F65" i="122"/>
  <c r="F64" i="122"/>
  <c r="F63" i="122"/>
  <c r="F62" i="122"/>
  <c r="F61" i="122"/>
  <c r="F60" i="122"/>
  <c r="F59" i="122"/>
  <c r="F58" i="122"/>
  <c r="F57" i="122"/>
  <c r="F56" i="122"/>
  <c r="F55" i="122"/>
  <c r="F54" i="122"/>
  <c r="F53" i="122"/>
  <c r="F52" i="122"/>
  <c r="F51" i="122"/>
  <c r="F50" i="122"/>
  <c r="F49" i="122"/>
  <c r="F48" i="122"/>
  <c r="F47" i="122"/>
  <c r="F46" i="122"/>
  <c r="F45" i="122"/>
  <c r="F44" i="122"/>
  <c r="F43" i="122"/>
  <c r="F42" i="122"/>
  <c r="F41" i="122"/>
  <c r="F40" i="122"/>
  <c r="F39" i="122"/>
  <c r="C130" i="62" l="1"/>
  <c r="C132" i="62" s="1"/>
  <c r="C148" i="62"/>
  <c r="C150" i="62" s="1"/>
  <c r="E45" i="72"/>
  <c r="C30" i="144" l="1"/>
  <c r="G190" i="143" l="1"/>
  <c r="F190" i="143"/>
  <c r="G189" i="143"/>
  <c r="F189" i="143"/>
  <c r="G188" i="143"/>
  <c r="F188" i="143"/>
  <c r="G184" i="143"/>
  <c r="F184" i="143"/>
  <c r="G183" i="143"/>
  <c r="F183" i="143"/>
  <c r="G182" i="143"/>
  <c r="F182" i="143"/>
  <c r="G181" i="143"/>
  <c r="F181" i="143"/>
  <c r="G180" i="143"/>
  <c r="F180" i="143"/>
  <c r="G179" i="143"/>
  <c r="F179" i="143"/>
  <c r="G178" i="143"/>
  <c r="F178" i="143"/>
  <c r="G177" i="143"/>
  <c r="F177" i="143"/>
  <c r="G176" i="143"/>
  <c r="F176" i="143"/>
  <c r="G174" i="143"/>
  <c r="F174" i="143"/>
  <c r="G173" i="143"/>
  <c r="F173" i="143"/>
  <c r="G172" i="143"/>
  <c r="F172" i="143"/>
  <c r="G171" i="143"/>
  <c r="F171" i="143"/>
  <c r="G170" i="143"/>
  <c r="F170" i="143"/>
  <c r="G169" i="143"/>
  <c r="F169" i="143"/>
  <c r="G168" i="143"/>
  <c r="F168" i="143"/>
  <c r="G167" i="143"/>
  <c r="F167" i="143"/>
  <c r="G166" i="143"/>
  <c r="F166" i="143"/>
  <c r="G163" i="143"/>
  <c r="F163" i="143"/>
  <c r="G162" i="143"/>
  <c r="F162" i="143"/>
  <c r="G161" i="143"/>
  <c r="F161" i="143"/>
  <c r="G160" i="143"/>
  <c r="F160" i="143"/>
  <c r="G159" i="143"/>
  <c r="F159" i="143"/>
  <c r="G158" i="143"/>
  <c r="F158" i="143"/>
  <c r="G157" i="143"/>
  <c r="F157" i="143"/>
  <c r="G156" i="143"/>
  <c r="F156" i="143"/>
  <c r="G155" i="143"/>
  <c r="F155" i="143"/>
  <c r="G154" i="143"/>
  <c r="F154" i="143"/>
  <c r="G153" i="143"/>
  <c r="F153" i="143"/>
  <c r="G152" i="143"/>
  <c r="F152" i="143"/>
  <c r="G151" i="143"/>
  <c r="F151" i="143"/>
  <c r="A143" i="143"/>
  <c r="G135" i="143"/>
  <c r="F135" i="143"/>
  <c r="E135" i="143"/>
  <c r="D135" i="143"/>
  <c r="C135" i="143"/>
  <c r="G134" i="143"/>
  <c r="F134" i="143"/>
  <c r="G133" i="143"/>
  <c r="F133" i="143"/>
  <c r="F132" i="143"/>
  <c r="E132" i="143"/>
  <c r="C132" i="143"/>
  <c r="F131" i="143"/>
  <c r="E131" i="143"/>
  <c r="D131" i="143"/>
  <c r="G131" i="143" s="1"/>
  <c r="C131" i="143"/>
  <c r="G130" i="143"/>
  <c r="F130" i="143"/>
  <c r="G129" i="143"/>
  <c r="F129" i="143"/>
  <c r="F128" i="143"/>
  <c r="E128" i="143"/>
  <c r="D128" i="143"/>
  <c r="C128" i="143"/>
  <c r="G127" i="143"/>
  <c r="F127" i="143"/>
  <c r="G126" i="143"/>
  <c r="F126" i="143"/>
  <c r="G125" i="143"/>
  <c r="F125" i="143"/>
  <c r="G123" i="143"/>
  <c r="E123" i="143"/>
  <c r="F123" i="143" s="1"/>
  <c r="D123" i="143"/>
  <c r="C123" i="143"/>
  <c r="G122" i="143"/>
  <c r="F122" i="143"/>
  <c r="G121" i="143"/>
  <c r="F121" i="143"/>
  <c r="G120" i="143"/>
  <c r="F120" i="143"/>
  <c r="C119" i="143"/>
  <c r="C124" i="143" s="1"/>
  <c r="G118" i="143"/>
  <c r="F118" i="143"/>
  <c r="D119" i="143"/>
  <c r="G116" i="143"/>
  <c r="F116" i="143"/>
  <c r="C115" i="143"/>
  <c r="F114" i="143"/>
  <c r="E114" i="143"/>
  <c r="D114" i="143"/>
  <c r="C114" i="143"/>
  <c r="G113" i="143"/>
  <c r="F113" i="143"/>
  <c r="G112" i="143"/>
  <c r="F112" i="143"/>
  <c r="G111" i="143"/>
  <c r="F111" i="143"/>
  <c r="G110" i="143"/>
  <c r="F110" i="143"/>
  <c r="G109" i="143"/>
  <c r="F109" i="143"/>
  <c r="G108" i="143"/>
  <c r="E108" i="143"/>
  <c r="D108" i="143"/>
  <c r="C108" i="143"/>
  <c r="G107" i="143"/>
  <c r="F107" i="143"/>
  <c r="G106" i="143"/>
  <c r="F106" i="143"/>
  <c r="G105" i="143"/>
  <c r="F105" i="143"/>
  <c r="G104" i="143"/>
  <c r="F104" i="143"/>
  <c r="G103" i="143"/>
  <c r="F103" i="143"/>
  <c r="G102" i="143"/>
  <c r="F102" i="143"/>
  <c r="G101" i="143"/>
  <c r="F101" i="143"/>
  <c r="G100" i="143"/>
  <c r="F100" i="143"/>
  <c r="G99" i="143"/>
  <c r="F99" i="143"/>
  <c r="G98" i="143"/>
  <c r="F98" i="143"/>
  <c r="G97" i="143"/>
  <c r="F97" i="143"/>
  <c r="A97" i="143"/>
  <c r="A98" i="143" s="1"/>
  <c r="A99" i="143" s="1"/>
  <c r="A100" i="143" s="1"/>
  <c r="A101" i="143" s="1"/>
  <c r="A102" i="143" s="1"/>
  <c r="A103" i="143" s="1"/>
  <c r="A104" i="143" s="1"/>
  <c r="A105" i="143" s="1"/>
  <c r="A106" i="143" s="1"/>
  <c r="A107" i="143" s="1"/>
  <c r="A108" i="143" s="1"/>
  <c r="A109" i="143" s="1"/>
  <c r="A110" i="143" s="1"/>
  <c r="A111" i="143" s="1"/>
  <c r="A112" i="143" s="1"/>
  <c r="A113" i="143" s="1"/>
  <c r="A114" i="143" s="1"/>
  <c r="A115" i="143" s="1"/>
  <c r="A116" i="143" s="1"/>
  <c r="A117" i="143" s="1"/>
  <c r="A118" i="143" s="1"/>
  <c r="A119" i="143" s="1"/>
  <c r="A120" i="143" s="1"/>
  <c r="A121" i="143" s="1"/>
  <c r="A122" i="143" s="1"/>
  <c r="A123" i="143" s="1"/>
  <c r="A124" i="143" s="1"/>
  <c r="A125" i="143" s="1"/>
  <c r="A126" i="143" s="1"/>
  <c r="A127" i="143" s="1"/>
  <c r="A128" i="143" s="1"/>
  <c r="A129" i="143" s="1"/>
  <c r="A130" i="143" s="1"/>
  <c r="A131" i="143" s="1"/>
  <c r="A132" i="143" s="1"/>
  <c r="A133" i="143" s="1"/>
  <c r="A134" i="143" s="1"/>
  <c r="A135" i="143" s="1"/>
  <c r="G96" i="143"/>
  <c r="F96" i="143"/>
  <c r="A96" i="143"/>
  <c r="G95" i="143"/>
  <c r="F95" i="143"/>
  <c r="A95" i="143"/>
  <c r="G94" i="143"/>
  <c r="F94" i="143"/>
  <c r="A94" i="143"/>
  <c r="G93" i="143"/>
  <c r="F93" i="143"/>
  <c r="G92" i="143"/>
  <c r="F92" i="143"/>
  <c r="G91" i="143"/>
  <c r="F91" i="143"/>
  <c r="G90" i="143"/>
  <c r="F90" i="143"/>
  <c r="G88" i="143"/>
  <c r="F88" i="143"/>
  <c r="E88" i="143"/>
  <c r="D88" i="143"/>
  <c r="C88" i="143"/>
  <c r="G87" i="143"/>
  <c r="F87" i="143"/>
  <c r="G86" i="143"/>
  <c r="F86" i="143"/>
  <c r="G85" i="143"/>
  <c r="F85" i="143"/>
  <c r="G84" i="143"/>
  <c r="F84" i="143"/>
  <c r="G83" i="143"/>
  <c r="F83" i="143"/>
  <c r="G82" i="143"/>
  <c r="F82" i="143"/>
  <c r="G81" i="143"/>
  <c r="F81" i="143"/>
  <c r="G80" i="143"/>
  <c r="F80" i="143"/>
  <c r="G79" i="143"/>
  <c r="F79" i="143"/>
  <c r="G78" i="143"/>
  <c r="F78" i="143"/>
  <c r="G77" i="143"/>
  <c r="F77" i="143"/>
  <c r="G76" i="143"/>
  <c r="F76" i="143"/>
  <c r="G75" i="143"/>
  <c r="F75" i="143"/>
  <c r="A67" i="143"/>
  <c r="G63" i="143"/>
  <c r="F63" i="143"/>
  <c r="G62" i="143"/>
  <c r="F62" i="143"/>
  <c r="G61" i="143"/>
  <c r="F61" i="143"/>
  <c r="G60" i="143"/>
  <c r="G59" i="143"/>
  <c r="F59" i="143"/>
  <c r="G58" i="143"/>
  <c r="G57" i="143"/>
  <c r="F57" i="143"/>
  <c r="F56" i="143"/>
  <c r="G56" i="143"/>
  <c r="F55" i="143"/>
  <c r="G55" i="143"/>
  <c r="G54" i="143"/>
  <c r="F53" i="143"/>
  <c r="G53" i="143"/>
  <c r="G52" i="143"/>
  <c r="F52" i="143"/>
  <c r="F51" i="143"/>
  <c r="G51" i="143"/>
  <c r="G50" i="143"/>
  <c r="F49" i="143"/>
  <c r="G48" i="143"/>
  <c r="F47" i="143"/>
  <c r="G46" i="143"/>
  <c r="F46" i="143"/>
  <c r="G44" i="143"/>
  <c r="F44" i="143"/>
  <c r="E44" i="143"/>
  <c r="D44" i="143"/>
  <c r="C44" i="143"/>
  <c r="G43" i="143"/>
  <c r="F43" i="143"/>
  <c r="G42" i="143"/>
  <c r="F42" i="143"/>
  <c r="G41" i="143"/>
  <c r="F41" i="143"/>
  <c r="G40" i="143"/>
  <c r="F40" i="143"/>
  <c r="G39" i="143"/>
  <c r="F39" i="143"/>
  <c r="G38" i="143"/>
  <c r="F38" i="143"/>
  <c r="G37" i="143"/>
  <c r="F37" i="143"/>
  <c r="G36" i="143"/>
  <c r="F36" i="143"/>
  <c r="G35" i="143"/>
  <c r="F35" i="143"/>
  <c r="G34" i="143"/>
  <c r="F34" i="143"/>
  <c r="G32" i="143"/>
  <c r="F32" i="143"/>
  <c r="G31" i="143"/>
  <c r="F31" i="143"/>
  <c r="G30" i="143"/>
  <c r="F30" i="143"/>
  <c r="G29" i="143"/>
  <c r="F29" i="143"/>
  <c r="G28" i="143"/>
  <c r="F28" i="143"/>
  <c r="G27" i="143"/>
  <c r="F27" i="143"/>
  <c r="F26" i="143"/>
  <c r="G25" i="143"/>
  <c r="G24" i="143"/>
  <c r="G23" i="143"/>
  <c r="F23" i="143"/>
  <c r="G22" i="143"/>
  <c r="F22" i="143"/>
  <c r="A34" i="142"/>
  <c r="A35" i="142" s="1"/>
  <c r="A36" i="142" s="1"/>
  <c r="A37" i="142" s="1"/>
  <c r="A38" i="142" s="1"/>
  <c r="A39" i="142" s="1"/>
  <c r="A40" i="142" s="1"/>
  <c r="A41" i="142" s="1"/>
  <c r="A42" i="142" s="1"/>
  <c r="A43" i="142" s="1"/>
  <c r="A44" i="142" s="1"/>
  <c r="A45" i="142" s="1"/>
  <c r="A46" i="142" s="1"/>
  <c r="A47" i="142" s="1"/>
  <c r="A48" i="142" s="1"/>
  <c r="A49" i="142" s="1"/>
  <c r="A50" i="142" s="1"/>
  <c r="A51" i="142" s="1"/>
  <c r="A52" i="142" s="1"/>
  <c r="A53" i="142" s="1"/>
  <c r="A54" i="142" s="1"/>
  <c r="A55" i="142" s="1"/>
  <c r="A56" i="142" s="1"/>
  <c r="A57" i="142" s="1"/>
  <c r="A58" i="142" s="1"/>
  <c r="A20" i="142"/>
  <c r="A21" i="142" s="1"/>
  <c r="A22" i="142" s="1"/>
  <c r="A23" i="142" s="1"/>
  <c r="A24" i="142" s="1"/>
  <c r="A25" i="142" s="1"/>
  <c r="A26" i="142" s="1"/>
  <c r="A27" i="142" s="1"/>
  <c r="A28" i="142" s="1"/>
  <c r="A29" i="142" s="1"/>
  <c r="A30" i="142" s="1"/>
  <c r="A31" i="142" s="1"/>
  <c r="A32" i="142" s="1"/>
  <c r="A33" i="142" s="1"/>
  <c r="A19" i="142"/>
  <c r="A18" i="142"/>
  <c r="A17" i="142"/>
  <c r="D340" i="141"/>
  <c r="F54" i="141"/>
  <c r="G19" i="141"/>
  <c r="Q64" i="140"/>
  <c r="P64" i="140"/>
  <c r="O64" i="140"/>
  <c r="C64" i="140"/>
  <c r="F26" i="140"/>
  <c r="F25" i="140"/>
  <c r="G25" i="140"/>
  <c r="E23" i="140"/>
  <c r="E22" i="140"/>
  <c r="F22" i="140"/>
  <c r="F21" i="140"/>
  <c r="G21" i="140"/>
  <c r="G20" i="140"/>
  <c r="E19" i="140"/>
  <c r="E18" i="140"/>
  <c r="F18" i="140"/>
  <c r="J1" i="140"/>
  <c r="C51" i="139"/>
  <c r="H50" i="139"/>
  <c r="H53" i="139" s="1"/>
  <c r="D50" i="139"/>
  <c r="D53" i="139" s="1"/>
  <c r="J49" i="139"/>
  <c r="I49" i="139"/>
  <c r="H49" i="139"/>
  <c r="F49" i="139"/>
  <c r="D49" i="139"/>
  <c r="C48" i="139"/>
  <c r="C46" i="139"/>
  <c r="C45" i="139"/>
  <c r="C44" i="139"/>
  <c r="C43" i="139"/>
  <c r="C42" i="139"/>
  <c r="C41" i="139"/>
  <c r="G49" i="139"/>
  <c r="C38" i="139"/>
  <c r="C36" i="139"/>
  <c r="J33" i="139"/>
  <c r="J50" i="139" s="1"/>
  <c r="J53" i="139" s="1"/>
  <c r="H33" i="139"/>
  <c r="F33" i="139"/>
  <c r="D33" i="139"/>
  <c r="C32" i="139"/>
  <c r="C31" i="139"/>
  <c r="C30" i="139"/>
  <c r="C29" i="139"/>
  <c r="N64" i="140"/>
  <c r="N28" i="140" s="1"/>
  <c r="G47" i="143" l="1"/>
  <c r="F23" i="140"/>
  <c r="C28" i="139"/>
  <c r="L64" i="140"/>
  <c r="L28" i="140" s="1"/>
  <c r="E64" i="140"/>
  <c r="H64" i="140"/>
  <c r="H28" i="140" s="1"/>
  <c r="M64" i="140"/>
  <c r="M28" i="140" s="1"/>
  <c r="G19" i="140"/>
  <c r="G22" i="140"/>
  <c r="F24" i="140"/>
  <c r="G24" i="140"/>
  <c r="E26" i="140"/>
  <c r="F340" i="141"/>
  <c r="F24" i="143"/>
  <c r="F58" i="143"/>
  <c r="G33" i="139"/>
  <c r="J64" i="140"/>
  <c r="J28" i="140" s="1"/>
  <c r="F64" i="140"/>
  <c r="K64" i="140"/>
  <c r="K28" i="140" s="1"/>
  <c r="G64" i="140"/>
  <c r="I33" i="139"/>
  <c r="I50" i="139" s="1"/>
  <c r="I53" i="139" s="1"/>
  <c r="E24" i="140"/>
  <c r="G26" i="140"/>
  <c r="F54" i="143"/>
  <c r="F60" i="143"/>
  <c r="G117" i="143"/>
  <c r="F50" i="139"/>
  <c r="F53" i="139" s="1"/>
  <c r="E20" i="140"/>
  <c r="E33" i="143"/>
  <c r="E45" i="143" s="1"/>
  <c r="F25" i="143"/>
  <c r="E115" i="143"/>
  <c r="F115" i="143" s="1"/>
  <c r="F108" i="143"/>
  <c r="E119" i="143"/>
  <c r="F117" i="143"/>
  <c r="E33" i="139"/>
  <c r="C26" i="139"/>
  <c r="G18" i="140"/>
  <c r="F20" i="140"/>
  <c r="E59" i="142"/>
  <c r="E47" i="139" s="1"/>
  <c r="C47" i="139" s="1"/>
  <c r="F50" i="143"/>
  <c r="C64" i="143"/>
  <c r="G119" i="143"/>
  <c r="D124" i="143"/>
  <c r="G124" i="143" s="1"/>
  <c r="G50" i="139"/>
  <c r="G53" i="139" s="1"/>
  <c r="E25" i="140"/>
  <c r="C33" i="143"/>
  <c r="G49" i="143"/>
  <c r="D64" i="143"/>
  <c r="G114" i="143"/>
  <c r="D115" i="143"/>
  <c r="G115" i="143" s="1"/>
  <c r="C39" i="139"/>
  <c r="C49" i="139" s="1"/>
  <c r="F19" i="140"/>
  <c r="E21" i="140"/>
  <c r="G23" i="140"/>
  <c r="G26" i="143"/>
  <c r="D33" i="143"/>
  <c r="E64" i="143"/>
  <c r="E89" i="143" s="1"/>
  <c r="F48" i="143"/>
  <c r="G128" i="143"/>
  <c r="D132" i="143"/>
  <c r="G132" i="143" s="1"/>
  <c r="G20" i="141"/>
  <c r="E54" i="141"/>
  <c r="G54" i="141" s="1"/>
  <c r="F28" i="140" l="1"/>
  <c r="E49" i="139"/>
  <c r="E50" i="139"/>
  <c r="E53" i="139" s="1"/>
  <c r="G28" i="140"/>
  <c r="C33" i="139"/>
  <c r="E28" i="140"/>
  <c r="E340" i="141"/>
  <c r="G340" i="141" s="1"/>
  <c r="F33" i="143"/>
  <c r="C45" i="143"/>
  <c r="C50" i="139"/>
  <c r="C53" i="139" s="1"/>
  <c r="C89" i="143"/>
  <c r="F89" i="143" s="1"/>
  <c r="F64" i="143"/>
  <c r="D45" i="143"/>
  <c r="G33" i="143"/>
  <c r="D89" i="143"/>
  <c r="G89" i="143" s="1"/>
  <c r="G64" i="143"/>
  <c r="E124" i="143"/>
  <c r="F124" i="143" s="1"/>
  <c r="F119" i="143"/>
  <c r="D136" i="143" l="1"/>
  <c r="G45" i="143"/>
  <c r="C136" i="143"/>
  <c r="F45" i="143"/>
  <c r="E136" i="143"/>
  <c r="F136" i="143" l="1"/>
  <c r="G136" i="143"/>
  <c r="H44" i="131" l="1"/>
  <c r="H43" i="131"/>
  <c r="C42" i="131"/>
  <c r="H41" i="131"/>
  <c r="H40" i="131"/>
  <c r="H39" i="131"/>
  <c r="H38" i="131"/>
  <c r="H42" i="131" s="1"/>
  <c r="C37" i="131"/>
  <c r="H36" i="131"/>
  <c r="H35" i="131"/>
  <c r="H34" i="131"/>
  <c r="H33" i="131"/>
  <c r="H32" i="131"/>
  <c r="H31" i="131"/>
  <c r="H29" i="131"/>
  <c r="H28" i="131"/>
  <c r="G27" i="131"/>
  <c r="H27" i="131" s="1"/>
  <c r="G26" i="131"/>
  <c r="E26" i="131"/>
  <c r="E30" i="131" s="1"/>
  <c r="C26" i="131"/>
  <c r="H26" i="131" s="1"/>
  <c r="H25" i="131"/>
  <c r="H21" i="131"/>
  <c r="G21" i="131"/>
  <c r="E21" i="131"/>
  <c r="C21" i="131"/>
  <c r="H37" i="131" l="1"/>
  <c r="H30" i="131"/>
  <c r="G30" i="131"/>
  <c r="C30" i="131"/>
  <c r="H45" i="131" l="1"/>
  <c r="B1" i="90"/>
  <c r="A1" i="103"/>
  <c r="A1" i="94"/>
  <c r="D1" i="93"/>
  <c r="B1" i="93"/>
  <c r="D1" i="92"/>
  <c r="A1" i="92"/>
  <c r="A1" i="111"/>
  <c r="A1" i="109"/>
  <c r="C55" i="123" l="1"/>
  <c r="C47" i="123"/>
  <c r="C41" i="123"/>
  <c r="C24" i="123"/>
  <c r="G69" i="122"/>
  <c r="E69" i="122"/>
  <c r="D69" i="122"/>
  <c r="C69" i="122"/>
  <c r="G38" i="122"/>
  <c r="E38" i="122"/>
  <c r="D38" i="122"/>
  <c r="C38" i="122"/>
  <c r="F37" i="122"/>
  <c r="F38" i="122" s="1"/>
  <c r="F36" i="122"/>
  <c r="G19" i="122"/>
  <c r="F19" i="122"/>
  <c r="E19" i="122"/>
  <c r="F69" i="122" l="1"/>
  <c r="C14" i="62" l="1"/>
  <c r="A1" i="59"/>
  <c r="H40" i="90"/>
  <c r="E39" i="90"/>
  <c r="E40" i="90" s="1"/>
  <c r="D39" i="90"/>
  <c r="G50" i="90" s="1"/>
  <c r="D34" i="90"/>
  <c r="G30" i="90"/>
  <c r="D24" i="90"/>
  <c r="G23" i="90"/>
  <c r="D21" i="90"/>
  <c r="G20" i="90"/>
  <c r="D18" i="90"/>
  <c r="G16" i="90"/>
  <c r="C62" i="103"/>
  <c r="C46" i="103"/>
  <c r="I46" i="103"/>
  <c r="I62" i="103" s="1"/>
  <c r="G46" i="103"/>
  <c r="G62" i="103" s="1"/>
  <c r="F46" i="103"/>
  <c r="F62" i="103" s="1"/>
  <c r="E46" i="103"/>
  <c r="E62" i="103" s="1"/>
  <c r="D46" i="103"/>
  <c r="D62" i="103" s="1"/>
  <c r="H4" i="56"/>
  <c r="G4" i="56"/>
  <c r="D4" i="56"/>
  <c r="A4" i="56"/>
  <c r="G66" i="55"/>
  <c r="A66" i="55"/>
  <c r="G1" i="55"/>
  <c r="A1" i="55"/>
  <c r="I1" i="54"/>
  <c r="A1" i="54"/>
  <c r="G141" i="68"/>
  <c r="G44" i="100"/>
  <c r="F44" i="100"/>
  <c r="E44" i="100"/>
  <c r="I43" i="100"/>
  <c r="I42" i="100"/>
  <c r="I41" i="100"/>
  <c r="I40" i="100"/>
  <c r="I39" i="100"/>
  <c r="I38" i="100"/>
  <c r="I37" i="100"/>
  <c r="I36" i="100"/>
  <c r="I35" i="100"/>
  <c r="I34" i="100"/>
  <c r="I32" i="100"/>
  <c r="F42" i="89"/>
  <c r="E42" i="89"/>
  <c r="D42" i="89"/>
  <c r="G41" i="89"/>
  <c r="G40" i="89"/>
  <c r="G39" i="89"/>
  <c r="G38" i="89"/>
  <c r="G37" i="89"/>
  <c r="G36" i="89"/>
  <c r="G35" i="89"/>
  <c r="G34" i="89"/>
  <c r="G33" i="89"/>
  <c r="G32" i="89"/>
  <c r="G31" i="89"/>
  <c r="G30" i="89"/>
  <c r="G29" i="89"/>
  <c r="G28" i="89"/>
  <c r="G27" i="89"/>
  <c r="G26" i="89"/>
  <c r="G25" i="89"/>
  <c r="G24" i="89"/>
  <c r="G23" i="89"/>
  <c r="G22" i="89"/>
  <c r="G21" i="89"/>
  <c r="G20" i="89"/>
  <c r="G19" i="89"/>
  <c r="G18" i="89"/>
  <c r="G17" i="89"/>
  <c r="G16" i="89"/>
  <c r="G114" i="88"/>
  <c r="F114" i="88"/>
  <c r="D114" i="88"/>
  <c r="G59" i="88"/>
  <c r="F112" i="114"/>
  <c r="F96" i="114"/>
  <c r="F90" i="114"/>
  <c r="G90" i="114" s="1"/>
  <c r="G89" i="114"/>
  <c r="G88" i="114"/>
  <c r="G87" i="114"/>
  <c r="G86" i="114"/>
  <c r="G85" i="114"/>
  <c r="G84" i="114"/>
  <c r="G83" i="114"/>
  <c r="G82" i="114"/>
  <c r="G81" i="114"/>
  <c r="G80" i="114"/>
  <c r="G79" i="114"/>
  <c r="B66" i="114"/>
  <c r="G60" i="114"/>
  <c r="G59" i="114"/>
  <c r="G58" i="114"/>
  <c r="G57" i="114"/>
  <c r="G56" i="114"/>
  <c r="G55" i="114"/>
  <c r="G54" i="114"/>
  <c r="G53" i="114"/>
  <c r="G52" i="114"/>
  <c r="G51" i="114"/>
  <c r="G50" i="114"/>
  <c r="G49" i="114"/>
  <c r="G48" i="114"/>
  <c r="G47" i="114"/>
  <c r="G46" i="114"/>
  <c r="G45" i="114"/>
  <c r="G44" i="114"/>
  <c r="G43" i="114"/>
  <c r="G42" i="114"/>
  <c r="G41" i="114"/>
  <c r="G40" i="114"/>
  <c r="G39" i="114"/>
  <c r="G38" i="114"/>
  <c r="G37" i="114"/>
  <c r="G36" i="114"/>
  <c r="G35" i="114"/>
  <c r="G34" i="114"/>
  <c r="G33" i="114"/>
  <c r="G32" i="114"/>
  <c r="G31" i="114"/>
  <c r="G30" i="114"/>
  <c r="G29" i="114"/>
  <c r="G28" i="114"/>
  <c r="G27" i="114"/>
  <c r="G26" i="114"/>
  <c r="G25" i="114"/>
  <c r="G24" i="114"/>
  <c r="G23" i="114"/>
  <c r="G22" i="114"/>
  <c r="G21" i="114"/>
  <c r="G20" i="114"/>
  <c r="G19" i="114"/>
  <c r="G18" i="114"/>
  <c r="G17" i="114"/>
  <c r="G16" i="114"/>
  <c r="G15" i="114"/>
  <c r="H98" i="113"/>
  <c r="G98" i="113"/>
  <c r="F98" i="113"/>
  <c r="H97" i="113"/>
  <c r="H96" i="113"/>
  <c r="H95" i="113"/>
  <c r="H94" i="113"/>
  <c r="H93" i="113"/>
  <c r="H92" i="113"/>
  <c r="H91" i="113"/>
  <c r="G91" i="113"/>
  <c r="F91" i="113"/>
  <c r="H88" i="113"/>
  <c r="H87" i="113"/>
  <c r="H86" i="113"/>
  <c r="H85" i="113"/>
  <c r="H84" i="113"/>
  <c r="G84" i="113"/>
  <c r="F84" i="113"/>
  <c r="H83" i="113"/>
  <c r="H82" i="113"/>
  <c r="H81" i="113"/>
  <c r="H80" i="113"/>
  <c r="H79" i="113"/>
  <c r="H78" i="113"/>
  <c r="H76" i="113"/>
  <c r="H75" i="113"/>
  <c r="H74" i="113"/>
  <c r="F73" i="113"/>
  <c r="F77" i="113" s="1"/>
  <c r="H72" i="113"/>
  <c r="H70" i="113"/>
  <c r="G70" i="113"/>
  <c r="F70" i="113"/>
  <c r="H69" i="113"/>
  <c r="H68" i="113"/>
  <c r="H67" i="113"/>
  <c r="H66" i="113"/>
  <c r="H65" i="113"/>
  <c r="H64" i="113"/>
  <c r="H63" i="113"/>
  <c r="A51" i="113"/>
  <c r="H48" i="113"/>
  <c r="G48" i="113"/>
  <c r="F48" i="113"/>
  <c r="H47" i="113"/>
  <c r="H46" i="113"/>
  <c r="H45" i="113"/>
  <c r="H44" i="113"/>
  <c r="H40" i="113"/>
  <c r="H39" i="113"/>
  <c r="G39" i="113"/>
  <c r="F39" i="113"/>
  <c r="H38" i="113"/>
  <c r="H37" i="113"/>
  <c r="H36" i="113"/>
  <c r="H35" i="113"/>
  <c r="H34" i="113"/>
  <c r="H33" i="113"/>
  <c r="H32" i="113"/>
  <c r="H31" i="113"/>
  <c r="H30" i="113"/>
  <c r="G30" i="113"/>
  <c r="F30" i="113"/>
  <c r="H29" i="113"/>
  <c r="H28" i="113"/>
  <c r="H27" i="113"/>
  <c r="H26" i="113"/>
  <c r="H25" i="113"/>
  <c r="H24" i="113"/>
  <c r="H22" i="113"/>
  <c r="H21" i="113"/>
  <c r="G21" i="113"/>
  <c r="F21" i="113"/>
  <c r="H20" i="113"/>
  <c r="H19" i="113"/>
  <c r="H18" i="113"/>
  <c r="H17" i="113"/>
  <c r="H16" i="113"/>
  <c r="H15" i="113"/>
  <c r="H14" i="113"/>
  <c r="H13" i="113"/>
  <c r="H94" i="84"/>
  <c r="I94" i="84"/>
  <c r="I93" i="84"/>
  <c r="I92" i="84"/>
  <c r="H86" i="84"/>
  <c r="H85" i="84"/>
  <c r="I74" i="84"/>
  <c r="I73" i="84"/>
  <c r="I72" i="84"/>
  <c r="I71" i="84"/>
  <c r="I70" i="84"/>
  <c r="I69" i="84"/>
  <c r="I68" i="84"/>
  <c r="I67" i="84"/>
  <c r="I66" i="84"/>
  <c r="I65" i="84"/>
  <c r="I64" i="84"/>
  <c r="I63" i="84"/>
  <c r="I62" i="84"/>
  <c r="I61" i="84"/>
  <c r="I60" i="84"/>
  <c r="I59" i="84"/>
  <c r="I58" i="84"/>
  <c r="I57" i="84"/>
  <c r="I56" i="84"/>
  <c r="I55" i="84"/>
  <c r="I54" i="84"/>
  <c r="I53" i="84"/>
  <c r="I52" i="84"/>
  <c r="I51" i="84"/>
  <c r="I50" i="84"/>
  <c r="I49" i="84"/>
  <c r="I48" i="84"/>
  <c r="I47" i="84"/>
  <c r="I46" i="84"/>
  <c r="I45" i="84"/>
  <c r="I44" i="84"/>
  <c r="I43" i="84"/>
  <c r="I42" i="84"/>
  <c r="I41" i="84"/>
  <c r="I40" i="84"/>
  <c r="I39" i="84"/>
  <c r="I38" i="84"/>
  <c r="I37" i="84"/>
  <c r="I36" i="84"/>
  <c r="I35" i="84"/>
  <c r="I34" i="84"/>
  <c r="I33" i="84"/>
  <c r="I32" i="84"/>
  <c r="I31" i="84"/>
  <c r="I30" i="84"/>
  <c r="I29" i="84"/>
  <c r="I28" i="84"/>
  <c r="I27" i="84"/>
  <c r="I26" i="84"/>
  <c r="I25" i="84"/>
  <c r="I24" i="84"/>
  <c r="I23" i="84"/>
  <c r="I22" i="84"/>
  <c r="I21" i="84"/>
  <c r="I20" i="84"/>
  <c r="I19" i="84"/>
  <c r="I18" i="84"/>
  <c r="I17" i="84"/>
  <c r="I16" i="84"/>
  <c r="I15" i="84"/>
  <c r="I14" i="84"/>
  <c r="G99" i="37"/>
  <c r="G98" i="37"/>
  <c r="F96" i="37"/>
  <c r="E96" i="37"/>
  <c r="D96" i="37"/>
  <c r="G95" i="37"/>
  <c r="G96" i="37" s="1"/>
  <c r="G94" i="37"/>
  <c r="F91" i="37"/>
  <c r="F97" i="37" s="1"/>
  <c r="F101" i="37" s="1"/>
  <c r="E91" i="37"/>
  <c r="E97" i="37" s="1"/>
  <c r="E101" i="37" s="1"/>
  <c r="D91" i="37"/>
  <c r="G90" i="37"/>
  <c r="G89" i="37"/>
  <c r="G88" i="37"/>
  <c r="G91" i="37" s="1"/>
  <c r="G87" i="37"/>
  <c r="G85" i="37"/>
  <c r="A84" i="37"/>
  <c r="A85" i="37" s="1"/>
  <c r="A86" i="37" s="1"/>
  <c r="A87" i="37" s="1"/>
  <c r="A88" i="37" s="1"/>
  <c r="A89" i="37" s="1"/>
  <c r="A90" i="37" s="1"/>
  <c r="A91" i="37" s="1"/>
  <c r="A92" i="37" s="1"/>
  <c r="A93" i="37" s="1"/>
  <c r="A94" i="37" s="1"/>
  <c r="A95" i="37" s="1"/>
  <c r="A96" i="37" s="1"/>
  <c r="A97" i="37" s="1"/>
  <c r="A98" i="37" s="1"/>
  <c r="A99" i="37" s="1"/>
  <c r="G83" i="37"/>
  <c r="A83" i="37"/>
  <c r="F66" i="37"/>
  <c r="A66" i="37"/>
  <c r="G34" i="37"/>
  <c r="G33" i="37"/>
  <c r="F31" i="37"/>
  <c r="E31" i="37"/>
  <c r="D31" i="37"/>
  <c r="G30" i="37"/>
  <c r="G31" i="37" s="1"/>
  <c r="G29" i="37"/>
  <c r="F26" i="37"/>
  <c r="F32" i="37" s="1"/>
  <c r="F36" i="37" s="1"/>
  <c r="E26" i="37"/>
  <c r="E32" i="37" s="1"/>
  <c r="E36" i="37" s="1"/>
  <c r="D26" i="37"/>
  <c r="G25" i="37"/>
  <c r="G24" i="37"/>
  <c r="G23" i="37"/>
  <c r="G22" i="37"/>
  <c r="G20" i="37"/>
  <c r="G18" i="37"/>
  <c r="A18" i="37"/>
  <c r="A19" i="37" s="1"/>
  <c r="A20" i="37" s="1"/>
  <c r="A21" i="37" s="1"/>
  <c r="A22" i="37" s="1"/>
  <c r="A23" i="37" s="1"/>
  <c r="A24" i="37" s="1"/>
  <c r="A25" i="37" s="1"/>
  <c r="A26" i="37" s="1"/>
  <c r="A27" i="37" s="1"/>
  <c r="A28" i="37" s="1"/>
  <c r="A29" i="37" s="1"/>
  <c r="A30" i="37" s="1"/>
  <c r="A31" i="37" s="1"/>
  <c r="A32" i="37" s="1"/>
  <c r="A33" i="37" s="1"/>
  <c r="A34" i="37" s="1"/>
  <c r="F1" i="37"/>
  <c r="A1" i="37"/>
  <c r="D42" i="36"/>
  <c r="C42" i="36"/>
  <c r="D36" i="36"/>
  <c r="C36" i="36"/>
  <c r="C1" i="36"/>
  <c r="A1" i="36"/>
  <c r="N73" i="35"/>
  <c r="M73" i="35"/>
  <c r="L73" i="35"/>
  <c r="K73" i="35"/>
  <c r="J73" i="35"/>
  <c r="I73" i="35"/>
  <c r="H73" i="35"/>
  <c r="G73" i="35"/>
  <c r="F73" i="35"/>
  <c r="D73" i="35"/>
  <c r="C73" i="35"/>
  <c r="M1" i="35"/>
  <c r="F1" i="35"/>
  <c r="C1" i="35"/>
  <c r="A1" i="35"/>
  <c r="F135" i="34"/>
  <c r="F105" i="34"/>
  <c r="E105" i="34"/>
  <c r="D105" i="34"/>
  <c r="C105" i="34"/>
  <c r="E70" i="34"/>
  <c r="A70" i="34"/>
  <c r="F67" i="34"/>
  <c r="F40" i="34"/>
  <c r="E40" i="34"/>
  <c r="D40" i="34"/>
  <c r="C40" i="34"/>
  <c r="E1" i="34"/>
  <c r="A1" i="34"/>
  <c r="E62" i="33"/>
  <c r="D1" i="33"/>
  <c r="A1" i="33"/>
  <c r="R61" i="32"/>
  <c r="Q61" i="32"/>
  <c r="P61" i="32"/>
  <c r="O61" i="32"/>
  <c r="N61" i="32"/>
  <c r="M61" i="32"/>
  <c r="L61" i="32"/>
  <c r="K61" i="32"/>
  <c r="J61" i="32"/>
  <c r="I61" i="32"/>
  <c r="H61" i="32"/>
  <c r="G61" i="32"/>
  <c r="F61" i="32"/>
  <c r="E61" i="32"/>
  <c r="D61" i="32"/>
  <c r="R60" i="32"/>
  <c r="Q60" i="32"/>
  <c r="P60" i="32"/>
  <c r="R59" i="32"/>
  <c r="Q59" i="32"/>
  <c r="P59" i="32"/>
  <c r="R58" i="32"/>
  <c r="Q58" i="32"/>
  <c r="P58" i="32"/>
  <c r="R57" i="32"/>
  <c r="Q57" i="32"/>
  <c r="P57" i="32"/>
  <c r="R56" i="32"/>
  <c r="Q56" i="32"/>
  <c r="P56" i="32"/>
  <c r="R55" i="32"/>
  <c r="Q55" i="32"/>
  <c r="P55" i="32"/>
  <c r="R54" i="32"/>
  <c r="Q54" i="32"/>
  <c r="P54" i="32"/>
  <c r="R53" i="32"/>
  <c r="Q53" i="32"/>
  <c r="P53" i="32"/>
  <c r="R52" i="32"/>
  <c r="Q52" i="32"/>
  <c r="P52" i="32"/>
  <c r="R51" i="32"/>
  <c r="Q51" i="32"/>
  <c r="P51" i="32"/>
  <c r="R50" i="32"/>
  <c r="Q50" i="32"/>
  <c r="P50" i="32"/>
  <c r="R49" i="32"/>
  <c r="Q49" i="32"/>
  <c r="P49" i="32"/>
  <c r="R48" i="32"/>
  <c r="Q48" i="32"/>
  <c r="P48" i="32"/>
  <c r="R47" i="32"/>
  <c r="Q47" i="32"/>
  <c r="P47" i="32"/>
  <c r="R46" i="32"/>
  <c r="Q46" i="32"/>
  <c r="P46" i="32"/>
  <c r="R45" i="32"/>
  <c r="Q45" i="32"/>
  <c r="P45" i="32"/>
  <c r="R44" i="32"/>
  <c r="Q44" i="32"/>
  <c r="P44" i="32"/>
  <c r="R43" i="32"/>
  <c r="Q43" i="32"/>
  <c r="P43" i="32"/>
  <c r="R42" i="32"/>
  <c r="Q42" i="32"/>
  <c r="P42" i="32"/>
  <c r="R41" i="32"/>
  <c r="Q41" i="32"/>
  <c r="P41" i="32"/>
  <c r="R40" i="32"/>
  <c r="Q40" i="32"/>
  <c r="P40" i="32"/>
  <c r="R39" i="32"/>
  <c r="Q39" i="32"/>
  <c r="P39" i="32"/>
  <c r="R38" i="32"/>
  <c r="Q38" i="32"/>
  <c r="P38" i="32"/>
  <c r="R37" i="32"/>
  <c r="Q37" i="32"/>
  <c r="P37" i="32"/>
  <c r="R36" i="32"/>
  <c r="Q36" i="32"/>
  <c r="P36" i="32"/>
  <c r="R35" i="32"/>
  <c r="Q35" i="32"/>
  <c r="P35" i="32"/>
  <c r="R34" i="32"/>
  <c r="Q34" i="32"/>
  <c r="P34" i="32"/>
  <c r="R33" i="32"/>
  <c r="Q33" i="32"/>
  <c r="P33" i="32"/>
  <c r="R32" i="32"/>
  <c r="Q32" i="32"/>
  <c r="P32" i="32"/>
  <c r="R31" i="32"/>
  <c r="Q31" i="32"/>
  <c r="P31" i="32"/>
  <c r="R30" i="32"/>
  <c r="Q30" i="32"/>
  <c r="P30" i="32"/>
  <c r="R29" i="32"/>
  <c r="Q29" i="32"/>
  <c r="P29" i="32"/>
  <c r="R28" i="32"/>
  <c r="Q28" i="32"/>
  <c r="P28" i="32"/>
  <c r="R27" i="32"/>
  <c r="Q27" i="32"/>
  <c r="P27" i="32"/>
  <c r="R26" i="32"/>
  <c r="Q26" i="32"/>
  <c r="P26" i="32"/>
  <c r="R25" i="32"/>
  <c r="Q25" i="32"/>
  <c r="P25" i="32"/>
  <c r="R24" i="32"/>
  <c r="Q24" i="32"/>
  <c r="P24" i="32"/>
  <c r="R23" i="32"/>
  <c r="Q23" i="32"/>
  <c r="P23" i="32"/>
  <c r="R22" i="32"/>
  <c r="Q22" i="32"/>
  <c r="P22" i="32"/>
  <c r="R21" i="32"/>
  <c r="Q21" i="32"/>
  <c r="P21" i="32"/>
  <c r="R20" i="32"/>
  <c r="Q20" i="32"/>
  <c r="P20" i="32"/>
  <c r="R19" i="32"/>
  <c r="Q19" i="32"/>
  <c r="P19" i="32"/>
  <c r="R18" i="32"/>
  <c r="Q18" i="32"/>
  <c r="P18" i="32"/>
  <c r="R17" i="32"/>
  <c r="Q17" i="32"/>
  <c r="P17" i="32"/>
  <c r="R16" i="32"/>
  <c r="Q16" i="32"/>
  <c r="P16" i="32"/>
  <c r="Q1" i="32"/>
  <c r="H1" i="32"/>
  <c r="E42" i="97"/>
  <c r="E41" i="97"/>
  <c r="E39" i="97"/>
  <c r="E36" i="97"/>
  <c r="E33" i="97"/>
  <c r="E22" i="96"/>
  <c r="F39" i="95"/>
  <c r="F15" i="95"/>
  <c r="K32" i="93"/>
  <c r="K27" i="93"/>
  <c r="K26" i="93"/>
  <c r="K25" i="93"/>
  <c r="K24" i="93"/>
  <c r="K20" i="93"/>
  <c r="K15" i="93"/>
  <c r="H44" i="92"/>
  <c r="H31" i="92"/>
  <c r="D60" i="23"/>
  <c r="C60" i="23"/>
  <c r="D59" i="23"/>
  <c r="C59" i="23"/>
  <c r="D35" i="23"/>
  <c r="C35" i="23"/>
  <c r="C1" i="23"/>
  <c r="A1" i="23"/>
  <c r="H31" i="22"/>
  <c r="G31" i="22"/>
  <c r="F31" i="22"/>
  <c r="E31" i="22"/>
  <c r="D31" i="22"/>
  <c r="H30" i="22"/>
  <c r="H29" i="22"/>
  <c r="H28" i="22"/>
  <c r="H27" i="22"/>
  <c r="H25" i="22"/>
  <c r="H24" i="22"/>
  <c r="H23" i="22"/>
  <c r="H21" i="22"/>
  <c r="H20" i="22"/>
  <c r="H19" i="22"/>
  <c r="H18" i="22"/>
  <c r="H16" i="22"/>
  <c r="H15" i="22"/>
  <c r="H14" i="22"/>
  <c r="H13" i="22"/>
  <c r="G1" i="22"/>
  <c r="A1" i="22"/>
  <c r="H27" i="21"/>
  <c r="H26" i="21"/>
  <c r="H25" i="21"/>
  <c r="H23" i="21"/>
  <c r="H22" i="21"/>
  <c r="H19" i="21"/>
  <c r="G19" i="21"/>
  <c r="F19" i="21"/>
  <c r="E19" i="21"/>
  <c r="D19" i="21"/>
  <c r="H18" i="21"/>
  <c r="H17" i="21"/>
  <c r="G1" i="21"/>
  <c r="A1" i="21"/>
  <c r="A1" i="20"/>
  <c r="S58" i="17"/>
  <c r="R58" i="17"/>
  <c r="P58" i="17"/>
  <c r="S54" i="17"/>
  <c r="R54" i="17"/>
  <c r="P54" i="17"/>
  <c r="M32" i="17"/>
  <c r="M31" i="17"/>
  <c r="M30" i="17"/>
  <c r="M29" i="17"/>
  <c r="M28" i="17"/>
  <c r="M27" i="17"/>
  <c r="M26" i="17"/>
  <c r="M25" i="17"/>
  <c r="M24" i="17"/>
  <c r="M23" i="17"/>
  <c r="M22" i="17"/>
  <c r="M21" i="17"/>
  <c r="M20" i="17"/>
  <c r="M19" i="17"/>
  <c r="M18" i="17"/>
  <c r="M17" i="17"/>
  <c r="M16" i="17"/>
  <c r="M15" i="17"/>
  <c r="M14" i="17"/>
  <c r="M13" i="17"/>
  <c r="M12" i="17"/>
  <c r="M11" i="17"/>
  <c r="M10" i="17"/>
  <c r="R1" i="17"/>
  <c r="M1" i="17"/>
  <c r="I1" i="17"/>
  <c r="A1" i="17"/>
  <c r="L48" i="73"/>
  <c r="K48" i="73"/>
  <c r="H48" i="73"/>
  <c r="G48" i="73"/>
  <c r="F48" i="73"/>
  <c r="I48" i="73"/>
  <c r="G65" i="72"/>
  <c r="G52" i="72"/>
  <c r="G46" i="72"/>
  <c r="F45" i="72"/>
  <c r="F47" i="72" s="1"/>
  <c r="E47" i="72"/>
  <c r="D45" i="72"/>
  <c r="G42" i="72"/>
  <c r="G39" i="72"/>
  <c r="G66" i="72" s="1"/>
  <c r="G37" i="72"/>
  <c r="G35" i="72"/>
  <c r="G65" i="111"/>
  <c r="E65" i="111"/>
  <c r="D65" i="111"/>
  <c r="C65" i="111"/>
  <c r="F62" i="111"/>
  <c r="F61" i="111"/>
  <c r="F60" i="111"/>
  <c r="F59" i="111"/>
  <c r="F58" i="111"/>
  <c r="F57" i="111"/>
  <c r="F56" i="111"/>
  <c r="F55" i="111"/>
  <c r="F54" i="111"/>
  <c r="F53" i="111"/>
  <c r="F52" i="111"/>
  <c r="F51" i="111"/>
  <c r="F50" i="111"/>
  <c r="F49" i="111"/>
  <c r="F48" i="111"/>
  <c r="F47" i="111"/>
  <c r="F46" i="111"/>
  <c r="F45" i="111"/>
  <c r="F44" i="111"/>
  <c r="F43" i="111"/>
  <c r="F42" i="111"/>
  <c r="F41" i="111"/>
  <c r="F40" i="111"/>
  <c r="F39" i="111"/>
  <c r="F65" i="111" s="1"/>
  <c r="F38" i="111"/>
  <c r="F37" i="111"/>
  <c r="G32" i="111"/>
  <c r="F32" i="111"/>
  <c r="E32" i="111"/>
  <c r="D32" i="111"/>
  <c r="C32" i="111"/>
  <c r="F31" i="111"/>
  <c r="F30" i="111"/>
  <c r="F29" i="111"/>
  <c r="F28" i="111"/>
  <c r="F27" i="111"/>
  <c r="F26" i="111"/>
  <c r="F25" i="111"/>
  <c r="F24" i="111"/>
  <c r="F23" i="111"/>
  <c r="F22" i="111"/>
  <c r="F21" i="111"/>
  <c r="F20" i="111"/>
  <c r="F19" i="111"/>
  <c r="H46" i="112"/>
  <c r="G46" i="112"/>
  <c r="F46" i="112"/>
  <c r="E46" i="112"/>
  <c r="D46" i="112"/>
  <c r="H44" i="112"/>
  <c r="H43" i="112"/>
  <c r="H42" i="112"/>
  <c r="H41" i="112"/>
  <c r="H40" i="112"/>
  <c r="G24" i="112"/>
  <c r="H22" i="112"/>
  <c r="H24" i="112" s="1"/>
  <c r="G22" i="112"/>
  <c r="A73" i="11"/>
  <c r="D66" i="11"/>
  <c r="D38" i="11"/>
  <c r="D31" i="11"/>
  <c r="D24" i="11"/>
  <c r="A1" i="11"/>
  <c r="I45" i="10"/>
  <c r="H45" i="10"/>
  <c r="G45" i="10"/>
  <c r="E45" i="10"/>
  <c r="I37" i="10"/>
  <c r="H37" i="10"/>
  <c r="G37" i="10"/>
  <c r="E37" i="10"/>
  <c r="H1" i="10"/>
  <c r="A1" i="10"/>
  <c r="E114" i="109"/>
  <c r="F112" i="109" s="1"/>
  <c r="D114" i="109"/>
  <c r="C114" i="109"/>
  <c r="E112" i="109"/>
  <c r="F110" i="109"/>
  <c r="E110" i="109"/>
  <c r="E108" i="109"/>
  <c r="C102" i="109"/>
  <c r="F100" i="109"/>
  <c r="F98" i="109"/>
  <c r="F102" i="109" s="1"/>
  <c r="D98" i="109"/>
  <c r="D102" i="109" s="1"/>
  <c r="C98" i="109"/>
  <c r="F96" i="109"/>
  <c r="F94" i="109"/>
  <c r="F92" i="109"/>
  <c r="F90" i="109"/>
  <c r="F80" i="109"/>
  <c r="E80" i="109"/>
  <c r="D80" i="109"/>
  <c r="C80" i="109"/>
  <c r="C78" i="109"/>
  <c r="C77" i="109"/>
  <c r="C74" i="109"/>
  <c r="C23" i="71"/>
  <c r="D23" i="71"/>
  <c r="B262" i="6"/>
  <c r="B210" i="6"/>
  <c r="B158" i="6"/>
  <c r="B106" i="6"/>
  <c r="B54" i="6"/>
  <c r="B1" i="6"/>
  <c r="A1" i="63"/>
  <c r="A1" i="5"/>
  <c r="A1" i="4"/>
  <c r="A1" i="3"/>
  <c r="A63" i="1"/>
  <c r="A61" i="1"/>
  <c r="A59" i="1"/>
  <c r="A57" i="1"/>
  <c r="A55" i="1"/>
  <c r="A53" i="1"/>
  <c r="A51" i="1"/>
  <c r="A49" i="1"/>
  <c r="A45" i="1"/>
  <c r="A43" i="1"/>
  <c r="A6" i="1"/>
  <c r="F119" i="114" l="1"/>
  <c r="E82" i="109"/>
  <c r="E84" i="109" s="1"/>
  <c r="C82" i="109"/>
  <c r="F82" i="109"/>
  <c r="F84" i="109" s="1"/>
  <c r="C84" i="109"/>
  <c r="G97" i="37"/>
  <c r="G26" i="37"/>
  <c r="D32" i="37"/>
  <c r="D97" i="37"/>
  <c r="G32" i="37"/>
  <c r="C51" i="98"/>
  <c r="D44" i="100"/>
  <c r="I33" i="100"/>
  <c r="I44" i="100" s="1"/>
  <c r="H44" i="100"/>
  <c r="F108" i="109"/>
  <c r="G45" i="72"/>
  <c r="G47" i="72" s="1"/>
  <c r="G53" i="72"/>
  <c r="G119" i="114" l="1"/>
  <c r="G73" i="113"/>
  <c r="G77" i="113" s="1"/>
  <c r="H77" i="113" s="1"/>
  <c r="D82" i="109"/>
  <c r="D84" i="109" s="1"/>
  <c r="F114" i="109"/>
</calcChain>
</file>

<file path=xl/comments1.xml><?xml version="1.0" encoding="utf-8"?>
<comments xmlns="http://schemas.openxmlformats.org/spreadsheetml/2006/main">
  <authors>
    <author>baggas</author>
  </authors>
  <commentList>
    <comment ref="D133" authorId="0">
      <text>
        <r>
          <rPr>
            <b/>
            <sz val="8"/>
            <color indexed="81"/>
            <rFont val="Tahoma"/>
            <family val="2"/>
          </rPr>
          <t>baggas:</t>
        </r>
        <r>
          <rPr>
            <sz val="8"/>
            <color indexed="81"/>
            <rFont val="Tahoma"/>
            <family val="2"/>
          </rPr>
          <t xml:space="preserve">
psc qtr G634</t>
        </r>
      </text>
    </comment>
  </commentList>
</comments>
</file>

<file path=xl/comments2.xml><?xml version="1.0" encoding="utf-8"?>
<comments xmlns="http://schemas.openxmlformats.org/spreadsheetml/2006/main">
  <authors>
    <author>saporj</author>
  </authors>
  <commentList>
    <comment ref="D40" authorId="0">
      <text>
        <r>
          <rPr>
            <b/>
            <sz val="8"/>
            <color indexed="81"/>
            <rFont val="Tahoma"/>
            <family val="2"/>
          </rPr>
          <t>saporj:</t>
        </r>
        <r>
          <rPr>
            <sz val="8"/>
            <color indexed="81"/>
            <rFont val="Tahoma"/>
            <family val="2"/>
          </rPr>
          <t xml:space="preserve">
adjustment to tie into total espense</t>
        </r>
      </text>
    </comment>
    <comment ref="G41" authorId="0">
      <text>
        <r>
          <rPr>
            <b/>
            <sz val="8"/>
            <color indexed="81"/>
            <rFont val="Tahoma"/>
            <family val="2"/>
          </rPr>
          <t>saporj:</t>
        </r>
        <r>
          <rPr>
            <sz val="8"/>
            <color indexed="81"/>
            <rFont val="Tahoma"/>
            <family val="2"/>
          </rPr>
          <t xml:space="preserve">
do not agree with how Brooklyn got this number s/b same as last year
</t>
        </r>
      </text>
    </comment>
  </commentList>
</comments>
</file>

<file path=xl/sharedStrings.xml><?xml version="1.0" encoding="utf-8"?>
<sst xmlns="http://schemas.openxmlformats.org/spreadsheetml/2006/main" count="6859" uniqueCount="4104">
  <si>
    <t>Sea Cliff</t>
  </si>
  <si>
    <t>Upper Brookville</t>
  </si>
  <si>
    <t>Babylon</t>
  </si>
  <si>
    <t>Amityville</t>
  </si>
  <si>
    <t>Lindenhurst</t>
  </si>
  <si>
    <t>Brookhaven</t>
  </si>
  <si>
    <t>Belle Terre</t>
  </si>
  <si>
    <t>Bellport</t>
  </si>
  <si>
    <t>Old Field</t>
  </si>
  <si>
    <t xml:space="preserve">    85-2</t>
  </si>
  <si>
    <t>Patchogue</t>
  </si>
  <si>
    <t>Poquott</t>
  </si>
  <si>
    <t>Port Jefferson</t>
  </si>
  <si>
    <t>Shoreham</t>
  </si>
  <si>
    <t>Lake Grove</t>
  </si>
  <si>
    <t>East Hampton</t>
  </si>
  <si>
    <t>Sag Harbor</t>
  </si>
  <si>
    <t>Huntington</t>
  </si>
  <si>
    <t>Asharoken</t>
  </si>
  <si>
    <t>Huntington Bay</t>
  </si>
  <si>
    <t>Lloyd Harbor</t>
  </si>
  <si>
    <t>Northport</t>
  </si>
  <si>
    <t>Islip</t>
  </si>
  <si>
    <t>Brightwaters</t>
  </si>
  <si>
    <t>Islandia</t>
  </si>
  <si>
    <t>Riverhead</t>
  </si>
  <si>
    <t>Smithtown</t>
  </si>
  <si>
    <t>Head of the Harbor</t>
  </si>
  <si>
    <t>Nissequogue</t>
  </si>
  <si>
    <t>The Branch</t>
  </si>
  <si>
    <t>Southampton</t>
  </si>
  <si>
    <t>Westhampton Beach</t>
  </si>
  <si>
    <t>Southold</t>
  </si>
  <si>
    <t>Greenport</t>
  </si>
  <si>
    <t>New York</t>
  </si>
  <si>
    <t>Quogue</t>
  </si>
  <si>
    <t>Kings</t>
  </si>
  <si>
    <t xml:space="preserve">     </t>
  </si>
  <si>
    <t xml:space="preserve">    85-3</t>
  </si>
  <si>
    <t>consists of .....Annual Report Pages 101-450 &amp; Supplemental Filing, Pages 1- 93.........................................................................................</t>
  </si>
  <si>
    <t>the sources of my information and the grounds for my belief are as follows: ...............................................................................</t>
  </si>
  <si>
    <t>Books of Accounts and Underlying Records</t>
  </si>
  <si>
    <t>1.  Report below the information called for concerning accumulated provisions for depreciation and</t>
  </si>
  <si>
    <t xml:space="preserve">     amortization of gas plant in service at end of year and changes during year.</t>
  </si>
  <si>
    <t>2.  Explain any important adjustments during year.</t>
  </si>
  <si>
    <t xml:space="preserve">   The Public Service Law requires that "... it shall be the duty of every such person and corporation to file with the</t>
  </si>
  <si>
    <t>Commission an annual report, verified by oath of the president, vice-president, treasurer, secretary, general manager, or</t>
  </si>
  <si>
    <t>receiver, if any, thereof, or by the person required to file the same.   The verification shall be made by said official holding</t>
  </si>
  <si>
    <t>office at the time of the filing of said report, and if  not made upon the knowledge of the person verifying the same shall</t>
  </si>
  <si>
    <t>set forth the sources of his information and the grounds of his belief as to any matters not stated to be verified upon his</t>
  </si>
  <si>
    <t xml:space="preserve">knowledge." </t>
  </si>
  <si>
    <t xml:space="preserve">                       (Here insert the official title of the deponent)       (Here insert exact name of the reporting company)</t>
  </si>
  <si>
    <t>I am familiar with the preparation of the foregoing report know generally the contents thereof.  The said report which</t>
  </si>
  <si>
    <t xml:space="preserve">                                            (Here insert exact identification of the sections and pages comprising this report)</t>
  </si>
  <si>
    <t>is true and correct to the best of my knowledge and belief.   As to matters not actually stated upon my knowledge,</t>
  </si>
  <si>
    <t xml:space="preserve">Signature                                        </t>
  </si>
  <si>
    <t xml:space="preserve">Subscribed and sworn to before me a </t>
  </si>
  <si>
    <t>...................................................</t>
  </si>
  <si>
    <t xml:space="preserve">      of annual DSM expense, or the amortized program costs, and in column (e) indicate, the</t>
  </si>
  <si>
    <t xml:space="preserve">      unamortized accumulated DSM expenditure balances. </t>
  </si>
  <si>
    <t xml:space="preserve">               DSM TOTAL</t>
  </si>
  <si>
    <t>ULIEEP</t>
  </si>
  <si>
    <t>HIECA</t>
  </si>
  <si>
    <t>DSM Incentive</t>
  </si>
  <si>
    <t xml:space="preserve">               GRAND TOTAL</t>
  </si>
  <si>
    <t>NOTES PAYABLE (Account 231)</t>
  </si>
  <si>
    <t>MAINTENANCE OF MEASURING AND REGULATING EQUIPMENT</t>
  </si>
  <si>
    <t xml:space="preserve">          TOTAL OTHER STORAGE EXPENSES</t>
  </si>
  <si>
    <t>74</t>
  </si>
  <si>
    <t>Report on Line 11 the amount of unrecognized net asset gain or loss not yet reflected in the market-related value of</t>
  </si>
  <si>
    <t>plan assets.</t>
  </si>
  <si>
    <t xml:space="preserve">In certain instances, a portion of the New York State Jurisdiction OPEB internal reserve may not be subject to the </t>
  </si>
  <si>
    <t>Percentage of NRC Minimum Financial Assurance accumulated</t>
  </si>
  <si>
    <t xml:space="preserve"> as of December 31 (line 17, columns c &amp; d/[pg 46, line 12])</t>
  </si>
  <si>
    <t>Notes:</t>
  </si>
  <si>
    <t>1.  "Internal" above relates to the internal method of accumulating funds for decommissioning nuclear generating stations.  In this</t>
  </si>
  <si>
    <t xml:space="preserve">    method, the company retains control of the funds so provided until needed for actual decommissioning.</t>
  </si>
  <si>
    <t>NONCURRENT</t>
  </si>
  <si>
    <t>CURRENT</t>
  </si>
  <si>
    <t>LNG</t>
  </si>
  <si>
    <t>TOTAL</t>
  </si>
  <si>
    <t>BALANCE, BEGINNING OF YEAR</t>
  </si>
  <si>
    <t>GAS DELIVERED TO STORAGE</t>
  </si>
  <si>
    <t>GAS WITHDRAWN FROM STORAGE</t>
  </si>
  <si>
    <t>BALANCE, END OF YEAR</t>
  </si>
  <si>
    <t>Dth</t>
  </si>
  <si>
    <t>State basis of segregation of inventory between current and noncurrent portions.</t>
  </si>
  <si>
    <t>GAS DELIVERED TO STORAGE:</t>
  </si>
  <si>
    <t xml:space="preserve">  Cost of gas delivered to storage:</t>
  </si>
  <si>
    <t>If this is the first year the company is subject to the reporting requirements of this schedule, complete separate forms for</t>
  </si>
  <si>
    <t xml:space="preserve">     PBO at settlement date</t>
  </si>
  <si>
    <t>each reportable event having occurred since the company's adoption of SFAS-87 and include those forms in the current</t>
  </si>
  <si>
    <t xml:space="preserve">     Year-to-date increase (or decrease) in actuarial discount rate </t>
  </si>
  <si>
    <t>basis points</t>
  </si>
  <si>
    <t>Annual Report.</t>
  </si>
  <si>
    <t xml:space="preserve">     Percentage decrease in PBO for each 100 basis-point increase in the discount rate</t>
  </si>
  <si>
    <t xml:space="preserve">     Liability gain or (loss): {(6) x (7) x (8)} x 100 -- see instructions</t>
  </si>
  <si>
    <t>Employee Protective Plans........................................................</t>
  </si>
  <si>
    <t>Analysis of Pension Costs........................................................</t>
  </si>
  <si>
    <t>26-27</t>
  </si>
  <si>
    <t>Analysis of Pension Settlements, Curtailments and</t>
  </si>
  <si>
    <t>1.  Give a description and the amount of the principal items carried at the end of the</t>
  </si>
  <si>
    <t xml:space="preserve">     year in each of the accounts listed below.</t>
  </si>
  <si>
    <t>2.  Minor items may be grouped by classes, showing the number of items in each group.</t>
  </si>
  <si>
    <t>End Of Year</t>
  </si>
  <si>
    <t xml:space="preserve">  Line</t>
  </si>
  <si>
    <t xml:space="preserve">Rents Receivable (Account 172)                       </t>
  </si>
  <si>
    <t>TOTAL (Account 172)</t>
  </si>
  <si>
    <t>Accrued Utility Revenues  (Account 173)</t>
  </si>
  <si>
    <t>TOTAL (Account 173)</t>
  </si>
  <si>
    <t>Revenue from Transportation of Gas of Others..................</t>
  </si>
  <si>
    <t>Other Gas Revenues.................................................................</t>
  </si>
  <si>
    <t xml:space="preserve">      d. an event that significantly reduces the expected of years future service for present employees who are entitled</t>
  </si>
  <si>
    <t xml:space="preserve">     Expected return   </t>
  </si>
  <si>
    <t>Exchange of Gas Transactions.................................................</t>
  </si>
  <si>
    <t>NYPSC 182-96</t>
  </si>
  <si>
    <t xml:space="preserve">RECONCILIATION BETWEEN FERC, PSC AND STOCKHOLDER'S </t>
  </si>
  <si>
    <t xml:space="preserve">               for programs undertaken to provide energy efficiency services to low income customers,</t>
  </si>
  <si>
    <t xml:space="preserve">               pursuant to the "Order Establishing a Low Income Energy Efficiency Program in Case 89-M-124.</t>
  </si>
  <si>
    <t>HIECA - Home Insulation and Energy Conservation Act  programs - All programs and pilot</t>
  </si>
  <si>
    <t xml:space="preserve">               projects operated under the Home Insulation and Energy Conservation Act. </t>
  </si>
  <si>
    <t>LNG PROCESSING TERMINAL LABOR AND EXPENSES</t>
  </si>
  <si>
    <t>(844.3)</t>
  </si>
  <si>
    <t>LIQUEFACTION PROCESSING LABOR AND EXPENSES</t>
  </si>
  <si>
    <t>(844.4)</t>
  </si>
  <si>
    <t>LIQUEFACTION TRANSPORTATION LABOR AND EXPENSES</t>
  </si>
  <si>
    <t>(844.5)</t>
  </si>
  <si>
    <t>MEASURING AND REGULATING LABOR AND EXPENSES</t>
  </si>
  <si>
    <t>(844.6)</t>
  </si>
  <si>
    <t>COMPRESSOR STATION LABOR AND EXPENSES</t>
  </si>
  <si>
    <t>(844.7)</t>
  </si>
  <si>
    <t>COMMUNICATION SYSTEM EXPENSES</t>
  </si>
  <si>
    <t>(844.8)</t>
  </si>
  <si>
    <t>SYSTEM CONTROL AND LOAD DISPATCHING</t>
  </si>
  <si>
    <t>(845.1)</t>
  </si>
  <si>
    <t>(845.2)</t>
  </si>
  <si>
    <t>(845.3)</t>
  </si>
  <si>
    <t>(845.4)</t>
  </si>
  <si>
    <t>17.</t>
  </si>
  <si>
    <t>Transcontinental Gas</t>
  </si>
  <si>
    <t>GSS</t>
  </si>
  <si>
    <t xml:space="preserve">  Pipeline Corp.</t>
  </si>
  <si>
    <t>WSS</t>
  </si>
  <si>
    <t>LSS</t>
  </si>
  <si>
    <t>SS 1</t>
  </si>
  <si>
    <t>SSE</t>
  </si>
  <si>
    <t>ESS</t>
  </si>
  <si>
    <t>GSS Apec</t>
  </si>
  <si>
    <t>GSS 636</t>
  </si>
  <si>
    <t>SS 2</t>
  </si>
  <si>
    <t xml:space="preserve">KeySpan Gas East Corporation d/b/a National Grid  </t>
  </si>
  <si>
    <t>(847.3)</t>
  </si>
  <si>
    <t>MAINTENANCE OF LNG PROCESSING TERMINAL EQUIPMENT</t>
  </si>
  <si>
    <t>(847.4)</t>
  </si>
  <si>
    <t>MAINTENANCE OF LNG TRANSPORTATION EQUIPMENT</t>
  </si>
  <si>
    <t>(847.5)</t>
  </si>
  <si>
    <t>(847.6)</t>
  </si>
  <si>
    <t>MAINTENANCE OF COMPRESSOR STATION EQUIPMENT</t>
  </si>
  <si>
    <t>(847.7)</t>
  </si>
  <si>
    <t>MAINTENANCE OF COMMUNICATION EQUIPMENT</t>
  </si>
  <si>
    <t>(847.8)</t>
  </si>
  <si>
    <t xml:space="preserve">          TOTAL LIQ. NAT. GAS TERMINALING AND PROCESSING EXP.</t>
  </si>
  <si>
    <t xml:space="preserve">          TOTAL NATURAL GAS STORAGE</t>
  </si>
  <si>
    <t>3. TRANSMISSION EXPENSES</t>
  </si>
  <si>
    <t>(850)</t>
  </si>
  <si>
    <t>(851)</t>
  </si>
  <si>
    <t>(852)</t>
  </si>
  <si>
    <t>(853)</t>
  </si>
  <si>
    <t>(854)</t>
  </si>
  <si>
    <t>GAS FOR COMPRESSOR STATION FUEL</t>
  </si>
  <si>
    <t>(855)</t>
  </si>
  <si>
    <t>OTHER FUEL AND POWER FOR COMPRESSOR STATIONS</t>
  </si>
  <si>
    <t>(856)</t>
  </si>
  <si>
    <t>MAINS EXPENSES</t>
  </si>
  <si>
    <t>(857)</t>
  </si>
  <si>
    <t>(858)</t>
  </si>
  <si>
    <t>3" and</t>
  </si>
  <si>
    <t>Over</t>
  </si>
  <si>
    <t>Less</t>
  </si>
  <si>
    <t>3"</t>
  </si>
  <si>
    <t>2. If at the end of the year any gathering line included above (and used for conveying gas) was operated at a pressure in excess of</t>
  </si>
  <si>
    <t xml:space="preserve">   125 psig, show hereunder the total length of such line segregated on the basis of nominal diameter in inches.</t>
  </si>
  <si>
    <t>87</t>
  </si>
  <si>
    <t>88</t>
  </si>
  <si>
    <t>TRANSMISSION SYSTEM</t>
  </si>
  <si>
    <t xml:space="preserve">    Revenues" page 64. If the sales under any rate schedule are classified in more than one revenue account list the rate schedule and sales</t>
  </si>
  <si>
    <t xml:space="preserve">    data under each applicable revenue account subheading.</t>
  </si>
  <si>
    <t>3. Where the same customers are served under more than one rate schedule in the same revenue account classification (such as a general</t>
  </si>
  <si>
    <t xml:space="preserve">    residential schedule and off peak water heating schedule), the entries in column (d) for the special schedule should denote the duplication in</t>
  </si>
  <si>
    <t xml:space="preserve">    number of reported customers.</t>
  </si>
  <si>
    <t>Report the following information for each nuclear generating station owned by the company (either as a sole owner or as</t>
  </si>
  <si>
    <t>TRANSMISSION AND COMPRESSION OF GAS BY OTHERS</t>
  </si>
  <si>
    <t>(859)</t>
  </si>
  <si>
    <t>(860)</t>
  </si>
  <si>
    <t>75</t>
  </si>
  <si>
    <t>3. TRANSMISSION EXPENSES (Continued)</t>
  </si>
  <si>
    <t>(861)</t>
  </si>
  <si>
    <t>(862)</t>
  </si>
  <si>
    <t>(863)</t>
  </si>
  <si>
    <t>MAINTENANCE OF MAINS</t>
  </si>
  <si>
    <t>(864)</t>
  </si>
  <si>
    <t>(865)</t>
  </si>
  <si>
    <t>MAINTENANCE OF MEASURING AND REG. STATION EQUIP.</t>
  </si>
  <si>
    <t>(866)</t>
  </si>
  <si>
    <t>(867)</t>
  </si>
  <si>
    <t xml:space="preserve">          TOTAL TRANSMISSION EXPENSES</t>
  </si>
  <si>
    <t>4. DISTRIBUTION EXPENSES</t>
  </si>
  <si>
    <t>(870)</t>
  </si>
  <si>
    <t>(871)</t>
  </si>
  <si>
    <t xml:space="preserve">DISTRIBUTION LOAD DISPATCHING </t>
  </si>
  <si>
    <t>(872)</t>
  </si>
  <si>
    <t>(873)</t>
  </si>
  <si>
    <t>(874)</t>
  </si>
  <si>
    <t>MAINS AND SERVICES EXPENSES</t>
  </si>
  <si>
    <t>(875)</t>
  </si>
  <si>
    <t>MEASURING AND REGULATING STATION EXPENSES - GENERAL</t>
  </si>
  <si>
    <t>(876)</t>
  </si>
  <si>
    <t>MEASURING AND REGULATING STATION EXPENSES - INDUST.</t>
  </si>
  <si>
    <t>(877)</t>
  </si>
  <si>
    <t>MEAS. AND REG. STATION EXP. - CITY GATE CHECK STATION</t>
  </si>
  <si>
    <t>(878)</t>
  </si>
  <si>
    <t>METER AND HOUSE REGULATOR EXPENSES</t>
  </si>
  <si>
    <t>(879)</t>
  </si>
  <si>
    <t>CUSTOMER INSTALLATIONS EXPENSES</t>
  </si>
  <si>
    <t>(880)</t>
  </si>
  <si>
    <t>(881)</t>
  </si>
  <si>
    <t>Reconciliation between FERC, PSC and</t>
  </si>
  <si>
    <t>Transmission and Compression of Gas by Others...............</t>
  </si>
  <si>
    <t>Commission should be shown as separate single items.  If the boundaries of a "cost area" are not apparent from entries in</t>
  </si>
  <si>
    <t>column (f), or are not otherwise a matter of record with the Commission, a reasonably complete description should be furnished.</t>
  </si>
  <si>
    <t xml:space="preserve">Please use this sheet to record any changes you made to this file.  If you altered this file in anyway, except by entering data, you must record those changes here.  You may also use this sheet to make any comments about this file or the joint cost file. </t>
  </si>
  <si>
    <t>Item</t>
  </si>
  <si>
    <t>Description</t>
  </si>
  <si>
    <t>Schedule</t>
  </si>
  <si>
    <t>Page</t>
  </si>
  <si>
    <t>Number</t>
  </si>
  <si>
    <t>Comments</t>
  </si>
  <si>
    <t>GENERAL INSTRUCTIONS</t>
  </si>
  <si>
    <t xml:space="preserve">1.     The completed original of this report form, properly filled out, shall be filed with </t>
  </si>
  <si>
    <t xml:space="preserve">the Public Service Commission, Albany, N.Y., on or before the 31st of March next following the end of </t>
  </si>
  <si>
    <t>(Account 444)</t>
  </si>
  <si>
    <t>(Account 445)</t>
  </si>
  <si>
    <t>AVG. NO.</t>
  </si>
  <si>
    <t>COMMUNITY</t>
  </si>
  <si>
    <t>OPERATING</t>
  </si>
  <si>
    <t>KILOWATT -</t>
  </si>
  <si>
    <t>OF CUST.</t>
  </si>
  <si>
    <t>REVENUES</t>
  </si>
  <si>
    <t>HOURS SOLD</t>
  </si>
  <si>
    <t>PER MO.</t>
  </si>
  <si>
    <t>(k)</t>
  </si>
  <si>
    <t>(l)</t>
  </si>
  <si>
    <t>(m)</t>
  </si>
  <si>
    <t>(n)</t>
  </si>
  <si>
    <t>(o)</t>
  </si>
  <si>
    <t>(p)</t>
  </si>
  <si>
    <t>NYPSC 182-94</t>
  </si>
  <si>
    <t>40</t>
  </si>
  <si>
    <t xml:space="preserve"> 41</t>
  </si>
  <si>
    <t>OTHER ELECTRIC REVENUES (ACCOUNT 456)</t>
  </si>
  <si>
    <t>1. Report particulars concerning other electric revenues derived from electric utility operations during the year.</t>
  </si>
  <si>
    <t>Complete reporting of all available information called for in columns (a) through (g) of Section C shall be made for report year 1972, thereafter report only annual changes to columns</t>
  </si>
  <si>
    <t>(c) through (g).  Complete reporting is again required for report year 1974 and every year thereafter with only annual changes to columns (c) through (g) to be shown in the intervals between</t>
  </si>
  <si>
    <t>complete reporting.  List numerically in column (a) each plant subaccount or account as appropriate, to which a rate is applied.  Identify at the bottom of Section C the type of plant included</t>
  </si>
  <si>
    <t xml:space="preserve">in any subaccounts used.  In column (b) report all depreciable plant balances to which rates are applied showing subtotals by functional classifications and showing a composite total. </t>
  </si>
  <si>
    <t>hereunder shall represent the revenues subject to assessment under Section 18a of the Public Service Law.</t>
  </si>
  <si>
    <t>Revenues</t>
  </si>
  <si>
    <t xml:space="preserve"> Line</t>
  </si>
  <si>
    <t>Account</t>
  </si>
  <si>
    <t>Intrastate</t>
  </si>
  <si>
    <t>Interstate</t>
  </si>
  <si>
    <t xml:space="preserve">  No.</t>
  </si>
  <si>
    <t>(c)</t>
  </si>
  <si>
    <t xml:space="preserve"> </t>
  </si>
  <si>
    <t>TOTALS</t>
  </si>
  <si>
    <t>2</t>
  </si>
  <si>
    <t>INSTRUCTIONS FOR THE RATE OF RETURN AND RETURN ON</t>
  </si>
  <si>
    <t>COMMON EQUITY CALCULATION</t>
  </si>
  <si>
    <t>COMPUTATIONS:</t>
  </si>
  <si>
    <t>RETURN ON COMMON EQUITY</t>
  </si>
  <si>
    <t>Net Operating Income</t>
  </si>
  <si>
    <t>Page 114-115, Line 24, Column (e)</t>
  </si>
  <si>
    <t>Page 114-115, Line 24, Column (g)</t>
  </si>
  <si>
    <t>Page 114-115, Line 24, Column  (i)</t>
  </si>
  <si>
    <t>Page 117, Line 64, Column (c)</t>
  </si>
  <si>
    <t>Allocate to electric, gas and other based on Net Utility Plant.</t>
  </si>
  <si>
    <t>Preferred Stock Dividends</t>
  </si>
  <si>
    <t>Page 118, Line 29, Column (c)</t>
  </si>
  <si>
    <t>Net Income Available for Common</t>
  </si>
  <si>
    <t>Subtract Lines 2 and 3 from Line 1.</t>
  </si>
  <si>
    <t>Adjusted Common Equity</t>
  </si>
  <si>
    <t>Line 13 of this schedule</t>
  </si>
  <si>
    <t>Return on Common Equity</t>
  </si>
  <si>
    <t>Divide Line 4 by Line 5.</t>
  </si>
  <si>
    <t>TOTAL COMMON EQUITY</t>
  </si>
  <si>
    <t xml:space="preserve">Common Stock </t>
  </si>
  <si>
    <t>Page 112, Line 2: Columns (c) and (d).</t>
  </si>
  <si>
    <t>Premium on Capital Stock</t>
  </si>
  <si>
    <t>SALES OF NATURAL GAS BY COMMUNITIES (CONTINUED)</t>
  </si>
  <si>
    <t>1.  Report below the information called for concerning sales of gas in each community of 50,000 population or more, or according</t>
  </si>
  <si>
    <t>2.  Natural gas means either natural gas unmixed, or any mixture of natural and manufactured gas.  Designate, however, those</t>
  </si>
  <si>
    <t xml:space="preserve">     to operating districts or divisions constituting distinct economic areas if the respondent's records do not readily permit reporting</t>
  </si>
  <si>
    <t>If required, see insert page below.</t>
  </si>
  <si>
    <t>26-A</t>
  </si>
  <si>
    <t>Expected Long-Term Rate of Return on Assets</t>
  </si>
  <si>
    <t>policy year.</t>
  </si>
  <si>
    <t>Salary Progression Rate (if applicable)</t>
  </si>
  <si>
    <t>9.</t>
  </si>
  <si>
    <t xml:space="preserve"> Report on line lines 21 and 32 the numbers of persons having vested pension rights but who are no longer employed by the</t>
  </si>
  <si>
    <t>company and not yet drawing a pension allowance.</t>
  </si>
  <si>
    <t>10"</t>
  </si>
  <si>
    <t>107/887</t>
  </si>
  <si>
    <t>182/253</t>
  </si>
  <si>
    <t>107/9302</t>
  </si>
  <si>
    <t>ENTERPRISE</t>
  </si>
  <si>
    <t>NEXTERA</t>
  </si>
  <si>
    <t>QEP ENERGY</t>
  </si>
  <si>
    <t xml:space="preserve">BNY GAS BALANCING </t>
  </si>
  <si>
    <t xml:space="preserve">BNY REMARKETING </t>
  </si>
  <si>
    <t xml:space="preserve">OTHER  SUPPLIERS </t>
  </si>
  <si>
    <t>COST OF GAS ACCRUAL /NETTING /Misc Gas Costs &amp; Credits</t>
  </si>
  <si>
    <t xml:space="preserve">ANE/IROQUIOIS </t>
  </si>
  <si>
    <t>ALGONQUIN</t>
  </si>
  <si>
    <t xml:space="preserve">CENTRAL NEW YORK OIL AND GAS </t>
  </si>
  <si>
    <t xml:space="preserve">DOMINION </t>
  </si>
  <si>
    <t xml:space="preserve">EMPIRE </t>
  </si>
  <si>
    <t>HATTIESBURG</t>
  </si>
  <si>
    <t xml:space="preserve">TRANSCO </t>
  </si>
  <si>
    <t>TENNESSEE</t>
  </si>
  <si>
    <t xml:space="preserve">TEXAS EASTERN </t>
  </si>
  <si>
    <t>TEXAS GAS</t>
  </si>
  <si>
    <t>TRANSCANADA</t>
  </si>
  <si>
    <t>MILLENIUM</t>
  </si>
  <si>
    <t xml:space="preserve">UNION </t>
  </si>
  <si>
    <t xml:space="preserve">VECTOR </t>
  </si>
  <si>
    <t>COST OF GAS ADJUSTMENTS  (NET)</t>
  </si>
  <si>
    <t>`</t>
  </si>
  <si>
    <t>This amount is being reported per: Case 09-M-0311</t>
  </si>
  <si>
    <t>41521.1p</t>
  </si>
  <si>
    <t>41521.2p</t>
  </si>
  <si>
    <t>41521.1n</t>
  </si>
  <si>
    <t>41521.2n</t>
  </si>
  <si>
    <t>Added T100806822 Commack To Brentwood - installed to supply Caithness Plant.  Also revised 41521 to 5 sections based on 350 and 450 PSI MAOP.</t>
  </si>
  <si>
    <t>Injuries and Damages Reserve: Account 2282</t>
  </si>
  <si>
    <t>OCIP Insurance</t>
  </si>
  <si>
    <t>Workers Compensation Insurance</t>
  </si>
  <si>
    <t>Miscellaneous Operating Reserves</t>
  </si>
  <si>
    <t>Reserve for Capital Accrual</t>
  </si>
  <si>
    <t>Environmental Reserve</t>
  </si>
  <si>
    <t xml:space="preserve">     TOTAL ACCOUNT 228.4</t>
  </si>
  <si>
    <t xml:space="preserve">(Upgraded in </t>
  </si>
  <si>
    <t>From LNG to NYPA</t>
  </si>
  <si>
    <t>upgraded operating pressure to 450 in 2009</t>
  </si>
  <si>
    <t xml:space="preserve">Off System Management Fees </t>
  </si>
  <si>
    <t>Late Payment Charges</t>
  </si>
  <si>
    <t>Dishonored Checks - Revenues</t>
  </si>
  <si>
    <t>Special Charges for Non Access to Meter</t>
  </si>
  <si>
    <t>Revenue Adjustment GRI Surcharge Firm</t>
  </si>
  <si>
    <t>Hurricane Sandy Credits</t>
  </si>
  <si>
    <t>Deferred DMS Revenue</t>
  </si>
  <si>
    <t>Miscellaneous</t>
  </si>
  <si>
    <t>Revenue Adjustment TC IT Sharing</t>
  </si>
  <si>
    <t>Revenue Adjustment Marketers</t>
  </si>
  <si>
    <t>Revenue Adjustment Merchant Function Credit</t>
  </si>
  <si>
    <t>Revenue Adjustment Power Plant VAC and Transportation</t>
  </si>
  <si>
    <t>Revenue Adjustment LIPA Transporation Credit</t>
  </si>
  <si>
    <t>Revenue Adjustment Low Income Subsidy</t>
  </si>
  <si>
    <t>Revenue Adjustment Capital Tracker</t>
  </si>
  <si>
    <t>Revenue Adjustment RDM Revenue Decoupling</t>
  </si>
  <si>
    <t>Amortization of Prior Service Cost</t>
  </si>
  <si>
    <t>Amortization of net actuarial (Gain) loss</t>
  </si>
  <si>
    <t>Prior Service Costs</t>
  </si>
  <si>
    <t>Gains or (Losses)</t>
  </si>
  <si>
    <t>Expected Return on Plan Assets [(Gain) or Loss]</t>
  </si>
  <si>
    <t xml:space="preserve"> Prior Service Costs</t>
  </si>
  <si>
    <t xml:space="preserve"> Gains or (Losses)</t>
  </si>
  <si>
    <t>Expected Return on Plan Assets [ (Gain) or Loss ]</t>
  </si>
  <si>
    <t>Curtailment Charge</t>
  </si>
  <si>
    <t xml:space="preserve">     Other  * Plan Participant Contributions (A)</t>
  </si>
  <si>
    <t>(OPEB).  For these schedules, the measurement date, calculation of the data requested, and separate reporting for</t>
  </si>
  <si>
    <t>different types of OPEB plans shall be consistent with the disclosure requirements specified in SFAS-106 (Paragraphs</t>
  </si>
  <si>
    <t>72-89).  If the reporting company's OPEB benefits are provided through a joint plan with its parent company or holding</t>
  </si>
  <si>
    <t>company, report under the columnar heading "Total Company" the data applicable to the total plan (i.e., that of the</t>
  </si>
  <si>
    <t>parent or holding company).  The columnar heading "New York State Jurisdiction" refers to the New York State</t>
  </si>
  <si>
    <t>jurisdictional operations of the reporting company, exclusive of amounts applicable to subsidiary companies which are</t>
  </si>
  <si>
    <t>subject to the Commission's jurisdiction but are separately reported.</t>
  </si>
  <si>
    <t>The quantification of amounts reported on Lines 1 - 12 shall be as of the date reported on Line 13.</t>
  </si>
  <si>
    <t>Report on Lines 1 - 3 the actuarial present value of benefits attributed employees' service rendered to the date reported</t>
  </si>
  <si>
    <t>on Line 13.</t>
  </si>
  <si>
    <t>Report on Line 4 the amount the OPEB plan(s) could expect to receive for investments in a sale between a</t>
  </si>
  <si>
    <t>willing buyer  and a willing seller, other than in a forced or liquidation sale.</t>
  </si>
  <si>
    <t xml:space="preserve">  Fund Net Earnings:</t>
  </si>
  <si>
    <t xml:space="preserve">    Investment Earnings</t>
  </si>
  <si>
    <t xml:space="preserve">    Less: Management Fees</t>
  </si>
  <si>
    <t xml:space="preserve">          Taxes </t>
  </si>
  <si>
    <t xml:space="preserve">  Other (Specify): Col. (b) Depreciation Accruals</t>
  </si>
  <si>
    <t>Total Additions</t>
  </si>
  <si>
    <t>Reductions During Year:</t>
  </si>
  <si>
    <t xml:space="preserve">  Withdrawals for Decommissioning</t>
  </si>
  <si>
    <t xml:space="preserve">  Transfers (Specify): Col. (d) Transfer to QNDF</t>
  </si>
  <si>
    <t xml:space="preserve">  Other (Specify): Cols. (c) &amp; (d) Net Realized Loss</t>
  </si>
  <si>
    <t>Total Reductions</t>
  </si>
  <si>
    <t>Fund Balance, December 31 (Book Value)</t>
  </si>
  <si>
    <t>Fund Balance, January 1 (Market Value)</t>
  </si>
  <si>
    <t>Fund Balance, December 31 (Market Value)</t>
  </si>
  <si>
    <t>OVERALL EARNINGS COMPARISON:</t>
  </si>
  <si>
    <t xml:space="preserve">     in this schedule shall be made even though it involves a journal entry in the books of account as of the end</t>
  </si>
  <si>
    <t xml:space="preserve">     of the year recorded subsequent to closing of respondent's books.  See also note on page 62.</t>
  </si>
  <si>
    <t>5.  In section B show the amounts applicable to prescribed functional classifications.</t>
  </si>
  <si>
    <t xml:space="preserve">     Held for future use</t>
  </si>
  <si>
    <t>214</t>
  </si>
  <si>
    <t xml:space="preserve">     In service</t>
  </si>
  <si>
    <t>204-207</t>
  </si>
  <si>
    <t xml:space="preserve">     Leased to others</t>
  </si>
  <si>
    <t>213</t>
  </si>
  <si>
    <t>Plant - Summary</t>
  </si>
  <si>
    <t>Power Exchanges</t>
  </si>
  <si>
    <t>326-327</t>
  </si>
  <si>
    <t>options made during the reporting year.  Quantify the effects of each revision on each of the amounts reported on</t>
  </si>
  <si>
    <t>Page **.  Use a separate insert sheet if more space is necessary.</t>
  </si>
  <si>
    <t>ANALYSIS OF OPEB COSTS, FUNDING AND DEFERRALS  (Continued)</t>
  </si>
  <si>
    <t>Company</t>
  </si>
  <si>
    <t>ANALYSIS OF OPEB COSTS</t>
  </si>
  <si>
    <t>Accumulated Benefit Obligation Attributable to:</t>
  </si>
  <si>
    <t xml:space="preserve">     Retirees Covered by the Plan</t>
  </si>
  <si>
    <t xml:space="preserve">     Other Fully Eligible Plan Participants</t>
  </si>
  <si>
    <t xml:space="preserve">     Other Active Plan Participants</t>
  </si>
  <si>
    <t>Fair Value of Plan Assets Held in an Exterior Fund or Trust</t>
  </si>
  <si>
    <t>Plan Assets Held in an Internal Reserve (net of tax):</t>
  </si>
  <si>
    <t xml:space="preserve">     New York State Jurisdiction</t>
  </si>
  <si>
    <t xml:space="preserve">     Other</t>
  </si>
  <si>
    <t>Other Plan Assets (Specify ....................................)</t>
  </si>
  <si>
    <t>Unrecognized Transition Obligation</t>
  </si>
  <si>
    <t>Gains or (Losses) Unrecognized in Market Related Value of Assets</t>
  </si>
  <si>
    <t>NYS Jurisdiction Internal Reserve Balance Subject to Accrual of Interest (net of tax)</t>
  </si>
  <si>
    <t>1-A</t>
  </si>
  <si>
    <t>FOOTNOTES</t>
  </si>
  <si>
    <t>1-B</t>
  </si>
  <si>
    <t>1-C</t>
  </si>
  <si>
    <t>Income Statement</t>
  </si>
  <si>
    <t>Operating Expenses</t>
  </si>
  <si>
    <t>Interest Charges</t>
  </si>
  <si>
    <t>Extraordinary Items</t>
  </si>
  <si>
    <t>1-D</t>
  </si>
  <si>
    <t>1-E</t>
  </si>
  <si>
    <t>Statement of Cash Flows</t>
  </si>
  <si>
    <t>1-F</t>
  </si>
  <si>
    <t>NEW YORK INTRASTATE REVENUES</t>
  </si>
  <si>
    <t xml:space="preserve">    Show for each department the amount of gross operating revenues derived from New York  intrastate utility operations during </t>
  </si>
  <si>
    <t>the year.  If these amounts differ from the corresponding revenue figures in the Income Statement, each such difference should</t>
  </si>
  <si>
    <t xml:space="preserve">be explained in sufficient detail to identify the amounts by detail revenue accounts.  It is intended that the amounts shown </t>
  </si>
  <si>
    <t xml:space="preserve">     TOTAL GAS OPERATION AND MAINTENANCE EXPENSES</t>
  </si>
  <si>
    <t>NUMBER OF GAS DEPARTMENT EMPLOYEES</t>
  </si>
  <si>
    <t xml:space="preserve">purposes).  If the books are not closed as of that date, the data in the report should nevertheless be </t>
  </si>
  <si>
    <t xml:space="preserve">complete and the amounts reported should be supported by information set forth in, or as part of the </t>
  </si>
  <si>
    <t>books of account.</t>
  </si>
  <si>
    <t>5.     Every inquiry must be definitely answered.  If "none" or "not applicable" states the fact, such an</t>
  </si>
  <si>
    <t>answer may be used.  The annual report should be complete in itself.  Reference to reports of previous</t>
  </si>
  <si>
    <t>years or to any paper or document should not be made in lieu of required entries except as</t>
  </si>
  <si>
    <t>specifically outlined.</t>
  </si>
  <si>
    <t>6.     Upon filing, the report may, if desired, be permanently bound.  If it is so bound, the  requirement for page by</t>
  </si>
  <si>
    <t>page identification of the reporting company set forth in paragraph 9 below, may be disregarded.  Extra</t>
  </si>
  <si>
    <t>copies of any page will be furnished upon request.</t>
  </si>
  <si>
    <t>7.     If the utility conducts operations both within and without the State of New York, data should be</t>
  </si>
  <si>
    <t xml:space="preserve">reported so that there will be shown the quantities of commodities sold within this State, and </t>
  </si>
  <si>
    <t xml:space="preserve">(separately by accounts) the operating revenues from sources within this State, the operating revenue </t>
  </si>
  <si>
    <t>Total Extraordinary Income</t>
  </si>
  <si>
    <t>Extraordinary Deductions (Account 435):</t>
  </si>
  <si>
    <t xml:space="preserve">     Total Extraordinary Deductions</t>
  </si>
  <si>
    <t>Net Extraordinary Items</t>
  </si>
  <si>
    <t>23</t>
  </si>
  <si>
    <t>CHARGES FOR OUTSIDE PROFESSIONAL AND OTHER CONSULTATIVE SERVICES</t>
  </si>
  <si>
    <t>Report the information specified below for all charges made during the year included in any account (including plant accounts) for outside</t>
  </si>
  <si>
    <t>consultative and other professional services.  These services include  rate, management, construction, engineering, research,</t>
  </si>
  <si>
    <t>Return on Equity Calculation...................................................</t>
  </si>
  <si>
    <t>3-4</t>
  </si>
  <si>
    <t>Production Plant Statistics........................................................</t>
  </si>
  <si>
    <t>Reserved</t>
  </si>
  <si>
    <t>Natural Gas Production Land, Wells and Statistics</t>
  </si>
  <si>
    <t>Kind of gas</t>
  </si>
  <si>
    <t>Formula</t>
  </si>
  <si>
    <t>Other Taxes-Operating</t>
  </si>
  <si>
    <t>Include in column (f) interest recorded as income during the year, including interest on accounts and notes held any time</t>
  </si>
  <si>
    <t>during the year.</t>
  </si>
  <si>
    <t>6.</t>
  </si>
  <si>
    <t>If applicable, see insert Tab 24A</t>
  </si>
  <si>
    <t>Accum. Prov. - Depr &amp; Amort.</t>
  </si>
  <si>
    <t>Salaries</t>
  </si>
  <si>
    <t>For PSC Use Only (Do not include with Hard Copy of PSC Report)</t>
  </si>
  <si>
    <t>Public Service Commission</t>
  </si>
  <si>
    <t>5 Year Book Data - From PSC Schedules</t>
  </si>
  <si>
    <t>STATEMENT OF REVENUE AND OPERATION AND MAINTENANCE - GAS</t>
  </si>
  <si>
    <t>Annual Report Source</t>
  </si>
  <si>
    <t>GAS REVENUES</t>
  </si>
  <si>
    <t>Pg 64, L 2 (b)</t>
  </si>
  <si>
    <t>Commercial</t>
  </si>
  <si>
    <t>Pg 64, L 4 (b)</t>
  </si>
  <si>
    <t>Industrial</t>
  </si>
  <si>
    <t>Pg 64, L 5 (b)</t>
  </si>
  <si>
    <t>Other Ultimate Customers</t>
  </si>
  <si>
    <t>Pg 64, L 6, 8 (b)</t>
  </si>
  <si>
    <t xml:space="preserve">          Total Revenues-Ultimate Customer</t>
  </si>
  <si>
    <t>Sales for Resale</t>
  </si>
  <si>
    <t>Pg 64, L 7 (b)</t>
  </si>
  <si>
    <t xml:space="preserve">          Total Revenues from Gas Sales</t>
  </si>
  <si>
    <t>Transportation Sales</t>
  </si>
  <si>
    <t>Pg 64, L 13 (b)</t>
  </si>
  <si>
    <t>Other Gas Operating Revenues</t>
  </si>
  <si>
    <t>Pg 64, L 20-13 (b)</t>
  </si>
  <si>
    <t xml:space="preserve">          Total Gas Operating Revenues</t>
  </si>
  <si>
    <t>Formula Should = Pg 64, L 21 (b)</t>
  </si>
  <si>
    <t>SALES (Mcf)</t>
  </si>
  <si>
    <t>Pg 64, L 2 (f)</t>
  </si>
  <si>
    <t>Pg 64, L 4 (f)</t>
  </si>
  <si>
    <t>Pg 64, L 5 (f)</t>
  </si>
  <si>
    <t>Pg 64, L 6, 8 (f)</t>
  </si>
  <si>
    <t xml:space="preserve">        Total Sales-Ultimate Consumer</t>
  </si>
  <si>
    <t>Pg 64, L 7 (f)</t>
  </si>
  <si>
    <t>Pg 64, L 13 (f)</t>
  </si>
  <si>
    <t>If reports to stockholders or audited annual financial statements are not prepared, so state below:</t>
  </si>
  <si>
    <t>1</t>
  </si>
  <si>
    <t>ANNUAL REPORT (Continued)</t>
  </si>
  <si>
    <t>($000s)</t>
  </si>
  <si>
    <t xml:space="preserve">Note: A reconciliation between the PSC and FERC is only necessary if the net income difference is greater than .05%. </t>
  </si>
  <si>
    <t>Line</t>
  </si>
  <si>
    <t>PSC</t>
  </si>
  <si>
    <t>Consolidations</t>
  </si>
  <si>
    <t>Footnote</t>
  </si>
  <si>
    <t>Stockholder's</t>
  </si>
  <si>
    <t>No.</t>
  </si>
  <si>
    <t>Eliminations</t>
  </si>
  <si>
    <t>Ref</t>
  </si>
  <si>
    <t>Report</t>
  </si>
  <si>
    <t>Balance Sheet</t>
  </si>
  <si>
    <t>(848.0)</t>
  </si>
  <si>
    <t>Deficient Deferred Taxes</t>
  </si>
  <si>
    <t>Deficient Deferred FIT Balance Related to:</t>
  </si>
  <si>
    <t>1986 &amp; Prior Vintage Yr. Assets/Liab.</t>
  </si>
  <si>
    <t>1987 to Current Vintage Yr. Assets/Liabs.</t>
  </si>
  <si>
    <t>Average Remaining Amortization Period for:</t>
  </si>
  <si>
    <t>Plant - Electric</t>
  </si>
  <si>
    <t xml:space="preserve">     Accumulated provision for depreciation</t>
  </si>
  <si>
    <t xml:space="preserve">     Premium on  debt</t>
  </si>
  <si>
    <t xml:space="preserve">     Construction work in progress</t>
  </si>
  <si>
    <t>216</t>
  </si>
  <si>
    <t>Unrecovered Plant and Regulatory Study Costs</t>
  </si>
  <si>
    <t>Report on Line 3 items such as transfers of excess pension funds from the company's pension trust fund to an account set up under Section 401(h) of the Internal Revenue Code.</t>
  </si>
  <si>
    <t>Report on Line 5 items of income (e.g., dividends and interest).</t>
  </si>
  <si>
    <t>The amount reported on Line 9 should be the same amount as that reported on Line 4 on Page 31.</t>
  </si>
  <si>
    <t>5. For any securities, notes, or accounts that were pledged, designate such securities, notes or accounts and in a footnote state the name of the pledgee and purpose of the pledge.</t>
  </si>
  <si>
    <t>6. If commission approval was required for any advance made or security acquired, designate such fact and in a  footnote give date of authorization and case number.</t>
  </si>
  <si>
    <t>7. Interest and dividend revenues from investments should be reported in column (g), including such revenues from securities disposed of during the year.</t>
  </si>
  <si>
    <t>8. In column (h) report for each investment disposed of during the year the gain or loss represented by the difference between cost of the investment ( or the other amount</t>
  </si>
  <si>
    <t xml:space="preserve">     at which carried in the books of account if different from cost) and the selling price therefor, not including any dividend or interest adjustment includible in column (g).</t>
  </si>
  <si>
    <t xml:space="preserve">Principal </t>
  </si>
  <si>
    <t xml:space="preserve">          Net charges for plant retired</t>
  </si>
  <si>
    <t xml:space="preserve"> Other debit or credit items (describe):</t>
  </si>
  <si>
    <t xml:space="preserve"> Balance end of year</t>
  </si>
  <si>
    <t>B. BALANCES AT END OF YEAR ACCORDING TO FUNCTIONAL CLASSIFICATIONS</t>
  </si>
  <si>
    <t xml:space="preserve"> Production - Manufactured Gas</t>
  </si>
  <si>
    <t xml:space="preserve"> Production and Gathering - Natural Gas</t>
  </si>
  <si>
    <t xml:space="preserve"> Products Extraction - Natural Gas</t>
  </si>
  <si>
    <t xml:space="preserve"> Underground Gas Storage</t>
  </si>
  <si>
    <t xml:space="preserve"> Other Gas Storage</t>
  </si>
  <si>
    <t xml:space="preserve"> Base Load LNG Terminating and Procurement</t>
  </si>
  <si>
    <t xml:space="preserve"> Transmission</t>
  </si>
  <si>
    <t xml:space="preserve"> Distribution</t>
  </si>
  <si>
    <t xml:space="preserve"> General</t>
  </si>
  <si>
    <t xml:space="preserve"> Total</t>
  </si>
  <si>
    <t>63</t>
  </si>
  <si>
    <t>GAS OPERATING REVENUES (Account 400)</t>
  </si>
  <si>
    <t>1.  Report below gas operating revenues for the year for each account.</t>
  </si>
  <si>
    <t>2.  Natural gas means either natural gas unmixed or any mixture of natural and manufactured gas.</t>
  </si>
  <si>
    <t>Gas Stored..................................................................................</t>
  </si>
  <si>
    <t>Prepayments and Other Current and Accrued Assets...............................</t>
  </si>
  <si>
    <t>Gas Prepayments Under Purchase Agreements...............................</t>
  </si>
  <si>
    <t>Electric Energy Efficiency Projects........................................</t>
  </si>
  <si>
    <t>16-17</t>
  </si>
  <si>
    <t>Verification</t>
  </si>
  <si>
    <t>Notes Payable and Payables to Associated Cos........</t>
  </si>
  <si>
    <t>Operating Reserves...................................................................</t>
  </si>
  <si>
    <t>Miscellaneous Tax Refunds....................................................</t>
  </si>
  <si>
    <t>110 Accumulated Provision for Depreciation of</t>
  </si>
  <si>
    <t>1/2"</t>
  </si>
  <si>
    <t>3/4"</t>
  </si>
  <si>
    <t>S6.0</t>
  </si>
  <si>
    <t>R4.0</t>
  </si>
  <si>
    <t>R3.0</t>
  </si>
  <si>
    <t>L0.0</t>
  </si>
  <si>
    <t>S5.0</t>
  </si>
  <si>
    <t>SC</t>
  </si>
  <si>
    <t>R2.0</t>
  </si>
  <si>
    <t>S1.5</t>
  </si>
  <si>
    <t>R5.0</t>
  </si>
  <si>
    <t>R1.0</t>
  </si>
  <si>
    <t>L5.0</t>
  </si>
  <si>
    <t>S0.0</t>
  </si>
  <si>
    <t>L3.0</t>
  </si>
  <si>
    <t>L2.0</t>
  </si>
  <si>
    <t>R0.5</t>
  </si>
  <si>
    <t>R2.5</t>
  </si>
  <si>
    <t>L0.5</t>
  </si>
  <si>
    <t>392.5</t>
  </si>
  <si>
    <t>395.0</t>
  </si>
  <si>
    <t>396.0</t>
  </si>
  <si>
    <t>397.0</t>
  </si>
  <si>
    <t>398.0</t>
  </si>
  <si>
    <t xml:space="preserve">Accounts kept on a </t>
  </si>
  <si>
    <t>Company-wide basis</t>
  </si>
  <si>
    <t>General Distribution</t>
  </si>
  <si>
    <t xml:space="preserve">        Meters</t>
  </si>
  <si>
    <t xml:space="preserve">        Meter Installations</t>
  </si>
  <si>
    <t xml:space="preserve">        House Regulators</t>
  </si>
  <si>
    <t xml:space="preserve">        Commercial Regulators</t>
  </si>
  <si>
    <t>391-399</t>
  </si>
  <si>
    <t>Accounts kept by Cost</t>
  </si>
  <si>
    <t>Areas</t>
  </si>
  <si>
    <t xml:space="preserve">          Total depreciation provisions for year</t>
  </si>
  <si>
    <t xml:space="preserve"> Net charges for plant retired:</t>
  </si>
  <si>
    <t xml:space="preserve">     Book cost of plant retired</t>
  </si>
  <si>
    <t xml:space="preserve">     Cost of Removal</t>
  </si>
  <si>
    <t xml:space="preserve">     Salvage (credit)</t>
  </si>
  <si>
    <t>Attachment 89A</t>
  </si>
  <si>
    <t>1"</t>
  </si>
  <si>
    <t>1 1/4"</t>
  </si>
  <si>
    <t>1 1/2"</t>
  </si>
  <si>
    <t>2"</t>
  </si>
  <si>
    <t>2 1/2"</t>
  </si>
  <si>
    <t>4"</t>
  </si>
  <si>
    <t>6"</t>
  </si>
  <si>
    <t>8"</t>
  </si>
  <si>
    <t>12"</t>
  </si>
  <si>
    <t>16"</t>
  </si>
  <si>
    <t>20"</t>
  </si>
  <si>
    <t>See Transmission System on Page 90</t>
  </si>
  <si>
    <t>-Total PG related to Sales for Resale (Not Used)</t>
  </si>
  <si>
    <t xml:space="preserve">     PG - Ultimate Customers</t>
  </si>
  <si>
    <t>Note: It may not be appropriate to include storage and transmission expense in purchased gas</t>
  </si>
  <si>
    <t>Pg 94, L 50 (c)</t>
  </si>
  <si>
    <t>Pensions and Benefits</t>
  </si>
  <si>
    <t>Pg 77, L 23 (b)</t>
  </si>
  <si>
    <t xml:space="preserve">     Total Wages and Benefits</t>
  </si>
  <si>
    <t>Other Expenses</t>
  </si>
  <si>
    <t>Total O&amp;M Expenses</t>
  </si>
  <si>
    <t>Pg 77, L 34 (b)</t>
  </si>
  <si>
    <t>-Total Purchased Gas</t>
  </si>
  <si>
    <t>-Wages and Benefits</t>
  </si>
  <si>
    <t>-Other Gains</t>
  </si>
  <si>
    <t>Pg 94, L 26 (c)</t>
  </si>
  <si>
    <t>+Other Losses</t>
  </si>
  <si>
    <t>Pg 94, L 32 (c)</t>
  </si>
  <si>
    <t>-Other Revenues (Not Used)</t>
  </si>
  <si>
    <t xml:space="preserve">     Other Expenses</t>
  </si>
  <si>
    <t>Fuel and PP related to Sales for Resale (Not Used)</t>
  </si>
  <si>
    <t>Total  PG</t>
  </si>
  <si>
    <t>divided by Total MCFs</t>
  </si>
  <si>
    <t xml:space="preserve">     Fuel Cost per MCF</t>
  </si>
  <si>
    <t>times Sales for Resale MCFs</t>
  </si>
  <si>
    <t xml:space="preserve">     Sales for Resale PG</t>
  </si>
  <si>
    <t>COMPARATIVE STATEMENT OF UTILITY PLANT AND SELECTED RATIOS</t>
  </si>
  <si>
    <t>Intangible</t>
  </si>
  <si>
    <t>Pg 60, L 5 (e)</t>
  </si>
  <si>
    <t xml:space="preserve">    Manufactured Gas</t>
  </si>
  <si>
    <t>Pg 60, L 38 (e)</t>
  </si>
  <si>
    <t xml:space="preserve">    Natural Gas</t>
  </si>
  <si>
    <t>Pg 60, L 37 (e)</t>
  </si>
  <si>
    <t xml:space="preserve">Natural Gas Storage </t>
  </si>
  <si>
    <t xml:space="preserve">    Underground Storage</t>
  </si>
  <si>
    <t>Pg 61, L 54 (e)</t>
  </si>
  <si>
    <t xml:space="preserve">    Other Storage </t>
  </si>
  <si>
    <t>Pg 61, L 65, 77 (e)</t>
  </si>
  <si>
    <t>Pg 62, L 88 (e)</t>
  </si>
  <si>
    <t>Distribution</t>
  </si>
  <si>
    <t>Pg 62, L 104 (e)</t>
  </si>
  <si>
    <t>General</t>
  </si>
  <si>
    <t>Pg 62, L 118 (e)</t>
  </si>
  <si>
    <t>Gas - Purchased or Sold</t>
  </si>
  <si>
    <t>Pg 62. L 120-L 121 (e)</t>
  </si>
  <si>
    <t>Experimental - Unclassified</t>
  </si>
  <si>
    <t>Pg 62. L 122 (e)</t>
  </si>
  <si>
    <t>Gas - Stored Underground, Non-Current</t>
  </si>
  <si>
    <t>Pg 94, L 1 (c)</t>
  </si>
  <si>
    <t>Total Plant In Service</t>
  </si>
  <si>
    <t>Report on line 3 the amount the pension plan could expect to receive for investments in a sale between a willing buyer and a</t>
  </si>
  <si>
    <t>Fair Value of Plan Assets</t>
  </si>
  <si>
    <t>willing seller, other than in a forced or liquidation sale.</t>
  </si>
  <si>
    <t>Unrecognized Transition Amount</t>
  </si>
  <si>
    <t>Report on line 8 the discount rate which was used to calculate the obligations reported on Lines 1 and 2.</t>
  </si>
  <si>
    <t>Report on Line 9 the expected long-term return on plan assets.</t>
  </si>
  <si>
    <t>7.</t>
  </si>
  <si>
    <t>On line 22, the term "Minimum Required Contribution" shall mean the payment by the employer to its employees' pension</t>
  </si>
  <si>
    <t>Service Cost</t>
  </si>
  <si>
    <t>fund necessary to meet the requirement set forth in the Employee Retirement Income Security Act of 1974.</t>
  </si>
  <si>
    <t>Interest Cost</t>
  </si>
  <si>
    <t>11.</t>
  </si>
  <si>
    <t>On line 24, the term "Maximum Amount Deductible" shall mean the amount of pension expense that is allowable under</t>
  </si>
  <si>
    <t>Section 415 of the Internal Revenue Code.</t>
  </si>
  <si>
    <t>Deferral of Asset Gain or (Loss)</t>
  </si>
  <si>
    <t>12.</t>
  </si>
  <si>
    <t>Report on line 26 the dollar amount applicable to the reporting company which has been included in the amount on line 18.</t>
  </si>
  <si>
    <t>Amortization of Transition Amount</t>
  </si>
  <si>
    <t>13.</t>
  </si>
  <si>
    <t>Report on line 27 the dollar amount included on line 26 which has been capitalized.</t>
  </si>
  <si>
    <t>Amortization of Gains or Losses</t>
  </si>
  <si>
    <t>For each plan, specify and explain in the space below any accounting changes or changes in assumptions or elected</t>
  </si>
  <si>
    <t>Total Pension Cost</t>
  </si>
  <si>
    <t>options made during the reporting year.  Quantify the effects of each such revision on each of the amounts reported on</t>
  </si>
  <si>
    <t>Page **.  Use a separate insert sheet if more space is required.</t>
  </si>
  <si>
    <t>Number of Active Employees Covered by Plan</t>
  </si>
  <si>
    <t>Number of Retired Employees Covered by Plan</t>
  </si>
  <si>
    <t>Number of Previous Employees Vested but Not Retired</t>
  </si>
  <si>
    <t>REPORTING COMPANY</t>
  </si>
  <si>
    <t>Minimum Required Contribution</t>
  </si>
  <si>
    <t>Actual Contribution*</t>
  </si>
  <si>
    <t>Maximum Amount Deductible*</t>
  </si>
  <si>
    <t>Benefit Payments</t>
  </si>
  <si>
    <t>26</t>
  </si>
  <si>
    <t>27</t>
  </si>
  <si>
    <t>GAS RAW MATERIALS (Submit Supplemental Statement)</t>
  </si>
  <si>
    <t>B. NATURAL GAS PRODUCTION</t>
  </si>
  <si>
    <t>B1. NATURAL GAS PRODUCTION AND GATHERING</t>
  </si>
  <si>
    <t>OPERATION</t>
  </si>
  <si>
    <t>(750)</t>
  </si>
  <si>
    <t>OPERATION SUPERVISION AND ENGINEERING</t>
  </si>
  <si>
    <t>(751)</t>
  </si>
  <si>
    <t>PRODUCTION MAPS AND RECORDS</t>
  </si>
  <si>
    <t>(752)</t>
  </si>
  <si>
    <t>GAS WELLS EXPENSES</t>
  </si>
  <si>
    <t>(753)</t>
  </si>
  <si>
    <t>FIELD LINES EXPENSES</t>
  </si>
  <si>
    <t>(754)</t>
  </si>
  <si>
    <t>FIELD COMPRESSOR STATION EXPENSES</t>
  </si>
  <si>
    <t>(755)</t>
  </si>
  <si>
    <t>For plants that are jointly owned with other utilities, only show the portion that relates to the ownership interest of the</t>
  </si>
  <si>
    <t>reporting company.</t>
  </si>
  <si>
    <t>Plant</t>
  </si>
  <si>
    <t>Name of Nuclear Generating Station</t>
  </si>
  <si>
    <t>Percentage of Ownership</t>
  </si>
  <si>
    <t>Date Placed in Service</t>
  </si>
  <si>
    <t>Estimated date plant to be retired from Plant in Service (month/year)</t>
  </si>
  <si>
    <t>Estimated life of plant in years (line 4 - line 3)</t>
  </si>
  <si>
    <t>Estimated date decommissioning will begin (month/year)</t>
  </si>
  <si>
    <t>Estimated duration of decommissioning in years</t>
  </si>
  <si>
    <t>Proposed method of decommissioning</t>
  </si>
  <si>
    <t>1.  Report the following information concerning each nuclear decommissioning fund for each nuclear generating station owned by the</t>
  </si>
  <si>
    <t xml:space="preserve">     company (either as a sole owner or as a co-tenant).</t>
  </si>
  <si>
    <t>2.  For plants that are jointly owned with other utilities, only show the portion that relates to the ownership interest of the</t>
  </si>
  <si>
    <t xml:space="preserve">     company.</t>
  </si>
  <si>
    <t>Report on Line 15 the expected long-term return on plan assets reported on Line 4.</t>
  </si>
  <si>
    <t>Report on Line 21 the net asset gain or loss deferred during the reporting year for later recognition.  Do not</t>
  </si>
  <si>
    <t>include in this amount amortization of previously deferred gains or losses as these amounts are to be reported</t>
  </si>
  <si>
    <t>on Line 24.</t>
  </si>
  <si>
    <t>The amount reported on Line 24 is to include the amortization of gains and losses arising from changes in</t>
  </si>
  <si>
    <t>assumptions.</t>
  </si>
  <si>
    <t>Report on Lines 5 and 6 , the amounts applicable to OPEB that are recorded in internal reserves, net of their related deferred</t>
  </si>
  <si>
    <t>income tax effect.   For New York State Jurisdictional Operations, creation of an internal reserve was required by the</t>
  </si>
  <si>
    <t>Commission's  "Statement of Policy and Order Concerning the Accounting and Ratemaking Treatment for Pensions and</t>
  </si>
  <si>
    <t>OPEB" ( issued September 7, 1993).</t>
  </si>
  <si>
    <t>Report on Line 10 the amount of unrecognized net gain or loss (including plan asset gains and losses not yet</t>
  </si>
  <si>
    <t>reflected in the market-related value of the plan assets).</t>
  </si>
  <si>
    <t>4. Investment Advances - Report separately for each person or company the amounts of loans or investment advances which are subject to repayment but which are not</t>
  </si>
  <si>
    <t xml:space="preserve">     subject to current settlement.  With respect to each advance show whether the advance is a note or open account.  Each note should be listed giving date of issuance, </t>
  </si>
  <si>
    <t xml:space="preserve">     maturity date, and specifying whether note is a renewal.  Designate any advances due from officers, directors, stockholders or employees.</t>
  </si>
  <si>
    <t xml:space="preserve">proceeding.  Differences may occur because the data in formal proceedings are analyzed in detail and </t>
  </si>
  <si>
    <t>adjustments are usually made to booked amounts.</t>
  </si>
  <si>
    <t>MISCELLANEOUS PLANT DATA</t>
  </si>
  <si>
    <t>Common Plant if a balance of $250,000 was carried therein at any time during the year.  There should be shown a brief</t>
  </si>
  <si>
    <t xml:space="preserve">     Electric operation and maintenance </t>
  </si>
  <si>
    <t>320-323</t>
  </si>
  <si>
    <t xml:space="preserve">     Accelerated amortization</t>
  </si>
  <si>
    <t>272-273</t>
  </si>
  <si>
    <t xml:space="preserve">     Unamortized debt</t>
  </si>
  <si>
    <t>256</t>
  </si>
  <si>
    <t xml:space="preserve">     Other property</t>
  </si>
  <si>
    <t>274-275</t>
  </si>
  <si>
    <t>Expenses</t>
  </si>
  <si>
    <t>Accumulated Deferred Income Taxes</t>
  </si>
  <si>
    <t>2. Points of receipt and delivery of gas should be so indicated that they may be readily identified on a map of the respondent's pipeline system.</t>
  </si>
  <si>
    <t>Name of Company</t>
  </si>
  <si>
    <t>Exchange Gas Received</t>
  </si>
  <si>
    <t>Exchange Gas Delivered</t>
  </si>
  <si>
    <t>Excess Dth.</t>
  </si>
  <si>
    <t xml:space="preserve">(Designate associated companies) </t>
  </si>
  <si>
    <t xml:space="preserve">Received or </t>
  </si>
  <si>
    <t>Point of Receipt</t>
  </si>
  <si>
    <t>Point of Delivery</t>
  </si>
  <si>
    <t>(Delivered)</t>
  </si>
  <si>
    <t xml:space="preserve">                        Total</t>
  </si>
  <si>
    <t>81</t>
  </si>
  <si>
    <t>TRANSMISSION AND COMPRESSION OF GAS BY OTHERS (Account 858)</t>
  </si>
  <si>
    <t xml:space="preserve">Provide separate totals for Accounts 233, Notes Payable to Associated Companies, and 234, Accounts </t>
  </si>
  <si>
    <t>Payable to Associated Companies.</t>
  </si>
  <si>
    <t>List each note separately and state the purpose for which issued.  Show also in Column (a) date of</t>
  </si>
  <si>
    <t>note, maturity and interest rate.</t>
  </si>
  <si>
    <t>Include in Column (f) the amount of any interest expense during the year on notes or accounts that</t>
  </si>
  <si>
    <t>were paid before the end of the year.</t>
  </si>
  <si>
    <t>If collateral has been pledged as security to the payment of any note or account, describe such collateral.</t>
  </si>
  <si>
    <t>BALANCE</t>
  </si>
  <si>
    <t>TOTAL FOR YEAR</t>
  </si>
  <si>
    <t>BEGINNING</t>
  </si>
  <si>
    <t>END OF</t>
  </si>
  <si>
    <t xml:space="preserve">INTEREST </t>
  </si>
  <si>
    <t>PARTICULARS</t>
  </si>
  <si>
    <t>OF YEAR</t>
  </si>
  <si>
    <t>DEBITS</t>
  </si>
  <si>
    <t>CREDITS</t>
  </si>
  <si>
    <t>YEAR</t>
  </si>
  <si>
    <t>FOR YEAR</t>
  </si>
  <si>
    <t>TOTALS (ACCOUNT 233)</t>
  </si>
  <si>
    <t>TOTALS (ACCOUNT 234)</t>
  </si>
  <si>
    <t>18</t>
  </si>
  <si>
    <t>OPERATING RESERVES (ACCOUNTS 228.1, 228.2, 228.3, 228.4)</t>
  </si>
  <si>
    <t>1. Report below an analysis of the changes during the year for each of the above-named reserves.</t>
  </si>
  <si>
    <t>2. Show title of reserve, account number, description of the general nature of the entry and the contra account debited</t>
  </si>
  <si>
    <t>Gross-up of above amounts for income</t>
  </si>
  <si>
    <t>tax effects; etc.</t>
  </si>
  <si>
    <t>22</t>
  </si>
  <si>
    <t>EXTRAORDINARY ITEMS (Accounts 434 and 435)</t>
  </si>
  <si>
    <t>1. Give below a brief description of each item included in accounts 434, Extraordinary Income and 435,</t>
  </si>
  <si>
    <t xml:space="preserve">    Extraordinary Deductions.</t>
  </si>
  <si>
    <t>2. Give reference to Commission approval, including date of approval, for extraordinary treatment</t>
  </si>
  <si>
    <t xml:space="preserve">    of any item which amounts to less than 5% of income. (See General Instruction section 166.7 and 311.7 </t>
  </si>
  <si>
    <t>Gain or</t>
  </si>
  <si>
    <t>F</t>
  </si>
  <si>
    <t>1. The data on number of employees should be reported for the payroll period ending nearest to October 31, or any payroll period ending 60 days before or after October 31.</t>
  </si>
  <si>
    <t>2. If the respondent's payroll for the reporting period includes any special construction personnel, include such employees on line 3, and show the number of such special construction employees in a footnote.</t>
  </si>
  <si>
    <t>3. The number of employees assignable to the gas department from joint functions of combination utilities may be determined by estimate, on the basis of employee equivalents.  Show the estimated number of equivalent employees attributed to the gas departm</t>
  </si>
  <si>
    <t>Payroll Period ended (Date)</t>
  </si>
  <si>
    <t>Total Regular Full-Time Employees</t>
  </si>
  <si>
    <t>Total Part-Time and Temporary Employees</t>
  </si>
  <si>
    <t>Total Employees</t>
  </si>
  <si>
    <t>77</t>
  </si>
  <si>
    <t>PURCHASED GAS (Account 800 thru 805)</t>
  </si>
  <si>
    <t>1. Report below particulars of purchases for redistribution during the year.</t>
  </si>
  <si>
    <t>2. Minor purchases and borderline purchases, appropriately designated, may be grouped and entries in column (b) and (c) may be omitted.</t>
  </si>
  <si>
    <t>3. For manufactured gas, entries in column (d) should reflect the specific process to the extent such information is available.</t>
  </si>
  <si>
    <t>Contract</t>
  </si>
  <si>
    <t>employees included in Notes Receivable (Account 141) and Other Accounts Receivable (Account 143).</t>
  </si>
  <si>
    <t>Disclose separately by footnote any capital stock subscriptions received included in  Account 143, Other</t>
  </si>
  <si>
    <t>Accounts Receivable.</t>
  </si>
  <si>
    <t>Beginning</t>
  </si>
  <si>
    <t>LINE</t>
  </si>
  <si>
    <t>Accounts</t>
  </si>
  <si>
    <t>of Year</t>
  </si>
  <si>
    <t>NO.</t>
  </si>
  <si>
    <t xml:space="preserve">(b)  </t>
  </si>
  <si>
    <t xml:space="preserve">(c)  </t>
  </si>
  <si>
    <t>Notes Receivable (Account 141)</t>
  </si>
  <si>
    <t>Customer Accounts Receivable (Account 142):</t>
  </si>
  <si>
    <t xml:space="preserve">  Gas</t>
  </si>
  <si>
    <t xml:space="preserve">  Electric</t>
  </si>
  <si>
    <t xml:space="preserve">  Merchandising, Jobbing and Contract Work</t>
  </si>
  <si>
    <t xml:space="preserve">  Other</t>
  </si>
  <si>
    <t>Other Accounts Receivable (Account 143)</t>
  </si>
  <si>
    <t>Total (Accounts 142 and 143)</t>
  </si>
  <si>
    <t>Less: Accumulated Provision for Uncollectible  Accounts - Cr. (Account 144)</t>
  </si>
  <si>
    <t xml:space="preserve">     Total, Less Accumulated Provision for Uncollectible Accounts</t>
  </si>
  <si>
    <t xml:space="preserve"> ACCUMULATED PROVISION FOR UNCOLLECTIBLE ACCOUNTS-CR. (Account 144)</t>
  </si>
  <si>
    <t xml:space="preserve">                                  1.  Report below the information called for concerning this accumulated provision.</t>
  </si>
  <si>
    <t>to construction, depreciation, nor the rate base allowance related to capitalized OPEB costs) in the company's latest rate proceeding,</t>
  </si>
  <si>
    <t>adjusted to actual applicable sales as per the above Policy Statement.</t>
  </si>
  <si>
    <t>NOTES:</t>
  </si>
  <si>
    <t xml:space="preserve">F - Indicates accounts that have been excluded from depreciation accruals and/or not subject </t>
  </si>
  <si>
    <t>1).</t>
  </si>
  <si>
    <t>to depreciation/amortization.</t>
  </si>
  <si>
    <t xml:space="preserve">     (403) Depreciation expense</t>
  </si>
  <si>
    <t xml:space="preserve">     Transportation expenses - clearing</t>
  </si>
  <si>
    <t xml:space="preserve">          Other clearing accounts</t>
  </si>
  <si>
    <t>Excludes Transportation Mcf</t>
  </si>
  <si>
    <t>Data Field Below</t>
  </si>
  <si>
    <t>Purchased Gas and Other Supply Exp.</t>
  </si>
  <si>
    <t>Transmission of Gas for Others</t>
  </si>
  <si>
    <t>Pg 75, L 42 (b)</t>
  </si>
  <si>
    <t xml:space="preserve">     Total Purchased Gas</t>
  </si>
  <si>
    <t>mixed but should include gas which has been reformed.  Entries on lines 8 to 12 should include the principal fuels used, and it may be advisable to use</t>
  </si>
  <si>
    <t>more than one column for lines 1 to 22 when more than one kind of gas is produced at a single plant.</t>
  </si>
  <si>
    <t>Designation of Plant</t>
  </si>
  <si>
    <t>Totals</t>
  </si>
  <si>
    <t>Net gas produced (kind and Btu)</t>
  </si>
  <si>
    <t>Maximum 24 - hour make  Dth</t>
  </si>
  <si>
    <t>Date of occurrence</t>
  </si>
  <si>
    <t>Fuel used, kind</t>
  </si>
  <si>
    <t xml:space="preserve">  Unit</t>
  </si>
  <si>
    <t xml:space="preserve">  Quantity</t>
  </si>
  <si>
    <t xml:space="preserve">  Average cost per unit</t>
  </si>
  <si>
    <t xml:space="preserve">  Average Btu per ___________</t>
  </si>
  <si>
    <t>Operation supervision and engineering</t>
  </si>
  <si>
    <t>Operation labor</t>
  </si>
  <si>
    <t>Fuel</t>
  </si>
  <si>
    <t>All other operation expenses</t>
  </si>
  <si>
    <t>Residuals produced - credit</t>
  </si>
  <si>
    <t>All other expenses</t>
  </si>
  <si>
    <t xml:space="preserve">   Total Accounts 700 to 743.2</t>
  </si>
  <si>
    <t>Reformed gas charged to Account 805</t>
  </si>
  <si>
    <t>86</t>
  </si>
  <si>
    <t>NATURAL GAS PRODUCTION LAND, WELLS AND STATISTICS</t>
  </si>
  <si>
    <t>1. Report the indicated particulars of natural gas production land and natural gas wells for the year.</t>
  </si>
  <si>
    <t xml:space="preserve">Acreage at end of </t>
  </si>
  <si>
    <t>Number of Wells</t>
  </si>
  <si>
    <t xml:space="preserve">Added </t>
  </si>
  <si>
    <t xml:space="preserve">Retired </t>
  </si>
  <si>
    <t>At End</t>
  </si>
  <si>
    <t>Approx..</t>
  </si>
  <si>
    <t>Net Gas</t>
  </si>
  <si>
    <t>during</t>
  </si>
  <si>
    <t>Produced</t>
  </si>
  <si>
    <t>Designation of Field</t>
  </si>
  <si>
    <t>Owned</t>
  </si>
  <si>
    <t>Leased</t>
  </si>
  <si>
    <t>Depth Ft.</t>
  </si>
  <si>
    <t xml:space="preserve">                      Totals</t>
  </si>
  <si>
    <t>2. Show the extent to which the wells included above are owned or leased.</t>
  </si>
  <si>
    <t>NATURAL GAS GATHERING LINES</t>
  </si>
  <si>
    <t>Gas Available</t>
  </si>
  <si>
    <t xml:space="preserve"> per </t>
  </si>
  <si>
    <t>Disposition</t>
  </si>
  <si>
    <t>(See Instructions)</t>
  </si>
  <si>
    <t>cf</t>
  </si>
  <si>
    <t>Quantity</t>
  </si>
  <si>
    <t>(Specify kind when possible)</t>
  </si>
  <si>
    <t>Sold</t>
  </si>
  <si>
    <t>Delivered to storage</t>
  </si>
  <si>
    <t>Other gas purchased (specify kind):</t>
  </si>
  <si>
    <t>Other Gas Sales</t>
  </si>
  <si>
    <t>Pg 64, L 20-13 (f)</t>
  </si>
  <si>
    <t xml:space="preserve">        Total Sales</t>
  </si>
  <si>
    <t>Formula Should = Pg 64, L 21 (f)</t>
  </si>
  <si>
    <t>AVERAGE CUSTOMERS PER MONTH</t>
  </si>
  <si>
    <t>Pg 64, L 2 (h)</t>
  </si>
  <si>
    <t>Pg 64, L 4 (h)</t>
  </si>
  <si>
    <t>Pg 64, L 5 (h)</t>
  </si>
  <si>
    <t>Other Customers</t>
  </si>
  <si>
    <t>Pg 64, L 6, 8 (h)</t>
  </si>
  <si>
    <t xml:space="preserve">        Total Ultimate Consumer</t>
  </si>
  <si>
    <t>Resales</t>
  </si>
  <si>
    <t>Pg 64, L 7 (h)</t>
  </si>
  <si>
    <t xml:space="preserve">        Total Customers</t>
  </si>
  <si>
    <t>Formula Should = Pg 64, L 7 (h)</t>
  </si>
  <si>
    <t>GAS OPERATING REVENUES RELATIONSHIP</t>
  </si>
  <si>
    <t>No breakdown by primary accounts is required for columns (g) and (h).</t>
  </si>
  <si>
    <t>Accounting Divisions</t>
  </si>
  <si>
    <t>Operations</t>
  </si>
  <si>
    <t>Taxes</t>
  </si>
  <si>
    <t>Other Than</t>
  </si>
  <si>
    <t>Maintenance</t>
  </si>
  <si>
    <t>Expense</t>
  </si>
  <si>
    <t>Amortization</t>
  </si>
  <si>
    <t>Income Taxes</t>
  </si>
  <si>
    <t>(Acct. 401 - 402.1)</t>
  </si>
  <si>
    <t>(Acct. 403)</t>
  </si>
  <si>
    <t>(Acct. 404 - 407)</t>
  </si>
  <si>
    <t>(Acct. 408)</t>
  </si>
  <si>
    <t xml:space="preserve"> 1</t>
  </si>
  <si>
    <t xml:space="preserve"> 2</t>
  </si>
  <si>
    <t xml:space="preserve"> 3</t>
  </si>
  <si>
    <t xml:space="preserve"> 4</t>
  </si>
  <si>
    <t xml:space="preserve"> 5</t>
  </si>
  <si>
    <t xml:space="preserve"> 6</t>
  </si>
  <si>
    <t xml:space="preserve"> 7</t>
  </si>
  <si>
    <t xml:space="preserve"> 8</t>
  </si>
  <si>
    <t xml:space="preserve"> 9</t>
  </si>
  <si>
    <t xml:space="preserve">Totals </t>
  </si>
  <si>
    <t>Cost Areas</t>
  </si>
  <si>
    <t>Types of Segregated Plant</t>
  </si>
  <si>
    <t xml:space="preserve">        (g)</t>
  </si>
  <si>
    <t>34</t>
  </si>
  <si>
    <t>35</t>
  </si>
  <si>
    <t>1. PRODUCTION EXPENSES</t>
  </si>
  <si>
    <t>A. MANUFACTURED GAS PRODUCTION</t>
  </si>
  <si>
    <t>A1. STEAM PRODUCTION (Submit Supplemental Statement)</t>
  </si>
  <si>
    <t>A2. MANUFACTURED GAS PROD (Submit Supplemental Statement)</t>
  </si>
  <si>
    <t>GAS FUELS (Submit Supplemental Statement)</t>
  </si>
  <si>
    <t xml:space="preserve">    Plant Leased to Others</t>
  </si>
  <si>
    <t xml:space="preserve">    Plant Held for Future Use</t>
  </si>
  <si>
    <t xml:space="preserve">      of Leases</t>
  </si>
  <si>
    <t xml:space="preserve">      of Other Gas Plant Held for Future Use</t>
  </si>
  <si>
    <t xml:space="preserve">    Plant Acquisition Adjustments</t>
  </si>
  <si>
    <t xml:space="preserve">      Amortization of Other Utility Plant</t>
  </si>
  <si>
    <t>NYPSC 182-98</t>
  </si>
  <si>
    <t>Investments (Account 123 and 124)</t>
  </si>
  <si>
    <t>1. Report below investments greater than or equal to $250,000 in Accounts 123, Investment in Associated Companies and 124, Other Investments.</t>
  </si>
  <si>
    <t>2. Provide a subheading for each account and list thereunder the information called for, observing the instructions below.</t>
  </si>
  <si>
    <t>3. Investment in Securities - List and describe each security owned, giving name of issuer.  For bonds give also principal amount, date of issue, maturity, and interest rate.</t>
  </si>
  <si>
    <t xml:space="preserve">     For capital stock state number of shares, class and series of stock.  Minor investments may be grouped by classes.</t>
  </si>
  <si>
    <t>3.  Explain any difference between the amount for book cost of plant retired, line 14, column (b) and that</t>
  </si>
  <si>
    <t xml:space="preserve">     reported in the schedule for gas plant in service, pages 60-62, column (d) exclusive of retirements of</t>
  </si>
  <si>
    <t xml:space="preserve">     nondepreciable property.</t>
  </si>
  <si>
    <t>4.  The provisions of account 108 of the Uniform System of Accounts contemplate that retirements of</t>
  </si>
  <si>
    <t xml:space="preserve">or individual (other than for services as an employee or for payments made for medical and related services) amounting to more than $20,000 in </t>
  </si>
  <si>
    <t>the case of a Class B company or $200,000 in the case of a Class A company, including payments for legislative services, except those which</t>
  </si>
  <si>
    <t>should be reported in Account 426.4, Expenditures for Certain Civic, Political and Related Activities.</t>
  </si>
  <si>
    <t>Cumulative decommissioning costs allowed in rates related to:</t>
  </si>
  <si>
    <t>Total Cumulative</t>
  </si>
  <si>
    <t>NYPSC 182-90</t>
  </si>
  <si>
    <t>46</t>
  </si>
  <si>
    <t>NUCLEAR PLANT DECOMMISSIONING FUNDING</t>
  </si>
  <si>
    <t xml:space="preserve">     GAS PLANT IN SERVICE BY COST AREAS</t>
  </si>
  <si>
    <t xml:space="preserve">Line </t>
  </si>
  <si>
    <t>Name of Municipality</t>
  </si>
  <si>
    <t>Town of</t>
  </si>
  <si>
    <t>Hempstead</t>
  </si>
  <si>
    <t>Vil. of</t>
  </si>
  <si>
    <t>Atlantic Beach</t>
  </si>
  <si>
    <t>Bellrose</t>
  </si>
  <si>
    <t>Cedarhurst</t>
  </si>
  <si>
    <t>East Rockaway</t>
  </si>
  <si>
    <t>Floral Park</t>
  </si>
  <si>
    <t>Freeport</t>
  </si>
  <si>
    <t>Garden City</t>
  </si>
  <si>
    <t>Hewlett Bay Park</t>
  </si>
  <si>
    <t>Hewlett Harbor</t>
  </si>
  <si>
    <t>Hewlett Neck</t>
  </si>
  <si>
    <t>Island Park</t>
  </si>
  <si>
    <t>Lawrence</t>
  </si>
  <si>
    <t>City of</t>
  </si>
  <si>
    <t>Long Beach</t>
  </si>
  <si>
    <t xml:space="preserve">Lynbrook </t>
  </si>
  <si>
    <t>Malverne</t>
  </si>
  <si>
    <t>Mineola</t>
  </si>
  <si>
    <t>New Hyde Park</t>
  </si>
  <si>
    <t>Rockville Centre</t>
  </si>
  <si>
    <t>South Floral Park</t>
  </si>
  <si>
    <t>Stewart Manor</t>
  </si>
  <si>
    <t>Valley Stream</t>
  </si>
  <si>
    <t>Woodsburgh</t>
  </si>
  <si>
    <t>North Hempstead</t>
  </si>
  <si>
    <t>Baxter Estates</t>
  </si>
  <si>
    <t>East Hills</t>
  </si>
  <si>
    <t>East Williston</t>
  </si>
  <si>
    <t>Flower Hill</t>
  </si>
  <si>
    <t>Great Neck</t>
  </si>
  <si>
    <t>Great Neck Estates</t>
  </si>
  <si>
    <t>Great Neck Plaza</t>
  </si>
  <si>
    <t>Kensington</t>
  </si>
  <si>
    <t>Kings Point</t>
  </si>
  <si>
    <t>Lake Success</t>
  </si>
  <si>
    <t xml:space="preserve">Manorhaven </t>
  </si>
  <si>
    <t>Munsey Park</t>
  </si>
  <si>
    <t>North Hills</t>
  </si>
  <si>
    <t xml:space="preserve">    85-1</t>
  </si>
  <si>
    <t>Old Westbury</t>
  </si>
  <si>
    <t>Plandome</t>
  </si>
  <si>
    <t>Plandome Heights</t>
  </si>
  <si>
    <t>Plandome Manor</t>
  </si>
  <si>
    <t>Port Washington North</t>
  </si>
  <si>
    <t>Roslyn</t>
  </si>
  <si>
    <t>Roslyn Estates</t>
  </si>
  <si>
    <t>Roslyn Harbor</t>
  </si>
  <si>
    <t>Russell Gardens</t>
  </si>
  <si>
    <t>Saddle Rock</t>
  </si>
  <si>
    <t>Sagapanock</t>
  </si>
  <si>
    <t>Sands Point</t>
  </si>
  <si>
    <t>Thomaston</t>
  </si>
  <si>
    <t>Westbury</t>
  </si>
  <si>
    <t>Williston Park</t>
  </si>
  <si>
    <t>Oyster Bay</t>
  </si>
  <si>
    <t>Bayville</t>
  </si>
  <si>
    <t>Brookville</t>
  </si>
  <si>
    <t>Centre Island</t>
  </si>
  <si>
    <t>Cove Neck</t>
  </si>
  <si>
    <t>Farmingdale</t>
  </si>
  <si>
    <t>Glen Cove</t>
  </si>
  <si>
    <t>Lattingtown</t>
  </si>
  <si>
    <t>Laurel Hollow</t>
  </si>
  <si>
    <t>Massapequa Park</t>
  </si>
  <si>
    <t>Matinecock</t>
  </si>
  <si>
    <t>Mill Neck</t>
  </si>
  <si>
    <t>Muttontown</t>
  </si>
  <si>
    <t>Old Brookville</t>
  </si>
  <si>
    <t>Oyster Bay Cove</t>
  </si>
  <si>
    <t xml:space="preserve">     Other (Account 190)</t>
  </si>
  <si>
    <t>234</t>
  </si>
  <si>
    <t>Generating Plant Statistics</t>
  </si>
  <si>
    <t>Accumulated provisions for depreciation of:</t>
  </si>
  <si>
    <t xml:space="preserve">     Hydroelectric (large)</t>
  </si>
  <si>
    <t>406-407</t>
  </si>
  <si>
    <t xml:space="preserve">     common utility plant</t>
  </si>
  <si>
    <t>356</t>
  </si>
  <si>
    <t>Plant Leased To Others/Property under Capital Leases</t>
  </si>
  <si>
    <t>Pg 94, L 37 (c)</t>
  </si>
  <si>
    <t>Pg 94, L 39 (c)</t>
  </si>
  <si>
    <t>Pg 94, L 43 (c)</t>
  </si>
  <si>
    <t>Pg 94, L 46 (c)</t>
  </si>
  <si>
    <t xml:space="preserve">          Total Gas Utility Plant</t>
  </si>
  <si>
    <t>Pg 94, L 48 (c)</t>
  </si>
  <si>
    <t xml:space="preserve">          Net Gas Utility Plant</t>
  </si>
  <si>
    <t>Formula Should = FERC, Pg 201, L 15 (d)</t>
  </si>
  <si>
    <t>SELECTED RATIOS AND STATISTICS</t>
  </si>
  <si>
    <t>Number of Employees (Gas)</t>
  </si>
  <si>
    <t xml:space="preserve">Pg 77, L 4 </t>
  </si>
  <si>
    <t>GAS OPERATION AND MAINTENANCE EXPENSES (Accounts 401 - 402.1)</t>
  </si>
  <si>
    <t>Enter in the space provided the operation and maintenance expenses for the year and previous year.</t>
  </si>
  <si>
    <t>AMOUNT FOR</t>
  </si>
  <si>
    <t xml:space="preserve"> LINE</t>
  </si>
  <si>
    <t>CURRENT YEAR</t>
  </si>
  <si>
    <t>PREVIOUS YEAR</t>
  </si>
  <si>
    <t xml:space="preserve"> NO.</t>
  </si>
  <si>
    <t>TRANSMISSION SYSTEM (Continued)</t>
  </si>
  <si>
    <t>1. Show a description of the transmission system at the end of the year disregarding comparatively insignificant branches.  The latter should be</t>
  </si>
  <si>
    <t xml:space="preserve">    summarized on the basis of size and length and shown hereunder as a separate item.  Show particularly points of origin and termination, distances in</t>
  </si>
  <si>
    <t xml:space="preserve">    miles, sizes of pipe, operating pressures, and principal compressing, regulating, and measuring stations.  In completing this schedule use of a map is</t>
  </si>
  <si>
    <t xml:space="preserve">           to receive benefits from that plan or that  eliminates the accrual of benefits for some or all of the future services</t>
  </si>
  <si>
    <t xml:space="preserve">     Gain or (loss): (3)-(4)</t>
  </si>
  <si>
    <t xml:space="preserve">           of a significant number of those employees.</t>
  </si>
  <si>
    <t>Products Extraction Plant</t>
  </si>
  <si>
    <t xml:space="preserve">    2.  The period between the date meters are read and the date customers are billed.</t>
  </si>
  <si>
    <t xml:space="preserve">    3.  The period between the billing date and the date on which discounts are forfeited.</t>
  </si>
  <si>
    <t xml:space="preserve">64  </t>
  </si>
  <si>
    <t>SALES OF NATURAL GAS BY COMMUNITIES</t>
  </si>
  <si>
    <t xml:space="preserve">1. Report below particulars concerning all tax refunds received or used as a reduction of taxes payable during the </t>
  </si>
  <si>
    <t xml:space="preserve">    year which are not more than $1.5 million or do not exceed $1,000 and 0.2% of the utility's operating revenues. </t>
  </si>
  <si>
    <t xml:space="preserve">   This information is requested in compliance with Section 89.3, Notification Concerning</t>
  </si>
  <si>
    <t xml:space="preserve">   Tax Refunds, of 16NYCRR.  This report shall be inapplicable to ordinary operating refunds</t>
  </si>
  <si>
    <t xml:space="preserve">    that are not attributable to negotiation or to new legislation, adjudication, or rulemaking ( such as</t>
  </si>
  <si>
    <t xml:space="preserve">    refunds for overpayment of estimated taxes, and carrybacks of net operating losses and investment tax</t>
  </si>
  <si>
    <t xml:space="preserve">    credits).</t>
  </si>
  <si>
    <t>2. In determining whether a refund exceeds 0.2% of operating revenues for purposes of this report, in the</t>
  </si>
  <si>
    <t xml:space="preserve">    case of a gas, electric, steam, or combination utility, operating revenues shall be reduced by the </t>
  </si>
  <si>
    <t xml:space="preserve">    amounts properly chargeable to the functional group of Production Operation and Maintenance expense</t>
  </si>
  <si>
    <t>Adjustments (Explain)</t>
  </si>
  <si>
    <t>1. Report particulars concerning other gas revenues derived from gas utility operations during the year.</t>
  </si>
  <si>
    <t xml:space="preserve">    Provide a subheading and amount for each classification of Account 495. </t>
  </si>
  <si>
    <t>Revenue for Year</t>
  </si>
  <si>
    <t>69</t>
  </si>
  <si>
    <t>SALES OF GAS BY RATE SCHEDULES</t>
  </si>
  <si>
    <t>1. Report below for each rate schedule in effect during the year the Dth of gas sold, revenue, average number of customers, average Dth per</t>
  </si>
  <si>
    <t xml:space="preserve">    customer and average revenue per Dth.</t>
  </si>
  <si>
    <t>2. Provide a subheading and total for each prescribed operating revenue account in the sequence followed in schedule entitled "Gas Operating</t>
  </si>
  <si>
    <t>Estimated number of years in which to accumulate the Nuclear Regulatory Commission's minimum financial assurance requirements.</t>
  </si>
  <si>
    <t>Current annual decommissioning costs allowed in rates:</t>
  </si>
  <si>
    <t xml:space="preserve">          Amount</t>
  </si>
  <si>
    <t xml:space="preserve">          Case Number and Opinion </t>
  </si>
  <si>
    <t>Annual decommissioning costs allowed in rates related to:</t>
  </si>
  <si>
    <t xml:space="preserve">          NRC minimum financial assurance requirements</t>
  </si>
  <si>
    <t xml:space="preserve">          Non-contaminated plant removal/restoration</t>
  </si>
  <si>
    <t xml:space="preserve">          Contingencies</t>
  </si>
  <si>
    <t>Actual Fund Earnings Percentage (line 6/ Average of lines 2 &amp; 16)</t>
  </si>
  <si>
    <t>Earnings rate assumption on which current revenue requirement is based</t>
  </si>
  <si>
    <t>FUND COMPARISON:</t>
  </si>
  <si>
    <t>says:   I am the Vice President &amp; Controller..... of .....KeySpan Gas East Corporation d/b/a National Grid........</t>
  </si>
  <si>
    <t xml:space="preserve">                                  2.  Explain any important adjustments of subaccounts.</t>
  </si>
  <si>
    <t xml:space="preserve">                                  3.  Entries with respect to officers and employees shall not include items for utility services.</t>
  </si>
  <si>
    <t>Merchandising,</t>
  </si>
  <si>
    <t>Officers</t>
  </si>
  <si>
    <t>Utility</t>
  </si>
  <si>
    <t>Jobbing and</t>
  </si>
  <si>
    <t>and</t>
  </si>
  <si>
    <t>Customers</t>
  </si>
  <si>
    <t>Contract Work</t>
  </si>
  <si>
    <t>Employees</t>
  </si>
  <si>
    <t xml:space="preserve">(d)  </t>
  </si>
  <si>
    <t xml:space="preserve">(e)  </t>
  </si>
  <si>
    <t xml:space="preserve">(f)  </t>
  </si>
  <si>
    <t>Balance Beginning of Year</t>
  </si>
  <si>
    <t>Prov. for Uncollectibles for Year</t>
  </si>
  <si>
    <t>Accounts Written Off</t>
  </si>
  <si>
    <t>Collection of Accounts Written Off</t>
  </si>
  <si>
    <t>Balance End of Year</t>
  </si>
  <si>
    <t>4. Summarize the collection and write-off practices applied to overdue customers' accounts.</t>
  </si>
  <si>
    <t>NYPSC 182-78</t>
  </si>
  <si>
    <t>RECEIVABLES FROM ASSOCIATED COMPANIES (Accounts 145, 146)</t>
  </si>
  <si>
    <t>1.</t>
  </si>
  <si>
    <t>Report particulars of notes and accounts receivable from associated companies at end of year.</t>
  </si>
  <si>
    <t>2.</t>
  </si>
  <si>
    <t>Provide separate headings and totals for Accounts 145, Notes Receivable from Associated Companies, and 146, Accounts</t>
  </si>
  <si>
    <t>Receivable from Associated Companies, in addition to a total for the combined accounts.</t>
  </si>
  <si>
    <t>3.</t>
  </si>
  <si>
    <t>For notes receivable list each note separately and state purpose for which received.  Show also in column (a) date of note, date</t>
  </si>
  <si>
    <t>of maturity and interest rate.</t>
  </si>
  <si>
    <t>4.</t>
  </si>
  <si>
    <t>If any note was received in satisfaction of an open account, state the period covered by such open account.</t>
  </si>
  <si>
    <t>5.</t>
  </si>
  <si>
    <t>B. OTHER STORAGE EXPENSES</t>
  </si>
  <si>
    <t>(840)</t>
  </si>
  <si>
    <t>(841)</t>
  </si>
  <si>
    <t>OPERATION LABOR AND EXPENSES</t>
  </si>
  <si>
    <t>COMPRESSOR STATION FUEL AND POWER</t>
  </si>
  <si>
    <t>(820)</t>
  </si>
  <si>
    <t>MEASURING AND REGULATING STATION EXPENSES</t>
  </si>
  <si>
    <t>(821)</t>
  </si>
  <si>
    <t>(822)</t>
  </si>
  <si>
    <t>EXPLORATION AND DEVELOPMENT</t>
  </si>
  <si>
    <t>(823)</t>
  </si>
  <si>
    <t>GAS LOSSES</t>
  </si>
  <si>
    <t>(824)</t>
  </si>
  <si>
    <t>(825)</t>
  </si>
  <si>
    <t>STORAGE WELL ROYALTIES</t>
  </si>
  <si>
    <t>(826)</t>
  </si>
  <si>
    <t>(830)</t>
  </si>
  <si>
    <t>(831)</t>
  </si>
  <si>
    <t>(832)</t>
  </si>
  <si>
    <t>MAINTENANCE OF RESERVOIRS AND WELLS</t>
  </si>
  <si>
    <t>(833)</t>
  </si>
  <si>
    <t>MAINTENANCE OF LINES</t>
  </si>
  <si>
    <t>(834)</t>
  </si>
  <si>
    <t>MAINTENANCE COMPRESSOR STATION EQUIPMENT</t>
  </si>
  <si>
    <t>(835)</t>
  </si>
  <si>
    <t>MAINTENANCE OF MEASURING AND REG. STATION EQUIPMENT</t>
  </si>
  <si>
    <t>(836)</t>
  </si>
  <si>
    <t>(837)</t>
  </si>
  <si>
    <t xml:space="preserve">          TOTAL UNDERGROUND STORAGE EXPENSES</t>
  </si>
  <si>
    <t>(843.6)</t>
  </si>
  <si>
    <t>MAINTENANCE OF VAPORIZING EQUIPMENT</t>
  </si>
  <si>
    <t>(843.7)</t>
  </si>
  <si>
    <t>(843.8)</t>
  </si>
  <si>
    <t xml:space="preserve">          TOTAL PRODUCTION EXPENSES</t>
  </si>
  <si>
    <t>73</t>
  </si>
  <si>
    <t>2. NAT. GAS STORAGE, TERMINALING AND PROCESSING EXP.</t>
  </si>
  <si>
    <t>A. UNDERGROUND STORAGE EXPENSES</t>
  </si>
  <si>
    <t>(814)</t>
  </si>
  <si>
    <t>(815)</t>
  </si>
  <si>
    <t>MAPS AND RECORDS</t>
  </si>
  <si>
    <t>(816)</t>
  </si>
  <si>
    <t>WELLS EXPENSES</t>
  </si>
  <si>
    <t>(817)</t>
  </si>
  <si>
    <t>LINES EXPENSES</t>
  </si>
  <si>
    <t>(818)</t>
  </si>
  <si>
    <t>COMPRESSOR STATION EXPENSES</t>
  </si>
  <si>
    <t>(819)</t>
  </si>
  <si>
    <t>Plant Held For Future Use</t>
  </si>
  <si>
    <t>Construction Work In Progress</t>
  </si>
  <si>
    <t>Aquisition Adjustments</t>
  </si>
  <si>
    <t xml:space="preserve">Year-to-date liability gain or (loss): </t>
  </si>
  <si>
    <t>Report on line 14 the net asset gain or loss deferred during the reporting year for later recognition.  Do not include in this</t>
  </si>
  <si>
    <t>Date of Valuation Reported on Lines 1 through 6</t>
  </si>
  <si>
    <t>amount amortization of previously deferred gains or losses as these amounts are to be reported on line 17.</t>
  </si>
  <si>
    <t xml:space="preserve">Discount Rate </t>
  </si>
  <si>
    <t>8.</t>
  </si>
  <si>
    <t>Report on lines 19 through 21 and lines 29 through 32 the number of persons covered by the plan at the beginning of the</t>
  </si>
  <si>
    <t xml:space="preserve">ANALYSIS OF PENSION SETTLEMENTS, CURTAILMENTS AND TERMINATIONS </t>
  </si>
  <si>
    <t xml:space="preserve">    permissible.  Leased facilities should be included and designated as such.</t>
  </si>
  <si>
    <t>2. If any transmission line which is operated at a pressure in excess of 125 p.s.i.g. is summarized in this schedule as permitted by Paragraph 1, or if</t>
  </si>
  <si>
    <t xml:space="preserve">    the total length of such line segregated on the basis of nominal diameter in inches is not indicated in the detail portion of reported data, such</t>
  </si>
  <si>
    <t xml:space="preserve">    information should be set forth in a footnote.</t>
  </si>
  <si>
    <t xml:space="preserve">                                     NYPSC 182-78</t>
  </si>
  <si>
    <t>89</t>
  </si>
  <si>
    <t>90</t>
  </si>
  <si>
    <t xml:space="preserve">    Terminations............................................................................</t>
  </si>
  <si>
    <t>28-29</t>
  </si>
  <si>
    <t>Analysis of OPEB Cost, Funding and Deferrals..................</t>
  </si>
  <si>
    <t>30-33</t>
  </si>
  <si>
    <t>Electric Section</t>
  </si>
  <si>
    <t>Sales of Electricity by Communities.........................................</t>
  </si>
  <si>
    <t>40-41</t>
  </si>
  <si>
    <t>Other Electric Revenues..........................................................</t>
  </si>
  <si>
    <t>42</t>
  </si>
  <si>
    <t>Data by Territorial Subdivisions - Electric..............................</t>
  </si>
  <si>
    <t>43</t>
  </si>
  <si>
    <t>Distribution System....................................................................</t>
  </si>
  <si>
    <t>44-45</t>
  </si>
  <si>
    <t>Nuclear Plant Decommissioning..............................................</t>
  </si>
  <si>
    <t>46-47</t>
  </si>
  <si>
    <t>Gas Section</t>
  </si>
  <si>
    <t>Gas Plant in Service..................................................................</t>
  </si>
  <si>
    <t>60-62</t>
  </si>
  <si>
    <t>Accum. Provision for Depr. of Gas Plant in Service........</t>
  </si>
  <si>
    <t>Gas Operating Revenues.........................................................</t>
  </si>
  <si>
    <t>Sales of Natural Gas by Communities......................................</t>
  </si>
  <si>
    <t>65-66</t>
  </si>
  <si>
    <t>Sales for Resale.........................................................................</t>
  </si>
  <si>
    <t>costs, over the Pension Benefit Obligation), if any, from when the company first complied with SFAS-87.  The amount</t>
  </si>
  <si>
    <t>Total accumulated gain or (loss): (1)+(2)+(5)+(9)+(12)</t>
  </si>
  <si>
    <t>should be adjusted by the year-to-date amortization.</t>
  </si>
  <si>
    <t>Settlement ratio: (10)/(6)</t>
  </si>
  <si>
    <t>14.</t>
  </si>
  <si>
    <t>Pretax gain recognizable in current income: (13) x (14)</t>
  </si>
  <si>
    <t>15.</t>
  </si>
  <si>
    <t>Report on line 2 the actuarial gains and losses that occurred in prior fiscal years</t>
  </si>
  <si>
    <t>following compliance with SFAS-87 but have not yet been amortized.  The amount should be</t>
  </si>
  <si>
    <t>Portion of amount on line 15 allocated to reporting company</t>
  </si>
  <si>
    <t>16.</t>
  </si>
  <si>
    <t>adjusted by the year-to-date amortization.</t>
  </si>
  <si>
    <t>Tax-affected gain:</t>
  </si>
  <si>
    <t xml:space="preserve">     Tax rate</t>
  </si>
  <si>
    <t xml:space="preserve">     projects initiated, continued or concluded during the year.</t>
  </si>
  <si>
    <t>Title</t>
  </si>
  <si>
    <t>In Current Yr.</t>
  </si>
  <si>
    <t>In Current Year</t>
  </si>
  <si>
    <t>Accumulated</t>
  </si>
  <si>
    <t>Amount</t>
  </si>
  <si>
    <t>Acct</t>
  </si>
  <si>
    <t>Amt. Chg</t>
  </si>
  <si>
    <t>Balances</t>
  </si>
  <si>
    <t>B.  Indicate in column (a) applicable classification, as shown below; list in column (b) the title of</t>
  </si>
  <si>
    <t xml:space="preserve">      projects performed under the classification.  </t>
  </si>
  <si>
    <t>Classifications (cl.)</t>
  </si>
  <si>
    <t xml:space="preserve">       1.     Large scale DSM programs - programs which are generally offered to all eligible customers</t>
  </si>
  <si>
    <t xml:space="preserve">               throughout the utility's service territory or to large numbers of customers, and which the utility</t>
  </si>
  <si>
    <t xml:space="preserve">               undertakes to achieve specific resource planning objectives.  This includes audit and</t>
  </si>
  <si>
    <t xml:space="preserve">               information programs, even if such programs do not provide resource savings. </t>
  </si>
  <si>
    <t xml:space="preserve">       </t>
  </si>
  <si>
    <t xml:space="preserve">       2.     Development and support projects - projects which are more limited in scope than the large</t>
  </si>
  <si>
    <t>Sales of Gas by Rate Schedule...............................................</t>
  </si>
  <si>
    <t>70-71</t>
  </si>
  <si>
    <t>Gas Operation and Maintenance Expenses..........................</t>
  </si>
  <si>
    <t>72-77</t>
  </si>
  <si>
    <t>a co-tenant).</t>
  </si>
  <si>
    <t>deductions applicable thereto and the plant investment as of the end of the year within this State.</t>
  </si>
  <si>
    <t>8.     All entries shall be made in black or dark blue except those of a contrary or opposite nature, which</t>
  </si>
  <si>
    <t>Report on line 3 the actual return on plan assets (the sum of investment income and appreciation).</t>
  </si>
  <si>
    <t xml:space="preserve">     Gain or (loss) after provision for income tax: 16 x [100% - (17)]</t>
  </si>
  <si>
    <t>18.</t>
  </si>
  <si>
    <t>Explain the basis of allocation used to derive the amount reported on line 16 from that reported on line 15:</t>
  </si>
  <si>
    <t>Date of Valuation for Amounts Reported on Lines 1 - 12.</t>
  </si>
  <si>
    <t>Discount Rate</t>
  </si>
  <si>
    <t>Expected Long-Term Rate of Return on Assets (Exterior Fund)</t>
  </si>
  <si>
    <t>Interest Rate Applied to NYS Jurisdiction Internal Reserve Balance</t>
  </si>
  <si>
    <t>NET PERIODIC OPEB COST</t>
  </si>
  <si>
    <t>Amortization of (Gains) or Losses from Earlier Periods</t>
  </si>
  <si>
    <t xml:space="preserve">(Gain) or Loss Due to a Temporary Deviation From a Substantive Plan </t>
  </si>
  <si>
    <t>Net Periodic OPEB Cost</t>
  </si>
  <si>
    <t>ANALYSIS OF OPEB COSTS, FUNDING AND DEFERRALS (Continued)</t>
  </si>
  <si>
    <t>STATE OF NEW YORK</t>
  </si>
  <si>
    <t>PUBLIC SERVICE COMMISSION</t>
  </si>
  <si>
    <t>ANNUAL REPORT</t>
  </si>
  <si>
    <t>OF  ELECTRIC and/or GAS CORPORATIONS</t>
  </si>
  <si>
    <t>Instructions for this sheet:</t>
  </si>
  <si>
    <t>Fill in your name, address and appropriate dates in the designated area below so that this</t>
  </si>
  <si>
    <t>information will carry to other sheets in the file.</t>
  </si>
  <si>
    <t>If the respondent's name is long, the "Year ended December 31, 19__" may over pass the</t>
  </si>
  <si>
    <t>on the specific sheet, or delete some spaces on the combined string below.</t>
  </si>
  <si>
    <t>Please fill in the following:</t>
  </si>
  <si>
    <t>Respondent's exact legal name:</t>
  </si>
  <si>
    <t>Address line 1:</t>
  </si>
  <si>
    <t/>
  </si>
  <si>
    <t>Address line 2:</t>
  </si>
  <si>
    <t>Example</t>
  </si>
  <si>
    <t>For the period starting:</t>
  </si>
  <si>
    <t>January 1, 1995</t>
  </si>
  <si>
    <t>For the year ended:</t>
  </si>
  <si>
    <t>December 31,1995</t>
  </si>
  <si>
    <t>Date due:</t>
  </si>
  <si>
    <t>March 31, 1995</t>
  </si>
  <si>
    <t>General Information</t>
  </si>
  <si>
    <t xml:space="preserve">    one or more of the portions thus allocated exceeds 0.2% of the operating revenues of the department to</t>
  </si>
  <si>
    <t xml:space="preserve">    which it is allocated.</t>
  </si>
  <si>
    <t xml:space="preserve">  Stockholders Annual Report................................................................................</t>
  </si>
  <si>
    <t>Depreciation and Amortization of Gas Plant........................</t>
  </si>
  <si>
    <t>83-84</t>
  </si>
  <si>
    <t>Intrastate Revenues.....................................................................</t>
  </si>
  <si>
    <t>Data by Territorial Subdivisions/Cost Areas - Gas........................</t>
  </si>
  <si>
    <t xml:space="preserve">     depreciable plant be recorded when such plant is removed from service.  There shall be included in this</t>
  </si>
  <si>
    <t xml:space="preserve">     Transfers from Pension Related Funds</t>
  </si>
  <si>
    <t xml:space="preserve">Income or (Loss) Earned on Fund Assets </t>
  </si>
  <si>
    <t>Capital Appreciation or (Depreciation) of Fund Assets</t>
  </si>
  <si>
    <t>Cost Benefits Paid from the Fund To or For Plan Participants</t>
  </si>
  <si>
    <t>Other Expenses Paid By the Fund **</t>
  </si>
  <si>
    <t xml:space="preserve">Fair Value of Plan Assets at End of the Period </t>
  </si>
  <si>
    <t>*  Specify the source of any amount reported on Line 4.</t>
  </si>
  <si>
    <t>** Specify the type and amount of any expenses reported on Line 8.</t>
  </si>
  <si>
    <t>The data requested on Lines 1 through 12  are for the internal reserve, the establishment of which is required by the Commission's</t>
  </si>
  <si>
    <t>"Statement of Policy and Order Concerning the Accounting and Ratemaking Treatment for Pensions and Postretirement Benefits Other</t>
  </si>
  <si>
    <t>Than Pensions"  (Case 91-M-0890, issued and effective September 7, 1993).   The amounts reported below are to be consistent with the</t>
  </si>
  <si>
    <t>definitions and intent contained in that Statement.</t>
  </si>
  <si>
    <t>The "rate allowance"  to be reported on Line 2  is the amount which was projected to be charged to expense accounts (i.e., not charged</t>
  </si>
  <si>
    <t>DATE OF</t>
  </si>
  <si>
    <t>at End of</t>
  </si>
  <si>
    <t xml:space="preserve">     schedule the amounts of plant retired removal expenses, and salvage on an estimated basis if necessary</t>
  </si>
  <si>
    <t xml:space="preserve">     with respect to any significant amount of plant actually retired from service but for which appropriate entries</t>
  </si>
  <si>
    <t xml:space="preserve">     have not been made to the accumulated provision for depreciation account.  The inclusion of these amounts</t>
  </si>
  <si>
    <t>Services</t>
  </si>
  <si>
    <t>EXCHANGE GAS TRANSACTIONS</t>
  </si>
  <si>
    <t>(Account 806, Exchange Gas)</t>
  </si>
  <si>
    <t>1. Report below particulars concerning the gas volumes of natural gas exchange transactions during the year.  Minor transactions may be grouped.</t>
  </si>
  <si>
    <t>reasonableness of the earnings of any utility under the jurisdiction of the Public Service Commission.  Also,</t>
  </si>
  <si>
    <t>Indicate at the bottom of Section C the manner in which column (b) balances are obtained.  If average balances, state the method of averaging used.  For columns (c), (d) and (e) report</t>
  </si>
  <si>
    <t xml:space="preserve">     communities in which mixed gas is sold.  In a footnote state the components of mixed gas, i.e.. whether natural and oil</t>
  </si>
  <si>
    <t>Net Periodic Pension Cost:</t>
  </si>
  <si>
    <t>10.</t>
  </si>
  <si>
    <t>3. In column (a) give names of companies from which revenues were derived, points of receipt and delivery, and names of companies from which gas was received</t>
  </si>
  <si>
    <t xml:space="preserve">   and to  which delivered.</t>
  </si>
  <si>
    <t>ANALYSIS OF PENSION SETTLEMENTS, CURTAILMENTS AND TERMINATIONS (Continued)</t>
  </si>
  <si>
    <t>Report the amount of gains or losses arising from employee termination benefits or settlements, partial settlements,</t>
  </si>
  <si>
    <t>curtailments or suspensions of pensions or pension obligations during the year.  If none have occurred, state "none" on line 5.  If</t>
  </si>
  <si>
    <t>ESTIMATE OF SETTLEMENT GAIN OR LOSS</t>
  </si>
  <si>
    <t xml:space="preserve">they qualified as "small settlements" under SFAS-88 and the company elected not to recognize the gain or loss, state "none" on </t>
  </si>
  <si>
    <t>line 5 and complete the applicable sections on the bottom of the form.  Use separate forms to report the effect of each event</t>
  </si>
  <si>
    <t>and, if the event affected more than one plan, use separate forms for each plan.  These events include:</t>
  </si>
  <si>
    <t xml:space="preserve">      a.  purchases of annuity contracts.</t>
  </si>
  <si>
    <t>Unrecognized net asset</t>
  </si>
  <si>
    <t xml:space="preserve">      b.  lump-sum cash payments to plan participants.</t>
  </si>
  <si>
    <t>Unrecognized net actuarial gain or (loss)</t>
  </si>
  <si>
    <t xml:space="preserve">      c.  other irrevocable actions that relieved the company or the plan of primary  responsibility for a pension obligation</t>
  </si>
  <si>
    <t xml:space="preserve">Year-to-date asset gain or (loss): </t>
  </si>
  <si>
    <t xml:space="preserve">           and eliminates significant risks related to the obligation and assets.</t>
  </si>
  <si>
    <t xml:space="preserve">     Actual return</t>
  </si>
  <si>
    <t xml:space="preserve">    2.    The information to be shown below should be on the same basis as provided in Schedule entitled "Electric Operating Revenues",</t>
  </si>
  <si>
    <t>districts or divisions constituting distinct economic areas if the respondent's records do not readily permit reporting by communities.  If reporting is</t>
  </si>
  <si>
    <t xml:space="preserve">           pages 300-301.</t>
  </si>
  <si>
    <t>not by communities, the territory embraced within the reported area shall be indicated.  Except for state boundaries, community areas need not</t>
  </si>
  <si>
    <t xml:space="preserve">    3.    The totals for Accounts 440, 442, 444, and 445 should agree with the amounts for those accounts shown in Schedule entitled</t>
  </si>
  <si>
    <t>DOLLAR AMOUNTS</t>
  </si>
  <si>
    <t>224-225</t>
  </si>
  <si>
    <t xml:space="preserve">     premiums</t>
  </si>
  <si>
    <t>251</t>
  </si>
  <si>
    <t>Investment Tax Credits</t>
  </si>
  <si>
    <t>266-267</t>
  </si>
  <si>
    <t xml:space="preserve">     reacquired</t>
  </si>
  <si>
    <t>List of Schedules</t>
  </si>
  <si>
    <t>2-4</t>
  </si>
  <si>
    <t xml:space="preserve">     subscribed</t>
  </si>
  <si>
    <t>Long-Term Debt</t>
  </si>
  <si>
    <t>Cash Flow  Statement</t>
  </si>
  <si>
    <t>120-121</t>
  </si>
  <si>
    <t>Losses, Extraordinary Property</t>
  </si>
  <si>
    <t>Changes, Important during Year</t>
  </si>
  <si>
    <t>108-109</t>
  </si>
  <si>
    <t>Materials and Supplies</t>
  </si>
  <si>
    <t>227</t>
  </si>
  <si>
    <t>Construction</t>
  </si>
  <si>
    <t>Meters and Line Transformers</t>
  </si>
  <si>
    <t>429</t>
  </si>
  <si>
    <t xml:space="preserve">     Overheads</t>
  </si>
  <si>
    <t>217</t>
  </si>
  <si>
    <t>Miscellaneous General Expenses</t>
  </si>
  <si>
    <t>335</t>
  </si>
  <si>
    <t xml:space="preserve">     Overhead procedures</t>
  </si>
  <si>
    <t>218</t>
  </si>
  <si>
    <t>Notes, Financial Statements</t>
  </si>
  <si>
    <t>122-123</t>
  </si>
  <si>
    <t xml:space="preserve">     Work in progress (By department)</t>
  </si>
  <si>
    <t>Nonutility Property</t>
  </si>
  <si>
    <t xml:space="preserve">     Work in progress (Summary)</t>
  </si>
  <si>
    <t>Nuclear Fuel Materials</t>
  </si>
  <si>
    <t>202-203</t>
  </si>
  <si>
    <t>Control</t>
  </si>
  <si>
    <t>Nuclear Generating Plant, Statistics</t>
  </si>
  <si>
    <t>Number of Electric Department Employees</t>
  </si>
  <si>
    <t>323</t>
  </si>
  <si>
    <t>Officers and Directors Salaries</t>
  </si>
  <si>
    <t>104</t>
  </si>
  <si>
    <t>Next Page is 60</t>
  </si>
  <si>
    <t xml:space="preserve">    Deferred and accumulated (Account 190)</t>
  </si>
  <si>
    <t>ADDITIONS</t>
  </si>
  <si>
    <t>RETIREMENTS</t>
  </si>
  <si>
    <t>Total</t>
  </si>
  <si>
    <t>Depreciation and Amortization of Gas Plant</t>
  </si>
  <si>
    <t xml:space="preserve">     Temporary income tax differences - SFAS 109</t>
  </si>
  <si>
    <t>Distribution System</t>
  </si>
  <si>
    <t>Territorial Subdivisions - Electric, Data by</t>
  </si>
  <si>
    <t xml:space="preserve">     Electric</t>
  </si>
  <si>
    <t>Territorial Subdivisions - Gas, Data by</t>
  </si>
  <si>
    <t xml:space="preserve">     Gas</t>
  </si>
  <si>
    <t>Page 112, Lines 4 through 8: Columns (c) and (d).</t>
  </si>
  <si>
    <t>Capital Stock Expense</t>
  </si>
  <si>
    <t>One MetroTech Center</t>
  </si>
  <si>
    <t xml:space="preserve">Brooklyn, N.Y. 11201 </t>
  </si>
  <si>
    <t>Report on line 4 the expected return on plan assets (a component of the current-year expense calculation, which should</t>
  </si>
  <si>
    <t>be prorated for the elapsed portion of the current year).</t>
  </si>
  <si>
    <t>For the amount reported on line 16 specify:</t>
  </si>
  <si>
    <t>Lost and Unaccounted for:</t>
  </si>
  <si>
    <t xml:space="preserve">      Total</t>
  </si>
  <si>
    <t xml:space="preserve">     Total</t>
  </si>
  <si>
    <t xml:space="preserve">  2. State briefly the extent, including quantities when available, to which any kind of gas was used directly in the production process (other than for reforming)</t>
  </si>
  <si>
    <t xml:space="preserve">  3. To the extent not otherwise indicated in this report show the approximate p.s.i.a. pressures which apply to measurement of the principal quantities listed</t>
  </si>
  <si>
    <t>Please provide the factor to convert Dth to Mcf where Mcf is equal</t>
  </si>
  <si>
    <t>VERIFICATION</t>
  </si>
  <si>
    <t>NONE</t>
  </si>
  <si>
    <t>Distribution Expense</t>
  </si>
  <si>
    <t xml:space="preserve">3.     All accounting terms and phrases used in this form are to be interpreted in accordance with the </t>
  </si>
  <si>
    <t xml:space="preserve">Uniform Systems of Accounts prescribed by this Commission.  Whenever the term respondent is used, it </t>
  </si>
  <si>
    <t>shall be understood to mean the reporting utility.</t>
  </si>
  <si>
    <t xml:space="preserve">4.     If the report is made for a period other than the calendar year, the period covered must be clearly </t>
  </si>
  <si>
    <t>stated on the front cover and elsewhere throughout the report where the period covered is shown.  When</t>
  </si>
  <si>
    <t>operations cease during the year because of the disposition of property the balance sheet and sup-</t>
  </si>
  <si>
    <t>porting schedules should consist of balances and items immediately prior to transfer (for accounting</t>
  </si>
  <si>
    <t>Income Taxes-Operating</t>
  </si>
  <si>
    <t xml:space="preserve">Report on line 6 the Pension Benefit Obligation (PBO) updated from the previous year-end figure to the settlement date. </t>
  </si>
  <si>
    <t xml:space="preserve">  a. the amount recorded as income for the current year</t>
  </si>
  <si>
    <t>This amount should reflect the addition of a pro rata portion of the service cost and interest cost and the subtraction of</t>
  </si>
  <si>
    <t xml:space="preserve">  b. the amount deferred on the balance sheet</t>
  </si>
  <si>
    <t>Protected Excess Deferred FIT Balance</t>
  </si>
  <si>
    <t>Unprotected Excess Deferred FIT Balance</t>
  </si>
  <si>
    <t>Deficient Deferred FIT Balance</t>
  </si>
  <si>
    <t>*NOTE:  Do not include deferred Federal income taxes recorded purely from the implementation of FAS-109, Accounting for Income Taxes</t>
  </si>
  <si>
    <t>NYPSC 182-93</t>
  </si>
  <si>
    <t>21</t>
  </si>
  <si>
    <t>TEMPORARY INCOME TAX DIFFERENCES - SFAS 109</t>
  </si>
  <si>
    <t>Report below the accumulated deferred Federal income tax assets/liabilities, as of December 31 of the reporting year, that result</t>
  </si>
  <si>
    <t>purely from the implementation of SFAS - 109, "Accounting for Income Taxes", and in accordance with the Commission's associated</t>
  </si>
  <si>
    <t>Policy Statement (issued January 15, 1993) in Case 92-M-1005.</t>
  </si>
  <si>
    <t>AFUDC</t>
  </si>
  <si>
    <t>AFUDC - Net of Tax - Plant</t>
  </si>
  <si>
    <t>AFUDC - Equity Component - Plant</t>
  </si>
  <si>
    <t>Other Net of Tax Items (specify)</t>
  </si>
  <si>
    <t xml:space="preserve">the year to which the report applies.  At least one additional copy shall be retained in the files of </t>
  </si>
  <si>
    <t>the reporting utility.</t>
  </si>
  <si>
    <t xml:space="preserve">2.     All utility companies upon which this report form is served are required by statute to complete and </t>
  </si>
  <si>
    <t xml:space="preserve">to file the report.  The statute further provides that when any such report is defective or believed </t>
  </si>
  <si>
    <t>specified by beginning and ending dates, and (5) amount of the current year's amortization.</t>
  </si>
  <si>
    <t>If the event qualified as a "small settlement" under SFAS 88, and the company elected not to recognize the gain or loss, state:</t>
  </si>
  <si>
    <t xml:space="preserve">   a. number of employees affected</t>
  </si>
  <si>
    <t xml:space="preserve">2. Report all payments for undelivered gas on line 5 and complete schedule 34 showing </t>
  </si>
  <si>
    <t xml:space="preserve">     particulars for gas prepayments.</t>
  </si>
  <si>
    <t>3. Minor items may be grouped by classes, showing number of such items.</t>
  </si>
  <si>
    <t xml:space="preserve">End of Year </t>
  </si>
  <si>
    <t>Nature of Prepayment</t>
  </si>
  <si>
    <t xml:space="preserve">                                                TOTAL (Account 165)</t>
  </si>
  <si>
    <t xml:space="preserve">    company as a whole.  Leased facilities should be included and designated as such.</t>
  </si>
  <si>
    <t>2.  "QNDF" above is defined as a Qualified Nuclear Decommissioning Fund and relates to an external method of accumulating funds for</t>
  </si>
  <si>
    <t xml:space="preserve">    decommissioning nuclear generating stations that is authorized by Section 1.468A of the Internal Revenue Code (IRC).  In this</t>
  </si>
  <si>
    <t xml:space="preserve">    method, the money invested in the fund by the company is controlled by an outside trustee and can only be used for decommissioning</t>
  </si>
  <si>
    <t xml:space="preserve">    purposes.  This fund qualifies for a current Federal income tax deduction.</t>
  </si>
  <si>
    <t>3.  "NQNDF" above is defined as a Non-Qualified Nuclear Decommissioning Fund and relates to an external method of accumulating funds</t>
  </si>
  <si>
    <t xml:space="preserve">    for decommissioning nuclear generating stations.  In this method, the money invested in the fund by the company is controlled by an</t>
  </si>
  <si>
    <t xml:space="preserve">    outside trustee and can only be used for decommissioning purposes.  This fund does not qualify for a current Federal income tax</t>
  </si>
  <si>
    <t xml:space="preserve">    deduction</t>
  </si>
  <si>
    <t>47</t>
  </si>
  <si>
    <t>47-A</t>
  </si>
  <si>
    <t>Miscellaneous Current and Accrued Assets (Account 174)</t>
  </si>
  <si>
    <t>TOTAL (Account 174)</t>
  </si>
  <si>
    <t xml:space="preserve">            GAS PREPAYMENTS UNDER PURCHASE AGREEMENTS</t>
  </si>
  <si>
    <t>Attach herein (following this page) the respondent's latest annual report to stockholders. If such a report is not prepared, but if audited annual financial statements on which a certified public accountant expresses an opinion are regularly prepared and distributed to bondholders, banking institutions or security analysts, submit that.</t>
  </si>
  <si>
    <t>If the respondent's annual report to stockholders or audited annual financial statements are prepared on a calendar year basis, the major financial statements contained therein, i.e., Balance Sheet, Income and Retained Earnings Statement and Statement of Cash Flows, shall be reconciled with the corresponding PSC and FERC statements. The reconciliation shall contain an explanation of all differences in reporting.</t>
  </si>
  <si>
    <t>DEMURRAGE CHARGES</t>
  </si>
  <si>
    <t>(845.5)</t>
  </si>
  <si>
    <t>(LESS) WHARFAGE RECEIPTS -- CREDIT</t>
  </si>
  <si>
    <t>(845.6)</t>
  </si>
  <si>
    <t>PROCESSING LIQUEFIED OR VAPORIZED GAS BY OTHERS</t>
  </si>
  <si>
    <t>(846.1)</t>
  </si>
  <si>
    <t>(846.2)</t>
  </si>
  <si>
    <t>(847.1)</t>
  </si>
  <si>
    <t>(847.2)</t>
  </si>
  <si>
    <t>(767)</t>
  </si>
  <si>
    <t>MAINTENANCE OF PURIFICATION EQUIPMENT</t>
  </si>
  <si>
    <t>(768)</t>
  </si>
  <si>
    <t>MAINTENANCE OF DRILLING AND CLEANING EQUIPMENT</t>
  </si>
  <si>
    <t>(769)</t>
  </si>
  <si>
    <t>MAINTENANCE OF OTHER EQUIPMENT</t>
  </si>
  <si>
    <t xml:space="preserve">          TOTAL MAINTENANCE</t>
  </si>
  <si>
    <t xml:space="preserve">          TOTAL NATURAL GAS PRODUCTION AND GATHERING</t>
  </si>
  <si>
    <t>B2. PRODUCTS EXTRACTION</t>
  </si>
  <si>
    <t>(770)</t>
  </si>
  <si>
    <t>(771)</t>
  </si>
  <si>
    <t>OPERATION LABOR</t>
  </si>
  <si>
    <t>(772)</t>
  </si>
  <si>
    <t>GAS SHRINKAGE</t>
  </si>
  <si>
    <t>(773)</t>
  </si>
  <si>
    <t>FUEL</t>
  </si>
  <si>
    <t>(774)</t>
  </si>
  <si>
    <t>POWER</t>
  </si>
  <si>
    <t>(775)</t>
  </si>
  <si>
    <t>MATERIALS</t>
  </si>
  <si>
    <t>(776)</t>
  </si>
  <si>
    <t>OPERATION SUPPLIES AND EXPENSES</t>
  </si>
  <si>
    <t>(777)</t>
  </si>
  <si>
    <t>GAS PROCESSED BY OTHERS</t>
  </si>
  <si>
    <t>(778)</t>
  </si>
  <si>
    <t>ROYALTIES ON PRODUCTS EXTRACTED</t>
  </si>
  <si>
    <t>(779)</t>
  </si>
  <si>
    <t>MARKETING EXPENSES</t>
  </si>
  <si>
    <t>(780)</t>
  </si>
  <si>
    <t>PRODUCTS PURCHASED FOR RESALE</t>
  </si>
  <si>
    <t>(781)</t>
  </si>
  <si>
    <t>VARIATION IN PRODUCTS INVENTORY</t>
  </si>
  <si>
    <t>(782)</t>
  </si>
  <si>
    <t>If the respondent's annual report to stockholders or audited annual financial statements are prepared on a fiscal year basis, then a statement shall be included stating that, except as noted, the major financial statements are prepared on the same basis as in this annual report to the Commission and are in conformity with this Commission's applicable Uniform System of Accounts.</t>
  </si>
  <si>
    <t>ANALYSIS OF PENSION COST (Continued)</t>
  </si>
  <si>
    <t>On lines 1-21 report the terms of the Pension Plan for the holding company or parent company; on lines 22-32 report</t>
  </si>
  <si>
    <t>5. For any rate schedule having an adjustment clause for purchased or other gas, state in a footnote the estimated additional revenue billed</t>
  </si>
  <si>
    <t xml:space="preserve">accrual of interest (e.g. in the company's last rate case a portion of the reserve may have been used to reduce rate base).  </t>
  </si>
  <si>
    <t xml:space="preserve">Report on Line 12 the balance of the reserve, net of its related deferred income tax effect, which is subject to the </t>
  </si>
  <si>
    <t>accrual of interest.</t>
  </si>
  <si>
    <t>Report on Line 14 the discount rate which was used to calculate the obligations reported on Lines 1-3.</t>
  </si>
  <si>
    <t>(905)</t>
  </si>
  <si>
    <t>MISCELLANEOUS CUSTOMER ACCOUNTS EXPENSES</t>
  </si>
  <si>
    <t xml:space="preserve">          TOTAL CUSTOMER ACCOUNTS EXPENSES</t>
  </si>
  <si>
    <t>76</t>
  </si>
  <si>
    <t>6. CUSTOMER SERVICE AND INFORMATIONAL EXPENSES</t>
  </si>
  <si>
    <t>(907)</t>
  </si>
  <si>
    <t xml:space="preserve">SUPERVISION </t>
  </si>
  <si>
    <t>(908)</t>
  </si>
  <si>
    <t>CUSTOMER ASSISTANCE EXPENSES</t>
  </si>
  <si>
    <t>(909)</t>
  </si>
  <si>
    <t>INFORMATIONAL AND INSTRUCTIONAL EXPENSES</t>
  </si>
  <si>
    <t>(910)</t>
  </si>
  <si>
    <t>MISCELLANEOUS CUST. SVC. AND INFORMATIONAL EXPENSES</t>
  </si>
  <si>
    <t>Transmission and Compression of Gas by Others</t>
  </si>
  <si>
    <t>Employee Benefits</t>
  </si>
  <si>
    <t>Transmission System</t>
  </si>
  <si>
    <t xml:space="preserve">     OPEBs</t>
  </si>
  <si>
    <t xml:space="preserve">     Pension</t>
  </si>
  <si>
    <t>26-29</t>
  </si>
  <si>
    <t xml:space="preserve">     Protective plans</t>
  </si>
  <si>
    <t>Energy Efficiency Projects</t>
  </si>
  <si>
    <t>Exchange of Gas Transactions</t>
  </si>
  <si>
    <t>Expenses, Gas</t>
  </si>
  <si>
    <t>Funds, Special</t>
  </si>
  <si>
    <t>Gas Account</t>
  </si>
  <si>
    <t>Gas Stored</t>
  </si>
  <si>
    <t>Intrastate Revenues</t>
  </si>
  <si>
    <t>Notes Payable</t>
  </si>
  <si>
    <t>Notes Receivable</t>
  </si>
  <si>
    <t>Nuclear Plant Decommissioning</t>
  </si>
  <si>
    <t>Number of Gas Department Employees</t>
  </si>
  <si>
    <t>Operating Reserves</t>
  </si>
  <si>
    <t>Outside Professional and Other Consultative Services</t>
  </si>
  <si>
    <t xml:space="preserve">     Accrued Assets</t>
  </si>
  <si>
    <t xml:space="preserve">     Current Assets</t>
  </si>
  <si>
    <t xml:space="preserve">     Electric Revenues</t>
  </si>
  <si>
    <t xml:space="preserve">     Gas Revenues</t>
  </si>
  <si>
    <t>Plant - Gas</t>
  </si>
  <si>
    <t xml:space="preserve">     Miscellaneous plant</t>
  </si>
  <si>
    <t xml:space="preserve">     Production statistics</t>
  </si>
  <si>
    <t>Prepayments</t>
  </si>
  <si>
    <t>Prepayments Under Purchase Agreements</t>
  </si>
  <si>
    <t>Production</t>
  </si>
  <si>
    <t xml:space="preserve">     Gas production land, wells, and statistics</t>
  </si>
  <si>
    <t xml:space="preserve">     Gathering lines</t>
  </si>
  <si>
    <t>Purchased Gas</t>
  </si>
  <si>
    <t>Reconcilation Between FERC, PSC and GAAP</t>
  </si>
  <si>
    <t>Index-3</t>
  </si>
  <si>
    <t>Page, Line (Column)</t>
  </si>
  <si>
    <t>hold rigidly to political boundaries and may embrace a metropolitan area and immediate environs.</t>
  </si>
  <si>
    <t xml:space="preserve">            "Electric Operating Revenues".</t>
  </si>
  <si>
    <t>RESIDENTIAL SALES</t>
  </si>
  <si>
    <t>COMMERCIAL AND INDUSTRIAL SALES</t>
  </si>
  <si>
    <t>PUBLIC STREET AND HIGHWAY LIGHTING</t>
  </si>
  <si>
    <t>OTHER SALES TO PUBLIC AUTHORITIES</t>
  </si>
  <si>
    <t>(Account 440)</t>
  </si>
  <si>
    <t>(Account 442)</t>
  </si>
  <si>
    <t xml:space="preserve">     When gases having substantially different thermal characteristics are regularly distributed separate data should be reported</t>
  </si>
  <si>
    <t xml:space="preserve">     customers.</t>
  </si>
  <si>
    <t xml:space="preserve">     with respect to each.</t>
  </si>
  <si>
    <t>BTU</t>
  </si>
  <si>
    <t>Total Residential, Commercial and Industrial</t>
  </si>
  <si>
    <t>Residential</t>
  </si>
  <si>
    <t>Residential (Continued)</t>
  </si>
  <si>
    <t>Commercial and Industrial Sales</t>
  </si>
  <si>
    <t>Other Sales to Public Authorities</t>
  </si>
  <si>
    <t>Content</t>
  </si>
  <si>
    <t>and Other Sales to Public Authorities</t>
  </si>
  <si>
    <t>per</t>
  </si>
  <si>
    <t>Average</t>
  </si>
  <si>
    <t>Name of</t>
  </si>
  <si>
    <t>cubic</t>
  </si>
  <si>
    <t>Dth.</t>
  </si>
  <si>
    <t>Community</t>
  </si>
  <si>
    <t>foot</t>
  </si>
  <si>
    <t xml:space="preserve"> (f)</t>
  </si>
  <si>
    <t>65</t>
  </si>
  <si>
    <t>66</t>
  </si>
  <si>
    <t>SALES FOR RESALE</t>
  </si>
  <si>
    <t xml:space="preserve">     Report the indicated particulars of sales for redistribution during the year.  For other than straight natural gas, entries in</t>
  </si>
  <si>
    <t>column (d) should identify the process (or processes) used in production.</t>
  </si>
  <si>
    <t>Contract or</t>
  </si>
  <si>
    <t>Kind of</t>
  </si>
  <si>
    <t>Service</t>
  </si>
  <si>
    <t>Point</t>
  </si>
  <si>
    <t>Gas and</t>
  </si>
  <si>
    <t>Measurement</t>
  </si>
  <si>
    <t>Classification</t>
  </si>
  <si>
    <t>of</t>
  </si>
  <si>
    <t>Pressure</t>
  </si>
  <si>
    <t>Sold To</t>
  </si>
  <si>
    <t>Delivery</t>
  </si>
  <si>
    <t>Base</t>
  </si>
  <si>
    <t>67</t>
  </si>
  <si>
    <t>REVENUE FROM TRANSPORTATION OF GAS OF OTHERS - NATURAL GAS (Account 489)</t>
  </si>
  <si>
    <t>Supplement to Schedule..........Page 79</t>
  </si>
  <si>
    <t xml:space="preserve">             Insert Sheet 79A</t>
  </si>
  <si>
    <t xml:space="preserve">Cost </t>
  </si>
  <si>
    <t xml:space="preserve">  (e) </t>
  </si>
  <si>
    <t xml:space="preserve">   (f) 02</t>
  </si>
  <si>
    <t xml:space="preserve"> (g) 03 </t>
  </si>
  <si>
    <t>NYPSC 182-99</t>
  </si>
  <si>
    <t xml:space="preserve">   (f) </t>
  </si>
  <si>
    <t xml:space="preserve"> (g)  </t>
  </si>
  <si>
    <t>available information for each plant subaccount or account listed in column (a).  Identify those accrual periods shown in column (c) which are based upon the life of associated gas reserves</t>
  </si>
  <si>
    <t>or gas supply contract. If mortality studies are prepared to assist in estimating service lives, show in column (f) the type mortality curve selected as most appropriate for the account and in</t>
  </si>
  <si>
    <t>column (g) the weighted average age of surviving plant.  Where the unit-of-production method is used to determine depreciation charges, show at the bottom of Section C any revisions</t>
  </si>
  <si>
    <t>made to estimated gas reserves.</t>
  </si>
  <si>
    <t>If provision for depreciation were made during the year in addition to depreciation provided by application of reported rates, state at the bottom of Section C the amounts and nature of</t>
  </si>
  <si>
    <t>None</t>
  </si>
  <si>
    <t>Premium and Discount on Long Term Debt</t>
  </si>
  <si>
    <t>Prepaid Taxes</t>
  </si>
  <si>
    <t>Pumped Storage Generating Plant Statistics</t>
  </si>
  <si>
    <t>Purchased Power (including Power Exchanges)</t>
  </si>
  <si>
    <t>Reacquired Capital Stock</t>
  </si>
  <si>
    <t>250</t>
  </si>
  <si>
    <t>Reacquired Long-Term Debt</t>
  </si>
  <si>
    <t>Reconciliation of Reported Net Income with</t>
  </si>
  <si>
    <t xml:space="preserve">  Taxable Income from Federal Income Taxes</t>
  </si>
  <si>
    <t>261</t>
  </si>
  <si>
    <t>Regulatory Commission Expenses</t>
  </si>
  <si>
    <t>350-351</t>
  </si>
  <si>
    <t>Research, Development and Demostration Activities</t>
  </si>
  <si>
    <t>352-353</t>
  </si>
  <si>
    <t>119</t>
  </si>
  <si>
    <t>Revenues - Electric</t>
  </si>
  <si>
    <t>300-301</t>
  </si>
  <si>
    <t>Salaries and Wages</t>
  </si>
  <si>
    <t xml:space="preserve">    Directors and Officers</t>
  </si>
  <si>
    <t xml:space="preserve">    Distribution of</t>
  </si>
  <si>
    <t>354-355</t>
  </si>
  <si>
    <t>Sales of Electricity by Rate Schedules</t>
  </si>
  <si>
    <t>304</t>
  </si>
  <si>
    <t>Sales for Resale - Electricity</t>
  </si>
  <si>
    <t>310-311</t>
  </si>
  <si>
    <t>Securities</t>
  </si>
  <si>
    <t xml:space="preserve">     Exchange registration</t>
  </si>
  <si>
    <t xml:space="preserve">     Holders and voting powers</t>
  </si>
  <si>
    <t>Statement of Income</t>
  </si>
  <si>
    <t>Statement of Retained Earnings</t>
  </si>
  <si>
    <t>Steam-Electric Generating Plant Statistics</t>
  </si>
  <si>
    <t>Stock Liability for Conversion</t>
  </si>
  <si>
    <t>Substations</t>
  </si>
  <si>
    <t>426</t>
  </si>
  <si>
    <t>Supplies</t>
  </si>
  <si>
    <t xml:space="preserve">    Accrued and prepaid</t>
  </si>
  <si>
    <t xml:space="preserve">    Charged during the year</t>
  </si>
  <si>
    <t xml:space="preserve">     Pumped storage (large)</t>
  </si>
  <si>
    <t>408-409</t>
  </si>
  <si>
    <t xml:space="preserve">     electric utility plant</t>
  </si>
  <si>
    <t>219</t>
  </si>
  <si>
    <t xml:space="preserve">     Small plants</t>
  </si>
  <si>
    <t>410-411</t>
  </si>
  <si>
    <t xml:space="preserve">     utility plant (summary)</t>
  </si>
  <si>
    <t>200-201</t>
  </si>
  <si>
    <t xml:space="preserve">     Steam-electric (large)</t>
  </si>
  <si>
    <t>402-403</t>
  </si>
  <si>
    <t>Advances from associated companies</t>
  </si>
  <si>
    <t>256-257</t>
  </si>
  <si>
    <t>Income Deductions</t>
  </si>
  <si>
    <t>Allowances</t>
  </si>
  <si>
    <t>228-229</t>
  </si>
  <si>
    <t xml:space="preserve">     Interest on debt to associated companies</t>
  </si>
  <si>
    <t>340</t>
  </si>
  <si>
    <t>Appropriations of Retained Earnings</t>
  </si>
  <si>
    <t>118-119</t>
  </si>
  <si>
    <t>DSM  -   DSM Incentive - Indicate the amount of pre-tax DSM incentive earned during the program</t>
  </si>
  <si>
    <t xml:space="preserve">               year. Indicate whether the amount shown is an estimate or if it has been approved</t>
  </si>
  <si>
    <t xml:space="preserve">               by the Commission.</t>
  </si>
  <si>
    <t>C.  Show in column (c) all costs incurred for the project during the current year.  Show in column (d)</t>
  </si>
  <si>
    <t xml:space="preserve">      the capital or expense account number charged during the year and the amount, if applicable,</t>
  </si>
  <si>
    <t xml:space="preserve">          TOTAL CUSTOMER SERVICE AND INFORMATION EXPENSES</t>
  </si>
  <si>
    <t>7. SALES EXPENSES</t>
  </si>
  <si>
    <t>(911)</t>
  </si>
  <si>
    <t>(912)</t>
  </si>
  <si>
    <t>DEMONSTRATING AND SELLING EXPENSES</t>
  </si>
  <si>
    <t>(913)</t>
  </si>
  <si>
    <t>ADVERTISING EXPENSES</t>
  </si>
  <si>
    <t>(916)</t>
  </si>
  <si>
    <t>MISCELLANEOUS SALES EXPENSES</t>
  </si>
  <si>
    <t xml:space="preserve">          TOTAL SALES EXPENSES</t>
  </si>
  <si>
    <t>8. ADMINISTRATIVE AND GENERAL EXPENSES</t>
  </si>
  <si>
    <t>(920)</t>
  </si>
  <si>
    <t>ADMINISTRATIVE AND GENERAL SALARIES</t>
  </si>
  <si>
    <t>(921)</t>
  </si>
  <si>
    <t>OFFICE SUPPLIES AND EXPENSES</t>
  </si>
  <si>
    <t>(922)</t>
  </si>
  <si>
    <t>(LESS) ADMINISTRATIVE EXPENSES TRANSFERRED - (CREDIT)</t>
  </si>
  <si>
    <t>(923)</t>
  </si>
  <si>
    <t>OUTSIDE SERVICES EMPLOYED</t>
  </si>
  <si>
    <t>(924)</t>
  </si>
  <si>
    <t>PROPERTY INSURANCE</t>
  </si>
  <si>
    <t>(925)</t>
  </si>
  <si>
    <t>INJURIES AND DAMAGES</t>
  </si>
  <si>
    <t>(926)</t>
  </si>
  <si>
    <t>EMPLOYEE PENSIONS AND BENEFITS</t>
  </si>
  <si>
    <t>(927)</t>
  </si>
  <si>
    <t>FRANCHISE REQUIREMENTS</t>
  </si>
  <si>
    <t>(928)</t>
  </si>
  <si>
    <t>REGULATORY COMMISSION EXPENSES</t>
  </si>
  <si>
    <t>(929)</t>
  </si>
  <si>
    <t>(LESS) DUPLICATE CHARGES - (CREDIT)</t>
  </si>
  <si>
    <t>(930.1)</t>
  </si>
  <si>
    <t>GENERAL ADVERTISING EXPENSES</t>
  </si>
  <si>
    <t>(930.2)</t>
  </si>
  <si>
    <t>MISCELLANEOUS GENERAL EXPENSES</t>
  </si>
  <si>
    <t>(931)</t>
  </si>
  <si>
    <t xml:space="preserve">     TOTAL OPERATION</t>
  </si>
  <si>
    <t>(932)</t>
  </si>
  <si>
    <t>MAINTENANCE OF GENERAL PLANT</t>
  </si>
  <si>
    <t xml:space="preserve">     TOTAL ADMINISTRATIVE AND GENERAL EXPENSES</t>
  </si>
  <si>
    <t>Nuclear Regulatory Commission minimum financial assurance requirements based on the latest calculation available using NRC inflation factors.</t>
  </si>
  <si>
    <t>Ending date of calculation period</t>
  </si>
  <si>
    <t>(LESS) EXTRACTED PRODUCTS USED BY THE UTILITY - (CREDIT)</t>
  </si>
  <si>
    <t>(783)</t>
  </si>
  <si>
    <t>72</t>
  </si>
  <si>
    <t>(Continued)</t>
  </si>
  <si>
    <t>B2. PRODUCTS EXTRACTION (Continued)</t>
  </si>
  <si>
    <t>(784)</t>
  </si>
  <si>
    <t>(785)</t>
  </si>
  <si>
    <t>(786)</t>
  </si>
  <si>
    <t>MAINTENANCE OF EXTRACTION AND REFINING EQUIPMENT</t>
  </si>
  <si>
    <t>(787)</t>
  </si>
  <si>
    <t>MAINTENANCE OF PIPE LINES</t>
  </si>
  <si>
    <t>(788)</t>
  </si>
  <si>
    <t>MAINTENANCE OF EXTRACTED PRODUCTS STORAGE EQUIP.</t>
  </si>
  <si>
    <t>(789)</t>
  </si>
  <si>
    <t>MAINTENANCE OF COMPRESSOR EQUIPMENT</t>
  </si>
  <si>
    <t>(790)</t>
  </si>
  <si>
    <t>MAINTENANCE OF GAS MEASURING AND REG. EQUIPMENT</t>
  </si>
  <si>
    <t>(791)</t>
  </si>
  <si>
    <t xml:space="preserve">          TOTAL PRODUCTS EXTRACTION</t>
  </si>
  <si>
    <t>C. EXPLORATION AND DEVELOPMENT</t>
  </si>
  <si>
    <t>(795)</t>
  </si>
  <si>
    <t>DELAY RENTALS</t>
  </si>
  <si>
    <t>(796)</t>
  </si>
  <si>
    <t>NONPRODUCTIVE WELL DRILLING</t>
  </si>
  <si>
    <t>(797)</t>
  </si>
  <si>
    <t>ABANDONED LEASES</t>
  </si>
  <si>
    <t>(798)</t>
  </si>
  <si>
    <t>OTHER EXPLORATION</t>
  </si>
  <si>
    <t xml:space="preserve">          TOTAL EXPLORATION AND DEVELOPMENT</t>
  </si>
  <si>
    <t>D. OTHER GAS SUPPLY EXPENSES</t>
  </si>
  <si>
    <t>(800)</t>
  </si>
  <si>
    <t>NATURAL GAS WELL HEAD PURCHASES</t>
  </si>
  <si>
    <t>(800.1)</t>
  </si>
  <si>
    <t>NAT. GAS WELL HEAD PURCH., INTRACOMPANY TRANSFERS</t>
  </si>
  <si>
    <t>(801)</t>
  </si>
  <si>
    <t>NATURAL GAS FIELD LINE PURCHASES</t>
  </si>
  <si>
    <t>(802)</t>
  </si>
  <si>
    <t>NATURAL GAS GASOLINE PLANT OUTLET PURCHASES</t>
  </si>
  <si>
    <t>(803)</t>
  </si>
  <si>
    <t>NATURAL GAS TRANSMISSION LINE PURCHASES</t>
  </si>
  <si>
    <t>(804)</t>
  </si>
  <si>
    <t>NATURAL GAS CITY GATE PURCHASES</t>
  </si>
  <si>
    <t>(804.1)</t>
  </si>
  <si>
    <t>LIQUEFIED NATURAL GAS PURCHASES</t>
  </si>
  <si>
    <t>(805)</t>
  </si>
  <si>
    <t>OTHER GAS PURCHASES</t>
  </si>
  <si>
    <t>(805.1)</t>
  </si>
  <si>
    <t>(LESS) PURCHASED GAS COST ADJUSTMENTS</t>
  </si>
  <si>
    <t xml:space="preserve">          TOTAL PURCHASED GAS</t>
  </si>
  <si>
    <t>(806)</t>
  </si>
  <si>
    <t>EXCHANGE GAS</t>
  </si>
  <si>
    <t>2. Show particularly the provision covering the determination of charges (including pressure base) the expiration date, delivery pressure and imminent</t>
  </si>
  <si>
    <t xml:space="preserve">    charges.</t>
  </si>
  <si>
    <t>80</t>
  </si>
  <si>
    <t>Average Annual Bill Per Customer</t>
  </si>
  <si>
    <t>Average MCF Consumption Per Customer</t>
  </si>
  <si>
    <t>Average Revenue Per MCF Sold</t>
  </si>
  <si>
    <t>COMMERCIAL SALES</t>
  </si>
  <si>
    <t>INDUSTRIAL SALES</t>
  </si>
  <si>
    <t>GAS OPERATION AND MAINTENANCE EXPENSES</t>
  </si>
  <si>
    <t>Steam</t>
  </si>
  <si>
    <t>Pg 72, L 3 (b)</t>
  </si>
  <si>
    <t>Manufactured Gas</t>
  </si>
  <si>
    <t>Pg 72, L 4, 5, 6 (b)</t>
  </si>
  <si>
    <t>Natural Gas Production</t>
  </si>
  <si>
    <t>Pg 72, L 33; Pg 73, L 12, 19 (b)</t>
  </si>
  <si>
    <t>Pg 73, L 31 (b)</t>
  </si>
  <si>
    <t>Pg 73, L 32, 39, 44, 48, 49 (b)</t>
  </si>
  <si>
    <t xml:space="preserve">     Total Production Expense</t>
  </si>
  <si>
    <t>or Service</t>
  </si>
  <si>
    <t>Point of</t>
  </si>
  <si>
    <t>and Average</t>
  </si>
  <si>
    <t>Purchased From</t>
  </si>
  <si>
    <t>Cl. No.</t>
  </si>
  <si>
    <t>Receipt</t>
  </si>
  <si>
    <t>Btu</t>
  </si>
  <si>
    <t>Cost</t>
  </si>
  <si>
    <t xml:space="preserve"> Totals (Account 800)</t>
  </si>
  <si>
    <t xml:space="preserve"> Totals (Account 800.1)</t>
  </si>
  <si>
    <t xml:space="preserve"> Totals (Account 801)</t>
  </si>
  <si>
    <t xml:space="preserve"> Totals (Account 802)</t>
  </si>
  <si>
    <t>78</t>
  </si>
  <si>
    <t>PURCHASED GAS (Account 800 thru 805) Continued</t>
  </si>
  <si>
    <t>Purchased from</t>
  </si>
  <si>
    <t xml:space="preserve"> Totals (Account 803)</t>
  </si>
  <si>
    <t xml:space="preserve"> Totals (Account 804)</t>
  </si>
  <si>
    <t xml:space="preserve"> Totals (Account 804.1)</t>
  </si>
  <si>
    <t xml:space="preserve"> Totals (Account 805)</t>
  </si>
  <si>
    <t xml:space="preserve"> Totals (Account 805.1)</t>
  </si>
  <si>
    <t>79</t>
  </si>
  <si>
    <t>CONTRACTS FOR PURCHASE OF GAS</t>
  </si>
  <si>
    <t>Excess/Deficient Deferred Federal Income Tax Balances*</t>
  </si>
  <si>
    <t xml:space="preserve">1. </t>
  </si>
  <si>
    <t>Report below the specified excess/deficient accumulated deferred Federal income taxes as of December 31 of the reporting year.</t>
  </si>
  <si>
    <t xml:space="preserve">2. </t>
  </si>
  <si>
    <t>Protected amounts are accumulated deferred taxes that are depreciation related and are protected from rapid write-back by</t>
  </si>
  <si>
    <t>Section 203 (e) of the Tax Reform Act of 1986.</t>
  </si>
  <si>
    <t xml:space="preserve">3. </t>
  </si>
  <si>
    <t>Unprotected amounts are those accumulated deferred taxes that are not subject to Section 203 (e) of the Tax Reform Act of 1986.</t>
  </si>
  <si>
    <t xml:space="preserve">4. </t>
  </si>
  <si>
    <t>Excess/deficient deferred taxes result when there is a reduction/increase in the statutory income tax rate (e.g.. TRA-86 &amp; Revenue</t>
  </si>
  <si>
    <t>Reconciliation Act of 1993) &amp; the deferred tax balances provided are greater/less than the enacted tax rate, all calculated on a</t>
  </si>
  <si>
    <t>vintage year basis.</t>
  </si>
  <si>
    <t>Account 190</t>
  </si>
  <si>
    <t>Account 281</t>
  </si>
  <si>
    <t>Account 282</t>
  </si>
  <si>
    <t>Account 283</t>
  </si>
  <si>
    <t>Excess Deferred Taxes</t>
  </si>
  <si>
    <t>Protected Excess Deferred Taxes</t>
  </si>
  <si>
    <t>Unprotected Excess Deferred Taxes</t>
  </si>
  <si>
    <t>Total Excess Deferred Taxes</t>
  </si>
  <si>
    <t xml:space="preserve">       capital stock</t>
  </si>
  <si>
    <t xml:space="preserve">     Electric plant</t>
  </si>
  <si>
    <t xml:space="preserve">     Miscellaneous paid-in capital</t>
  </si>
  <si>
    <t>Directors</t>
  </si>
  <si>
    <t>104-105</t>
  </si>
  <si>
    <t xml:space="preserve">     Reduction in par or stated value of capital stock</t>
  </si>
  <si>
    <t>Discount - Premium on Long Term debt</t>
  </si>
  <si>
    <t xml:space="preserve">     Regulatory assets</t>
  </si>
  <si>
    <t>232</t>
  </si>
  <si>
    <t>Dividend Appropriations</t>
  </si>
  <si>
    <t xml:space="preserve">     Regulatory liabilities</t>
  </si>
  <si>
    <t>278</t>
  </si>
  <si>
    <t>Earnings, Retained</t>
  </si>
  <si>
    <t>Overhead, Construction</t>
  </si>
  <si>
    <t>Electric Energy Account</t>
  </si>
  <si>
    <t>401</t>
  </si>
  <si>
    <t>Peaks, Monthly, and Output</t>
  </si>
  <si>
    <t>Enviromental Protection</t>
  </si>
  <si>
    <t>Plant, Common Utility</t>
  </si>
  <si>
    <t xml:space="preserve">     Expenses</t>
  </si>
  <si>
    <t>431</t>
  </si>
  <si>
    <t xml:space="preserve">     Facilities</t>
  </si>
  <si>
    <t>430</t>
  </si>
  <si>
    <t>Index-1</t>
  </si>
  <si>
    <t xml:space="preserve">              OPEB RELATED ASSETS RECORDED IN AN INTERNAL RESERVE</t>
  </si>
  <si>
    <t>Balance in Internal Reserve at Beginning of the Period - [ (Debit) / Credit ]</t>
  </si>
  <si>
    <t>Amount of the Company's Latest Rate Allowance for OPEB Expense</t>
  </si>
  <si>
    <t>Amount of OPEB costs actually charged to Construction</t>
  </si>
  <si>
    <t xml:space="preserve">Pension Related or Other Funds or Credits this Commission Directed the Company </t>
  </si>
  <si>
    <t xml:space="preserve">     to Use for OPEB Purposes</t>
  </si>
  <si>
    <t>Interest Accrued on Fund Balance</t>
  </si>
  <si>
    <t>Cost Benefits Paid to or for Plan Participants</t>
  </si>
  <si>
    <t>Amount Transferred to an External OPEB Dedicated Fund</t>
  </si>
  <si>
    <t>Other Debits or Credits to the Internal Reserve *</t>
  </si>
  <si>
    <t>Balance in Internal Reserve at End of the Period</t>
  </si>
  <si>
    <t>Balance of Deferred Income Tax Applicable to the Internal Reserve</t>
  </si>
  <si>
    <t>Interest Rate Applied  to Internal Reserve  Balances</t>
  </si>
  <si>
    <t>Internal Reserve Balance Subject to Accrual of Interest (net of tax)</t>
  </si>
  <si>
    <t xml:space="preserve">              ACCUMULATED DEFERRED OPEB EXPENSE</t>
  </si>
  <si>
    <t>Give particulars of any notes pledged or discounted, also of any collateral held as guarantee of payment of any note or account.</t>
  </si>
  <si>
    <t>Interest</t>
  </si>
  <si>
    <t>Particulars</t>
  </si>
  <si>
    <t>Debits</t>
  </si>
  <si>
    <t>Credits</t>
  </si>
  <si>
    <t>for Year</t>
  </si>
  <si>
    <t xml:space="preserve"> No.</t>
  </si>
  <si>
    <t>Totals (Account 145)</t>
  </si>
  <si>
    <t xml:space="preserve">(b)   </t>
  </si>
  <si>
    <t>EXTERNALLY HELD OPEB DEDICATED FUNDS OR TRUSTS</t>
  </si>
  <si>
    <t>Fair Value of Plan Assets at Beginning of Period</t>
  </si>
  <si>
    <t>Contributions to the Fund:</t>
  </si>
  <si>
    <t xml:space="preserve">     Deposits of Company Funds</t>
  </si>
  <si>
    <t>3.  If the trustee of any fund is an associated company, give name of such associated company.</t>
  </si>
  <si>
    <t>43A</t>
  </si>
  <si>
    <t xml:space="preserve">                                         _____________________________</t>
  </si>
  <si>
    <t xml:space="preserve">       L.S.                   .................…</t>
  </si>
  <si>
    <t xml:space="preserve">                              )    ss.:</t>
  </si>
  <si>
    <t>(Account 404.3)</t>
  </si>
  <si>
    <t xml:space="preserve"> (Account 405)</t>
  </si>
  <si>
    <t>Intangible Plant</t>
  </si>
  <si>
    <t>Production Plant, Manufactured Gas</t>
  </si>
  <si>
    <t>Production and Gathering Plant, Natural Gas</t>
  </si>
  <si>
    <t>Underground Gas Storage Plant</t>
  </si>
  <si>
    <t>Other Gas Storage Plant</t>
  </si>
  <si>
    <t>Base Load LNG Terminating and Processing Plant</t>
  </si>
  <si>
    <t>Transmission Plant</t>
  </si>
  <si>
    <t>Distribution Plant</t>
  </si>
  <si>
    <t>General Plant</t>
  </si>
  <si>
    <t>Common Plant - Gas</t>
  </si>
  <si>
    <t>B. Basis for Depletion and Amortization Charges</t>
  </si>
  <si>
    <t>83</t>
  </si>
  <si>
    <t>DEPRECIATION AND AMORTIZATION OF GAS PLANT (CONTINUED)</t>
  </si>
  <si>
    <t>C. Factors Used in Estimating Depreciation charges (Continued)</t>
  </si>
  <si>
    <t>Depreciable</t>
  </si>
  <si>
    <t>Estimated</t>
  </si>
  <si>
    <t>Net</t>
  </si>
  <si>
    <t>Applied</t>
  </si>
  <si>
    <t>Mortality</t>
  </si>
  <si>
    <t>Average Age</t>
  </si>
  <si>
    <t>Plant Base</t>
  </si>
  <si>
    <t>Avg. Service</t>
  </si>
  <si>
    <t>Salvage</t>
  </si>
  <si>
    <t>Depr. Rate(s)</t>
  </si>
  <si>
    <t>Curve</t>
  </si>
  <si>
    <t>Surviving</t>
  </si>
  <si>
    <t>(thousands)</t>
  </si>
  <si>
    <t>Life</t>
  </si>
  <si>
    <t>(percent)</t>
  </si>
  <si>
    <t>Type</t>
  </si>
  <si>
    <t>84</t>
  </si>
  <si>
    <t>DATA BY TERRITORIAL SUBDIVISIONS - GAS</t>
  </si>
  <si>
    <t xml:space="preserve">     Report the indicated breakdown of operating revenue deductions and plant investment applicable respectively to</t>
  </si>
  <si>
    <t>accounting divisions and cost areas.  Accounts, or groups of accounts, which may be kept on a company-wide</t>
  </si>
  <si>
    <t>A. BALANCES AND CHANGES DURING YEAR</t>
  </si>
  <si>
    <t>(ACCOUNT 108)</t>
  </si>
  <si>
    <t xml:space="preserve"> Balance beginning of year</t>
  </si>
  <si>
    <t xml:space="preserve"> Depreciation provisions for year, charged to:</t>
  </si>
  <si>
    <t>not apparent from entries in column (f), or are not otherwise a matter of record with the commission, a reasonably</t>
  </si>
  <si>
    <t>complete description should be furnished.  No breakdown by primary accounts  is required for columns (g) and (h).</t>
  </si>
  <si>
    <t>ACCOUNTING DIVISIONS</t>
  </si>
  <si>
    <t>(885)</t>
  </si>
  <si>
    <t>(886)</t>
  </si>
  <si>
    <t>(887)</t>
  </si>
  <si>
    <t>(888)</t>
  </si>
  <si>
    <t>(889)</t>
  </si>
  <si>
    <t xml:space="preserve">   b. the cost of the settlement</t>
  </si>
  <si>
    <t xml:space="preserve">   c. the amount of PBO settled</t>
  </si>
  <si>
    <t>28-A</t>
  </si>
  <si>
    <t>ANALYSIS OF OPEB COSTS, FUNDING AND DEFERRALS</t>
  </si>
  <si>
    <t>Report on pages ** through **, the requested data concerning Postretirement Benefits Other than Pensions</t>
  </si>
  <si>
    <t xml:space="preserve">    tion, adjudication or rulemaking.</t>
  </si>
  <si>
    <t>4. In this report, the utility also shall either propose a method of distributing to its customers the</t>
  </si>
  <si>
    <t xml:space="preserve">    entire amount refunded, or show why it should not make such a distribution.</t>
  </si>
  <si>
    <t>Description of Item</t>
  </si>
  <si>
    <t>20</t>
  </si>
  <si>
    <t>Adjusted Common Equity (1)</t>
  </si>
  <si>
    <t>6</t>
  </si>
  <si>
    <t>Calculation of Common Equity</t>
  </si>
  <si>
    <t>Beginning of</t>
  </si>
  <si>
    <t>End of</t>
  </si>
  <si>
    <t xml:space="preserve">Average for </t>
  </si>
  <si>
    <t>Year</t>
  </si>
  <si>
    <t>7</t>
  </si>
  <si>
    <t>8</t>
  </si>
  <si>
    <t>Capital Stock Expense (Input as negative)</t>
  </si>
  <si>
    <t>10</t>
  </si>
  <si>
    <t>11</t>
  </si>
  <si>
    <t xml:space="preserve">          Total</t>
  </si>
  <si>
    <t>12</t>
  </si>
  <si>
    <t xml:space="preserve">Less:  Investment in Subsidiary Companies </t>
  </si>
  <si>
    <t>13</t>
  </si>
  <si>
    <t xml:space="preserve">         Adjusted Common Equity</t>
  </si>
  <si>
    <t>Allocation of Net Plant between Electric, Gas and Other</t>
  </si>
  <si>
    <t>Percentages</t>
  </si>
  <si>
    <t>14</t>
  </si>
  <si>
    <t>15</t>
  </si>
  <si>
    <t>16</t>
  </si>
  <si>
    <t>17</t>
  </si>
  <si>
    <t xml:space="preserve">       Total</t>
  </si>
  <si>
    <t>(1) It is acceptable to use the allocation method used in the company's last rate case proceeding. If this allocation method is used,</t>
  </si>
  <si>
    <t>please note "YES" here===================&gt;</t>
  </si>
  <si>
    <t xml:space="preserve">It should be noted that these calculated common equity returns are not intended as an evaluation of the </t>
  </si>
  <si>
    <t xml:space="preserve">to be erroneous, the reporting utility shall be duly notified and given a reasonable time within which </t>
  </si>
  <si>
    <t>to make the necessary amendments or corrections.</t>
  </si>
  <si>
    <t xml:space="preserve">    Provide a subheading and amount for each classification of Account 456. </t>
  </si>
  <si>
    <t>2. Designate associated companies.</t>
  </si>
  <si>
    <t>3. Minor items (less than $100,000) may be grouped by classes.</t>
  </si>
  <si>
    <t>Amount of</t>
  </si>
  <si>
    <t>DESCRIPTION OF SERVICE</t>
  </si>
  <si>
    <t>Revenue for year</t>
  </si>
  <si>
    <t>TOTAL (ACCOUNT 456)</t>
  </si>
  <si>
    <t>DATA BY TERRITORIAL SUBDIVISIONS-ELECTRIC</t>
  </si>
  <si>
    <t>Report the indicated breakdown of operating revenue deductions and plant investment applicable respectively to accounting</t>
  </si>
  <si>
    <t>divisions and cost areas.  Accounts, or groups of accounts, which may be kept on a company-wide basis on order of the</t>
  </si>
  <si>
    <t xml:space="preserve">   (a) Name of person or organization rendering services in alphabetical order,</t>
  </si>
  <si>
    <t xml:space="preserve">   (b) description of services received during year and project or case to which services relate,</t>
  </si>
  <si>
    <t xml:space="preserve">   (c) total charges for the year.</t>
  </si>
  <si>
    <t>Designate with an asterisk associated companies.</t>
  </si>
  <si>
    <t>Person or Organization</t>
  </si>
  <si>
    <t>Description of Services</t>
  </si>
  <si>
    <t>Charges</t>
  </si>
  <si>
    <t>24</t>
  </si>
  <si>
    <t>Employee Protective Plans</t>
  </si>
  <si>
    <t>Report a summary of each employee program in effect at any time during the year.  This schedule is intended</t>
  </si>
  <si>
    <t>to cover pension, profit sharing, group life insurance, accident and sickness, medical, hospital, prescription</t>
  </si>
  <si>
    <t>drugs, guaranteed annual wage, severance pay, and any other plan maintained for employees (or retirees), but</t>
  </si>
  <si>
    <t>it is not intended to cover such a plan required by law, (e.g. social security).</t>
  </si>
  <si>
    <t>For each plan report:</t>
  </si>
  <si>
    <t>1.  the identity thereof, and the employee group covered (e.g. management, non-management, executive</t>
  </si>
  <si>
    <t xml:space="preserve">     officers, etc.)</t>
  </si>
  <si>
    <t>3.  Submit a separate schedule for each ownership interest in a nuclear generating station owned by the utility.</t>
  </si>
  <si>
    <t>4.  Submit a copy of the investment manager's/trustee's report that shows the activity and valuation of the various decommissioning</t>
  </si>
  <si>
    <t xml:space="preserve">     funds.</t>
  </si>
  <si>
    <t xml:space="preserve">5. Where the fund is managed by more than one investment manager or trustee, list the actual fund earnings percentage </t>
  </si>
  <si>
    <t xml:space="preserve">  included on line 20 for each investment manager or trustee below, or as an attachment.</t>
  </si>
  <si>
    <t>Internal</t>
  </si>
  <si>
    <t>QNDF</t>
  </si>
  <si>
    <t>NQNDF</t>
  </si>
  <si>
    <t>Name of Nuclear Generating Station:</t>
  </si>
  <si>
    <t>Fund Balance, January 1 (Book Value)</t>
  </si>
  <si>
    <t>Additions During Year:</t>
  </si>
  <si>
    <t xml:space="preserve">  Utility Contributions</t>
  </si>
  <si>
    <t xml:space="preserve"> 4. If the Dth. of gas received differs from the Dth. delivered, explain reason for difference, i.e., uncompleted deliveries, allowance for transmission loss, etc.</t>
  </si>
  <si>
    <t>Avg. Rev.</t>
  </si>
  <si>
    <t>Payment</t>
  </si>
  <si>
    <t>Dth of Gas</t>
  </si>
  <si>
    <t xml:space="preserve">                                       TOTALS</t>
  </si>
  <si>
    <t>82</t>
  </si>
  <si>
    <t>DEPRECIATION AND AMORTIZATION OF GAS PLANT</t>
  </si>
  <si>
    <t>(Account 403, 404.1, 404.2, 404.3, 405)</t>
  </si>
  <si>
    <t>(Except Amortization of Acquisition Adjustments)</t>
  </si>
  <si>
    <t>Report in Section A for the year the amounts of depreciation expense, depletion and amortization for the accounts indicated, classified according to the plant functional groups shown.</t>
  </si>
  <si>
    <t>Report in Section B the bases and rates used by the respondent to determine charges for depletion and amortization of gas plant for the year for accounts 404.1, 404.2, 404.3 and 405</t>
  </si>
  <si>
    <t>Report the particulars indicated concerning notes payable at end of year.</t>
  </si>
  <si>
    <t>Give particulars of collateral pledged, if any.</t>
  </si>
  <si>
    <t>Furnish particulars for any formal or informal compensating balance agreements covering open lines of credit.</t>
  </si>
  <si>
    <t>Any demand notes should be designated as such in Column (c).</t>
  </si>
  <si>
    <t>Minor amounts may be grouped by classes, showing the number of such amounts.</t>
  </si>
  <si>
    <t>Report in total, all other interest accrued and paid on notes discharged during the year.</t>
  </si>
  <si>
    <t>PAYEE</t>
  </si>
  <si>
    <t>Outstanding</t>
  </si>
  <si>
    <t>INTEREST DURING YEAR</t>
  </si>
  <si>
    <t>AND</t>
  </si>
  <si>
    <t>OF</t>
  </si>
  <si>
    <t>Report particulars of notes and accounts payable to associated companies to end of year.</t>
  </si>
  <si>
    <t>(842)</t>
  </si>
  <si>
    <t>(842.1)</t>
  </si>
  <si>
    <t>(842.2)</t>
  </si>
  <si>
    <t>3.  Number of customers, columns (h) and (i), should be reported on the basis of meters, plus number of flat rate accounts, except that where separate meter readings are added for billing purposes,</t>
  </si>
  <si>
    <t>* If book cost is different from cost to respondent, give cost to respondent in a footnote and explain difference.</t>
  </si>
  <si>
    <t>Furnish a summary statement for each of the accounts listed here for each department and for</t>
  </si>
  <si>
    <t xml:space="preserve">description and amounts, of transactions earned through each such account and, except to the extent that the </t>
  </si>
  <si>
    <t>information is shown elsewhere in this report, opening and closing balances.  If any of the property involved</t>
  </si>
  <si>
    <t xml:space="preserve">has an income producing status during the year, the gross income and applicable expenses (suitably subdivided) </t>
  </si>
  <si>
    <t xml:space="preserve">should be reported.   </t>
  </si>
  <si>
    <t>*  Specify in the space below the reason(s) for any difference between the amounts reported</t>
  </si>
  <si>
    <t xml:space="preserve">    on lines 23(b) and 24(b).</t>
  </si>
  <si>
    <t>Other</t>
  </si>
  <si>
    <t>Excess/Deficient Deferred Federal Income Tax Bal.............................</t>
  </si>
  <si>
    <t>Miscellaneous Data................................................................</t>
  </si>
  <si>
    <t>94</t>
  </si>
  <si>
    <t>Temporary Income Tax Differences - SFAS 109.............</t>
  </si>
  <si>
    <t>Extraordinary Items.....................................................................</t>
  </si>
  <si>
    <t>Outside Professional and Other Consultative Services.......</t>
  </si>
  <si>
    <t>OTHER CURRENT AND ACCRUED ASSETS (Accounts 172, 173, and 174)</t>
  </si>
  <si>
    <t>(A) Information requested not required under FAS 132</t>
  </si>
  <si>
    <t>(A)</t>
  </si>
  <si>
    <t>State of .....New York............................................)</t>
  </si>
  <si>
    <t>County of .....Kings.........................................)</t>
  </si>
  <si>
    <t>N/A</t>
  </si>
  <si>
    <t>Subsidiary</t>
  </si>
  <si>
    <t>Reclass</t>
  </si>
  <si>
    <t>Elimination</t>
  </si>
  <si>
    <t>KED-NY</t>
  </si>
  <si>
    <t>KED-LI</t>
  </si>
  <si>
    <t>Transactions</t>
  </si>
  <si>
    <t>Ref.</t>
  </si>
  <si>
    <t xml:space="preserve"> 1. Report below particulars concerning gas transported or compressed for respondent by others and amounts of payments for such services during</t>
  </si>
  <si>
    <t>the year.</t>
  </si>
  <si>
    <t xml:space="preserve"> 2. In column (a) give name of companies to which payments were made, points of delivery and receipt of gas, names of companies to which gas was</t>
  </si>
  <si>
    <t>delivered and from which received.</t>
  </si>
  <si>
    <t xml:space="preserve">    (Specify purpose of each other special deposit)</t>
  </si>
  <si>
    <t xml:space="preserve">                                  Total (Account 134)</t>
  </si>
  <si>
    <t>If applicable, see insert page below:</t>
  </si>
  <si>
    <t>10-A</t>
  </si>
  <si>
    <t>NOTES AND ACCOUNTS RECEIVABLE (Accounts 141, 142, 143)</t>
  </si>
  <si>
    <t>Summary for Balance Sheet</t>
  </si>
  <si>
    <t>Show separately by footnote the total amount of notes and accounts receivable from directors, officers, and</t>
  </si>
  <si>
    <t>Natural Gas Gathering Lines...............................................</t>
  </si>
  <si>
    <t>87-88</t>
  </si>
  <si>
    <t>Transmission System..................................................................</t>
  </si>
  <si>
    <t>89-90</t>
  </si>
  <si>
    <t>Miscellaneous Plant Data............................................................</t>
  </si>
  <si>
    <t>7-8</t>
  </si>
  <si>
    <t>Distribution System...................................................................</t>
  </si>
  <si>
    <t>91-92</t>
  </si>
  <si>
    <t>Investments..................................................................................</t>
  </si>
  <si>
    <t>9</t>
  </si>
  <si>
    <t>Gas Account...............................................................................</t>
  </si>
  <si>
    <t>93</t>
  </si>
  <si>
    <t>Special Funds and Special Deposits.............................................</t>
  </si>
  <si>
    <t>Notes and Accounts Receivable............................................</t>
  </si>
  <si>
    <t>Receivables from Associated Companies..............................</t>
  </si>
  <si>
    <t>Steam Section</t>
  </si>
  <si>
    <t>Depreciation and Amortization</t>
  </si>
  <si>
    <t xml:space="preserve">     Gains on resale or cancellation of reacquired</t>
  </si>
  <si>
    <t xml:space="preserve">     Common utility plant</t>
  </si>
  <si>
    <t>The amount reported on Line 9 less the amount on Line 10 should total the amount reported on Line 5 of Page 33.</t>
  </si>
  <si>
    <t>In certain instances, a portion of the OPEB internal reserve may not be subject to the accrual of interest (e.g., in the company's last rate</t>
  </si>
  <si>
    <t>case, a portion of the reserve may have been used as a rate base reduction).  Report on Line 12 the balance of the reserve, net of its</t>
  </si>
  <si>
    <t>related deferred income tax effect, which is subject to the accrual of interest.</t>
  </si>
  <si>
    <t>The Commission's September 7, 1993 Policy Statement on pensions and OPEB stated that, except under certain circumstances, the</t>
  </si>
  <si>
    <t>difference between 1)  the rate allowance for OPEB expense, plus any pension related or other funds or credits the company is directed</t>
  </si>
  <si>
    <t>to use for OPEB purposes, and 2)  OPEB expense determined as required therein, are to be deferred for future recovery.   Report on</t>
  </si>
  <si>
    <t xml:space="preserve">Lines 13 through 17 the amounts relating to this requirement. </t>
  </si>
  <si>
    <t>New York State</t>
  </si>
  <si>
    <t>Jurisdiction</t>
  </si>
  <si>
    <t xml:space="preserve">      (b)   </t>
  </si>
  <si>
    <t>4.  Describe briefly (1) the method employed in odorizing natural gas and (2) the protection provided against explosion due to the escape of gas (natural or manufactured) at</t>
  </si>
  <si>
    <t>pressures in excess of a normal customer consumption pressure.</t>
  </si>
  <si>
    <t>92</t>
  </si>
  <si>
    <t>Purchased Gas &amp; Other Supply Exp.</t>
  </si>
  <si>
    <t>Wages and Benefits</t>
  </si>
  <si>
    <t>Other Operation &amp; Maintenance Exp.</t>
  </si>
  <si>
    <t>Depreciation &amp; Amortization Expense</t>
  </si>
  <si>
    <t>Pg 94, L 21 (c)</t>
  </si>
  <si>
    <t>Pg 94, L 13 (c)</t>
  </si>
  <si>
    <t>Capital Costs</t>
  </si>
  <si>
    <t>PERCENT OF REVENUES</t>
  </si>
  <si>
    <t>Formula Should = 100</t>
  </si>
  <si>
    <t>DOLLARS PER MCF</t>
  </si>
  <si>
    <t>Formula Should = 1/2</t>
  </si>
  <si>
    <t>2007)</t>
  </si>
  <si>
    <t>LIE South Service Rd</t>
  </si>
  <si>
    <t xml:space="preserve">      API 5L</t>
  </si>
  <si>
    <t>0.345 (10)</t>
  </si>
  <si>
    <t>525</t>
  </si>
  <si>
    <t>1990</t>
  </si>
  <si>
    <t>1993</t>
  </si>
  <si>
    <t>345</t>
  </si>
  <si>
    <t>10-93</t>
  </si>
  <si>
    <t>F-58517</t>
  </si>
  <si>
    <t>F-58400 THRU</t>
  </si>
  <si>
    <t>Hauppage to Holtsville</t>
  </si>
  <si>
    <t>Resistance</t>
  </si>
  <si>
    <t xml:space="preserve">  Grade X-42</t>
  </si>
  <si>
    <t>F-58516</t>
  </si>
  <si>
    <t>Upgraded to 450 in 2009</t>
  </si>
  <si>
    <t>Rte 454 xing upgraded to 450</t>
  </si>
  <si>
    <t>0.460 (10)</t>
  </si>
  <si>
    <t>0.375</t>
  </si>
  <si>
    <t>350</t>
  </si>
  <si>
    <t xml:space="preserve">Remains at 350 </t>
  </si>
  <si>
    <t xml:space="preserve">Commack Rd to Wicks Rd </t>
  </si>
  <si>
    <t>1994</t>
  </si>
  <si>
    <t>11-94</t>
  </si>
  <si>
    <t>remains at 350</t>
  </si>
  <si>
    <t>Commack to Hauppauge</t>
  </si>
  <si>
    <t xml:space="preserve">Northport Power Plant (Unit 2 Gas </t>
  </si>
  <si>
    <t>Seamless</t>
  </si>
  <si>
    <t>API 5L</t>
  </si>
  <si>
    <t>F-59956, -7</t>
  </si>
  <si>
    <t>09A</t>
  </si>
  <si>
    <t>Firing Unit)</t>
  </si>
  <si>
    <t>Grade B</t>
  </si>
  <si>
    <t>Replaced sections of 30" - Island Pk</t>
  </si>
  <si>
    <t>erw</t>
  </si>
  <si>
    <t>F-29582</t>
  </si>
  <si>
    <t>EBPSY-FG-11001-0</t>
  </si>
  <si>
    <t>42D</t>
  </si>
  <si>
    <t>Bridge replacing part of WO 48533</t>
  </si>
  <si>
    <t xml:space="preserve">  Grade X52</t>
  </si>
  <si>
    <t>Replaced sections of 30" - Isl. Park</t>
  </si>
  <si>
    <t xml:space="preserve">  Grade X65</t>
  </si>
  <si>
    <t xml:space="preserve">LGGMH-FG-02009-4, 02088-3, </t>
  </si>
  <si>
    <t>replacing part of WO 48533 and 48556</t>
  </si>
  <si>
    <t>and 02005-5</t>
  </si>
  <si>
    <t>Hauppauge to Great River</t>
  </si>
  <si>
    <t>0.219 (11)</t>
  </si>
  <si>
    <t>1-00</t>
  </si>
  <si>
    <t>F-66900 &amp;</t>
  </si>
  <si>
    <t>F-66900 THRU</t>
  </si>
  <si>
    <t>F-66901</t>
  </si>
  <si>
    <t>F-66951</t>
  </si>
  <si>
    <t>Riverhead to Southampton, Nugent Dr.</t>
  </si>
  <si>
    <t>Electric Res.</t>
  </si>
  <si>
    <t>API 5L X42</t>
  </si>
  <si>
    <t>F-68216</t>
  </si>
  <si>
    <t>F68217 THRU</t>
  </si>
  <si>
    <t xml:space="preserve"> (valve sections)</t>
  </si>
  <si>
    <t>F-68215</t>
  </si>
  <si>
    <t>T100432582</t>
  </si>
  <si>
    <t>Lynbrook</t>
  </si>
  <si>
    <t>ERW</t>
  </si>
  <si>
    <t>LBGMH-FG-01000</t>
  </si>
  <si>
    <t>LBGMH-FG-99001, LBGMH-FG-02004 Thru LBGMH-FG-02020</t>
  </si>
  <si>
    <t>I/O Chester Rd./S.Village Ave. to I/O</t>
  </si>
  <si>
    <t>Grade X52</t>
  </si>
  <si>
    <t>Union Ave./Scranton Ave.</t>
  </si>
  <si>
    <t>T100806822</t>
  </si>
  <si>
    <t>Commack to Brentwood</t>
  </si>
  <si>
    <t>API-5L PSL-2</t>
  </si>
  <si>
    <t>F-87624</t>
  </si>
  <si>
    <t>F-87624-31 &amp;</t>
  </si>
  <si>
    <t>South Commack M&amp;R Station to</t>
  </si>
  <si>
    <t>F-88673-79</t>
  </si>
  <si>
    <t xml:space="preserve"> Wicks Rd.</t>
  </si>
  <si>
    <t>TOTAL DOT TRANSMISSION MAIN</t>
  </si>
  <si>
    <t>Rev 1/09</t>
  </si>
  <si>
    <t>3.  If any mains included above were operated at pressures in excess of 125 p.s.i., show the total footage of such mains segregated on the basis of nominal diameter in inches.</t>
  </si>
  <si>
    <t>GAS PLANT IN SERVICE</t>
  </si>
  <si>
    <t>Page 112, Lines 9, 10: Columns (c) and (d).</t>
  </si>
  <si>
    <t>Retained Earnings</t>
  </si>
  <si>
    <t>Page 118, Lines 1 and 38: Column (c).</t>
  </si>
  <si>
    <t>Page 112, Line 12: Columns (c) and (d).</t>
  </si>
  <si>
    <t>Sum Lines 7 through 10.</t>
  </si>
  <si>
    <t xml:space="preserve">Investment in Subsidiary Companies </t>
  </si>
  <si>
    <t>Page 110, Lines 16 and 17: Columns (c) and (d).</t>
  </si>
  <si>
    <t>Subtract Line 12 from Line 11.</t>
  </si>
  <si>
    <t>NET PLANT INVESTMENT</t>
  </si>
  <si>
    <t>Net Plant - Electric</t>
  </si>
  <si>
    <t>Page 200-201, Line 15: Column (c).</t>
  </si>
  <si>
    <t>Net Plant - Gas</t>
  </si>
  <si>
    <t>Page 200-201, Line 15: Column (d).</t>
  </si>
  <si>
    <t>Net Plant - Other</t>
  </si>
  <si>
    <t>Page 200-201, Line 15: Columns (e) through (g).</t>
  </si>
  <si>
    <t>Page 110, Line 14 minus Line 15: Columns (c) and (d).</t>
  </si>
  <si>
    <t>3</t>
  </si>
  <si>
    <t>RATE OF RETURN AND RETURN ON COMMON EQUITY CALCULATION</t>
  </si>
  <si>
    <t>Electric</t>
  </si>
  <si>
    <t>Gas</t>
  </si>
  <si>
    <t>(d)</t>
  </si>
  <si>
    <t xml:space="preserve">Net Operating Income </t>
  </si>
  <si>
    <t>Less:</t>
  </si>
  <si>
    <t>Interest Charges (1)</t>
  </si>
  <si>
    <t>Preferred Stock Dividends (1)</t>
  </si>
  <si>
    <t>4</t>
  </si>
  <si>
    <t>5</t>
  </si>
  <si>
    <t>Other Storage Plant</t>
  </si>
  <si>
    <t>Totals (Account 146)</t>
  </si>
  <si>
    <t xml:space="preserve">     Nonutility property</t>
  </si>
  <si>
    <t>221</t>
  </si>
  <si>
    <t xml:space="preserve">     preferred stock</t>
  </si>
  <si>
    <t xml:space="preserve">     Subsidiary companies</t>
  </si>
  <si>
    <t xml:space="preserve">     one customer should be counted for each group of meters so added.  The average number of customers means the average of twelve figures at the close of each month.  If customer count in the</t>
  </si>
  <si>
    <t xml:space="preserve">     residential and commercial classifications includes customers counted more than once because of special services, such as space heating, etc., indicate in a footnote the number of such duplicate</t>
  </si>
  <si>
    <t xml:space="preserve">     customers included in each of the two service classifications.</t>
  </si>
  <si>
    <t>and Land</t>
  </si>
  <si>
    <t xml:space="preserve">Limited -term </t>
  </si>
  <si>
    <t>Depletion</t>
  </si>
  <si>
    <t>and Land Rights</t>
  </si>
  <si>
    <t>Rights</t>
  </si>
  <si>
    <t>Gas Plant</t>
  </si>
  <si>
    <t>Functional classification</t>
  </si>
  <si>
    <t>(Account 403)</t>
  </si>
  <si>
    <t>(Account 404.1)</t>
  </si>
  <si>
    <t>(Account 404.2)</t>
  </si>
  <si>
    <t>SPECIAL FUNDS   (Accounts 125, 126, 128)</t>
  </si>
  <si>
    <t>(Sinking Funds, Depreciation Fund, Other Special Funds)</t>
  </si>
  <si>
    <t xml:space="preserve">1.  For each fund which exceeds $250,000 at the end of the year, report the balance below.  </t>
  </si>
  <si>
    <t xml:space="preserve">     Aggregate all other funds.  Indicate nature of any fund included in Account 128, Other Special Funds.</t>
  </si>
  <si>
    <t>2.  Explain, for each fund, any deductions other than withdrawals for the purpose for which the fund was created.</t>
  </si>
  <si>
    <t>Extraordinary Property Losses</t>
  </si>
  <si>
    <t>230</t>
  </si>
  <si>
    <t xml:space="preserve">     Other (Account 283)</t>
  </si>
  <si>
    <t>276-277</t>
  </si>
  <si>
    <t>101</t>
  </si>
  <si>
    <t>ACCUMULATED PROVISIONS FOR DEPRECIATION OF GAS PLANT IN SERVICE (Account 108)</t>
  </si>
  <si>
    <t xml:space="preserve">          Other (specify)</t>
  </si>
  <si>
    <t>Total Annual</t>
  </si>
  <si>
    <t xml:space="preserve">    Deferred and accumulated (Account 280s)</t>
  </si>
  <si>
    <t>272-277</t>
  </si>
  <si>
    <t xml:space="preserve">    Reconciliation of net income with taxable income</t>
  </si>
  <si>
    <t>Transformers, Line - Electric</t>
  </si>
  <si>
    <t>Transmission</t>
  </si>
  <si>
    <t xml:space="preserve">     Lines added during the year</t>
  </si>
  <si>
    <t>424-425</t>
  </si>
  <si>
    <t xml:space="preserve">     Line statistics</t>
  </si>
  <si>
    <t>422-423</t>
  </si>
  <si>
    <t xml:space="preserve">     Of electricity for others</t>
  </si>
  <si>
    <t>328-330</t>
  </si>
  <si>
    <t xml:space="preserve">     Of electricity by others</t>
  </si>
  <si>
    <t xml:space="preserve">     Debt discount</t>
  </si>
  <si>
    <t xml:space="preserve">     Debt expense</t>
  </si>
  <si>
    <t>Index-2</t>
  </si>
  <si>
    <t>PSC Supplemental Filing Index (Back of Annual Report)</t>
  </si>
  <si>
    <t>Accounts Receivable</t>
  </si>
  <si>
    <t>Return on Equity Calculation</t>
  </si>
  <si>
    <t>Accumulated Provision for Depreciation of:</t>
  </si>
  <si>
    <t>Revenues, Gas</t>
  </si>
  <si>
    <t>64</t>
  </si>
  <si>
    <t xml:space="preserve">     Gas Plant</t>
  </si>
  <si>
    <t>Revenues from the Transportation of Gas of Others</t>
  </si>
  <si>
    <t xml:space="preserve">     Miscellaneous plant data</t>
  </si>
  <si>
    <t>Sales of Electricity by Community</t>
  </si>
  <si>
    <t xml:space="preserve">     Payables</t>
  </si>
  <si>
    <t xml:space="preserve">Sales of Gas by Community </t>
  </si>
  <si>
    <t xml:space="preserve">     Receivables</t>
  </si>
  <si>
    <t>Sales of Gas by Rate Schedule</t>
  </si>
  <si>
    <t>Contracts for Purchased Gas</t>
  </si>
  <si>
    <t>Decommissioning Costs</t>
  </si>
  <si>
    <t xml:space="preserve">     Excess/Deficient deferred federal income taxes</t>
  </si>
  <si>
    <t>Deposits, Special</t>
  </si>
  <si>
    <t xml:space="preserve">     Miscellaneous tax refunds</t>
  </si>
  <si>
    <t xml:space="preserve">    accounts; in the case of a combination utility the refund shall be deemed to exceed 0.2% of operating</t>
  </si>
  <si>
    <t xml:space="preserve">    revenues if, after the refund is allocated among the gas, electric and steam departments in a manner</t>
  </si>
  <si>
    <t xml:space="preserve">    reflecting insofar as possible the extent to which the refund is related to each department's activities, </t>
  </si>
  <si>
    <t>MAINTENANCE OF MEAS. AND REG. STA. EQUIP. - GENERAL</t>
  </si>
  <si>
    <t>(890)</t>
  </si>
  <si>
    <t>MAINTENANCE OF MEAS. AND REG. STA. EQUIP. -INDUST.</t>
  </si>
  <si>
    <t>(891)</t>
  </si>
  <si>
    <t>MAINT. OF MEAS. AND REG. STA. EQUIP. - CITY GATE CHECK STA.</t>
  </si>
  <si>
    <t>(892)</t>
  </si>
  <si>
    <t>MAINTENANCE OF SERVICES</t>
  </si>
  <si>
    <t>(893)</t>
  </si>
  <si>
    <t>MAINTENANCE OF METERS AND HOUSE REGULATORS</t>
  </si>
  <si>
    <t>(894)</t>
  </si>
  <si>
    <t xml:space="preserve">          TOTAL DISTRIBUTION EXPENSES</t>
  </si>
  <si>
    <t>5. CUSTOMER ACCOUNTS EXPENSES</t>
  </si>
  <si>
    <t>(901)</t>
  </si>
  <si>
    <t>SUPERVISION</t>
  </si>
  <si>
    <t>(902)</t>
  </si>
  <si>
    <t>METER READING EXPENSES</t>
  </si>
  <si>
    <t>(903)</t>
  </si>
  <si>
    <t>CUSTOMER RECORDS AND COLLECTION EXPENSES</t>
  </si>
  <si>
    <t>(904)</t>
  </si>
  <si>
    <t>UNCOLLECTIBLE ACCOUNTS</t>
  </si>
  <si>
    <t>whether any changes have been made in the bases or rates from those used for the preceding year.</t>
  </si>
  <si>
    <t xml:space="preserve">    of the applicable Uniform System of Accounts.</t>
  </si>
  <si>
    <t>3. Income tax effects relating to each extraordinary item should be listed in Column (c).</t>
  </si>
  <si>
    <t>GROSS</t>
  </si>
  <si>
    <t>RELATED</t>
  </si>
  <si>
    <t>DESCRIPTION OF ITEMS</t>
  </si>
  <si>
    <t>FEDERAL TAXES</t>
  </si>
  <si>
    <t>Extraordinary Income (Account 434):</t>
  </si>
  <si>
    <t>the provisions and the plant items to which related.</t>
  </si>
  <si>
    <t>A. Summary of Depreciation, Depletion and Amortization Charges</t>
  </si>
  <si>
    <t>and Depletion</t>
  </si>
  <si>
    <t>of Underground</t>
  </si>
  <si>
    <t>of Producing</t>
  </si>
  <si>
    <t xml:space="preserve"> Storage Land </t>
  </si>
  <si>
    <t>of Other</t>
  </si>
  <si>
    <t xml:space="preserve"> Amortization </t>
  </si>
  <si>
    <t xml:space="preserve">Depreciation </t>
  </si>
  <si>
    <t xml:space="preserve">Natural Gas Land </t>
  </si>
  <si>
    <t>financial, valuation, legal, accounting, purchasing, advertising, labor relations, and public relations, rendered the respondent under</t>
  </si>
  <si>
    <t>written or oral arrangement, for which aggregate payments were made during the year to any corporation,  partnership, organization of any kind,</t>
  </si>
  <si>
    <t>(842.3)</t>
  </si>
  <si>
    <t>(843.1)</t>
  </si>
  <si>
    <t>(843.2)</t>
  </si>
  <si>
    <t>INTEREST RATE</t>
  </si>
  <si>
    <t>NOTE</t>
  </si>
  <si>
    <t>MATURITY</t>
  </si>
  <si>
    <t>ACCRUED</t>
  </si>
  <si>
    <t>PAID</t>
  </si>
  <si>
    <t>PAYABLES TO ASSOCIATED COMPANIES (ACCOUNTS 233 and 234)</t>
  </si>
  <si>
    <t xml:space="preserve">               scale resource programs.  The projects are intended to advance the utility's knowledge of,</t>
  </si>
  <si>
    <t xml:space="preserve">               and experience with, specific DSM options.  These projects typically do not have specific</t>
  </si>
  <si>
    <t xml:space="preserve">               energy saving or peak reduction objectives assigned to them. These projects may include,</t>
  </si>
  <si>
    <t xml:space="preserve">               but are not limited to, test marketing, data acquisition, and load studies.  </t>
  </si>
  <si>
    <t>(843.3)</t>
  </si>
  <si>
    <t>MAINTENANCE OF GAS HOLDERS</t>
  </si>
  <si>
    <t>(843.4)</t>
  </si>
  <si>
    <t>(843.5)</t>
  </si>
  <si>
    <t>MAINTENANCE OF LIQUEFACTION EQUIPMENT</t>
  </si>
  <si>
    <t xml:space="preserve">   [ use an im-</t>
  </si>
  <si>
    <t xml:space="preserve">  pression seal ]                                     (Signature of officer authorized to administer oaths)</t>
  </si>
  <si>
    <t>(This space for use of the Public Service Commission)</t>
  </si>
  <si>
    <t>Computed    ...............      ............</t>
  </si>
  <si>
    <t>Examined    ...............      ............</t>
  </si>
  <si>
    <t>Reviewed    ...............       ............</t>
  </si>
  <si>
    <t>NYPSC 182-79</t>
  </si>
  <si>
    <t>FERC Form 1 Index (Front of Annual Report)</t>
  </si>
  <si>
    <t>Accrued and Prepaid Taxes</t>
  </si>
  <si>
    <t>On lines 1-15 report activities for the holding company or parent company; on line 16-18 report details for the reporting</t>
  </si>
  <si>
    <t>Settlement gain or (loss):</t>
  </si>
  <si>
    <t xml:space="preserve">company. </t>
  </si>
  <si>
    <t xml:space="preserve">      Accounting value of obligation which was settled</t>
  </si>
  <si>
    <t xml:space="preserve">      Settlement cost (e.g., price of purchased annuity contract)</t>
  </si>
  <si>
    <t>Report on line 1 the amount of overfunding remaining (excess of plan assets, adjusted for accrued or prepaid pension</t>
  </si>
  <si>
    <t xml:space="preserve">      Settlement gain or (loss): (10)-(11)</t>
  </si>
  <si>
    <t>BALANCE END OF YEAR</t>
  </si>
  <si>
    <t>AMOUNT</t>
  </si>
  <si>
    <t>DATE</t>
  </si>
  <si>
    <t>(i)</t>
  </si>
  <si>
    <t>(j)</t>
  </si>
  <si>
    <t>Electric Energy Efficiency Projects</t>
  </si>
  <si>
    <t>Electric Energy Efficiency Projects (Continued)</t>
  </si>
  <si>
    <t>A. Show below the costs incurred and accounts charged during the year for electric energy efficiency</t>
  </si>
  <si>
    <t>cl.</t>
  </si>
  <si>
    <t>Project</t>
  </si>
  <si>
    <t>Cost Incurred</t>
  </si>
  <si>
    <t>Amount Charged</t>
  </si>
  <si>
    <t>Unamortized</t>
  </si>
  <si>
    <t xml:space="preserve"> 3. Points of delivery and receipt should be so designated that they can be identified readily on map of respondent's pipeline system.</t>
  </si>
  <si>
    <t>Prior Flow-Through Items</t>
  </si>
  <si>
    <t>Depreciation</t>
  </si>
  <si>
    <t>Asset Base Difference (non - ITC)</t>
  </si>
  <si>
    <t>Other (specify)</t>
  </si>
  <si>
    <t>ITC</t>
  </si>
  <si>
    <t>Section 46(f)(1) ITC</t>
  </si>
  <si>
    <t>Section 46(f)(2) ITC</t>
  </si>
  <si>
    <t>Other Items</t>
  </si>
  <si>
    <t>Description of Investment</t>
  </si>
  <si>
    <t xml:space="preserve">Date </t>
  </si>
  <si>
    <t>Date of</t>
  </si>
  <si>
    <t>Book Cost</t>
  </si>
  <si>
    <t>Amount or No.</t>
  </si>
  <si>
    <t>Book Costs *</t>
  </si>
  <si>
    <t>Loss From</t>
  </si>
  <si>
    <t>Acquired</t>
  </si>
  <si>
    <t>Maturity</t>
  </si>
  <si>
    <t xml:space="preserve">Beginning </t>
  </si>
  <si>
    <t>Of Shares</t>
  </si>
  <si>
    <t>End</t>
  </si>
  <si>
    <t>For</t>
  </si>
  <si>
    <t>Investment</t>
  </si>
  <si>
    <t>Of Year</t>
  </si>
  <si>
    <t>End of Year</t>
  </si>
  <si>
    <t>Disposed of</t>
  </si>
  <si>
    <t>(e)</t>
  </si>
  <si>
    <t>(f)</t>
  </si>
  <si>
    <t>(g)</t>
  </si>
  <si>
    <t>(h)</t>
  </si>
  <si>
    <t>Totals (Account 123)</t>
  </si>
  <si>
    <t>Totals (Account 124)</t>
  </si>
  <si>
    <t>4.  If assets other than cash comprise any fund, furnish a list of the securities or other assets, giving interest or dividend</t>
  </si>
  <si>
    <t xml:space="preserve">      rate of each, cost to respondent, number of shares or principal amount, and book cost at end of year.</t>
  </si>
  <si>
    <t>Balance</t>
  </si>
  <si>
    <t>Name of Fund and trustee if any</t>
  </si>
  <si>
    <t xml:space="preserve">                                  Total (Account 125)</t>
  </si>
  <si>
    <t xml:space="preserve">                                  Total (Account 126)</t>
  </si>
  <si>
    <t xml:space="preserve">                                  Total (Account 128)</t>
  </si>
  <si>
    <t>SPECIAL DEPOSITS (Accounts 132, 133, 134)</t>
  </si>
  <si>
    <t xml:space="preserve">1.   For each fund which exceeds $250,000 at the end of the year, report the balance below.  </t>
  </si>
  <si>
    <t xml:space="preserve">        Aggregate all other funds.</t>
  </si>
  <si>
    <t>2.  If any deposit consists of assets other than cash, give a brief description of such assets.</t>
  </si>
  <si>
    <t>3.  If any deposit is held by an associated company, give name of company.</t>
  </si>
  <si>
    <t>Description and purpose of deposit</t>
  </si>
  <si>
    <t xml:space="preserve">Interest Special Deposits (Account 132)                </t>
  </si>
  <si>
    <t>Dividend Special Deposits (Account 133)</t>
  </si>
  <si>
    <t>Other Special Deposits (Account 134):</t>
  </si>
  <si>
    <t xml:space="preserve">should be made in red or enclosed in parentheses.  Inserts, if any, should be appropriately identified </t>
  </si>
  <si>
    <t>with the schedules to which they relate.</t>
  </si>
  <si>
    <t>9.     Insert the initials of the reporting utility and the year which the report covers in the space</t>
  </si>
  <si>
    <t>provided on each page.</t>
  </si>
  <si>
    <t>10.   Cents are to be omitted on all schedules except where they apply to averages and figures per unit</t>
  </si>
  <si>
    <t>where cents are important.  The amounts shown on all supporting schedules shall agree with the item</t>
  </si>
  <si>
    <t>in the statement they support.</t>
  </si>
  <si>
    <t>NYPSC 182-95</t>
  </si>
  <si>
    <t>LIST OF SCHEDULES</t>
  </si>
  <si>
    <t>SUPPLEMENTAL FILING FOR ELECTRIC AND GAS COMPANIES</t>
  </si>
  <si>
    <t>Title of Schedules</t>
  </si>
  <si>
    <t>Page No.</t>
  </si>
  <si>
    <t>(a)</t>
  </si>
  <si>
    <t>(b)</t>
  </si>
  <si>
    <t>General Section</t>
  </si>
  <si>
    <t>Purchased Gas...........................................................................</t>
  </si>
  <si>
    <t>78-79</t>
  </si>
  <si>
    <t>Contracts for Purchase of Gas................................................</t>
  </si>
  <si>
    <t xml:space="preserve">       3.     Bidding Programs - programs operated by third parties, pursuant to contracts entered into</t>
  </si>
  <si>
    <t xml:space="preserve">               following a broad based demand side RFP process including, but not limited to, those</t>
  </si>
  <si>
    <t xml:space="preserve">               directed by Opinion 88-15. </t>
  </si>
  <si>
    <t>Show separately the total amount spent during the year for the following programs:</t>
  </si>
  <si>
    <t>ULIEEP - Utility Low Income Energy Efficiency Programs - Separately show all expenditures</t>
  </si>
  <si>
    <t>2. For the purposes of this schedule the interpretation of the term "distribution area" shall be optional with, and the responsibility of, the reporting utility.  In general when the</t>
  </si>
  <si>
    <t xml:space="preserve">    territory served covers considerable area these subdivisions should be selected so that, from territorial and rate standpoints, the data reported will be of reasonable</t>
  </si>
  <si>
    <t xml:space="preserve">    significance.  Entries in column (a) should reflect the approximate geographical extent of the individual subdivisions.</t>
  </si>
  <si>
    <t>Summary of</t>
  </si>
  <si>
    <t>District</t>
  </si>
  <si>
    <t>Mains - Entire Company</t>
  </si>
  <si>
    <t>Regula-</t>
  </si>
  <si>
    <t>tors or</t>
  </si>
  <si>
    <t xml:space="preserve">House </t>
  </si>
  <si>
    <t>Length,</t>
  </si>
  <si>
    <t>Stations</t>
  </si>
  <si>
    <t>than 3"</t>
  </si>
  <si>
    <t>Regulators</t>
  </si>
  <si>
    <t>Size</t>
  </si>
  <si>
    <t>Feet</t>
  </si>
  <si>
    <t>91</t>
  </si>
  <si>
    <t>DISTRIBUTION SYSTEM (CONTINUED)</t>
  </si>
  <si>
    <t xml:space="preserve">Totals    </t>
  </si>
  <si>
    <t xml:space="preserve">3. In determining whether a refund meets the criteria stated in Instruction 1 above, multiple refunds shall </t>
  </si>
  <si>
    <t xml:space="preserve">    be treated as a single refund if they share a common cause such as a common act of negotiation legisla-</t>
  </si>
  <si>
    <t xml:space="preserve">     Large (or Industrial) See Instr. 6</t>
  </si>
  <si>
    <t xml:space="preserve">     Small (or Commercial) See Inst.6</t>
  </si>
  <si>
    <t xml:space="preserve"> print range. This can be corrected by one of two methods: selecting a smaller font size</t>
  </si>
  <si>
    <t>6.  Commercial and Industrial Sales, Account 481, should be classified according to the basis of classification (Small or Commercial, and Large or Industrial) regularly used by the respondent.</t>
  </si>
  <si>
    <t>Accumulated Deferred Balance Beginning of Period - [Debit / (Credit)]</t>
  </si>
  <si>
    <t>Deferral Applicable to Current Year Variation</t>
  </si>
  <si>
    <t>Amortization of Previous Deferrals</t>
  </si>
  <si>
    <t>Accumulated Deferred Balance at End of Period</t>
  </si>
  <si>
    <t>Balance of Deferred Income Tax Applicable to Deferred OPEB Expense at the End of Period</t>
  </si>
  <si>
    <t xml:space="preserve">  * Briefly explain any amounts reported on Line 8.</t>
  </si>
  <si>
    <t>33</t>
  </si>
  <si>
    <t>SALES OF ELECTRICITY BY COMMUNITIES</t>
  </si>
  <si>
    <t>SALES OF ELECTRICITY BY COMMUNITIES (Continued)</t>
  </si>
  <si>
    <t>Report below the information called for concerning sales of electricity in each community with a population of 50,000 or more, or according to operating</t>
  </si>
  <si>
    <t>the earned rates of return reported here are not necessarily the same that would be computed in a formal rate</t>
  </si>
  <si>
    <t>C. LIQUEFIED NAT. GAS TERMINALING AND PROCESSING EXP.</t>
  </si>
  <si>
    <t>(844.1)</t>
  </si>
  <si>
    <t>(844.2)</t>
  </si>
  <si>
    <t xml:space="preserve">     Miscellaneous amortization</t>
  </si>
  <si>
    <t>Associated Companies</t>
  </si>
  <si>
    <t xml:space="preserve">     Other income deductions</t>
  </si>
  <si>
    <t xml:space="preserve">     Corporations controlled by respondent</t>
  </si>
  <si>
    <t>103</t>
  </si>
  <si>
    <t xml:space="preserve">     Other interest charges</t>
  </si>
  <si>
    <t xml:space="preserve">     Control over respondent</t>
  </si>
  <si>
    <t>102</t>
  </si>
  <si>
    <t>114-117</t>
  </si>
  <si>
    <t>110-113</t>
  </si>
  <si>
    <t>Incorporation Information</t>
  </si>
  <si>
    <t>Bonds</t>
  </si>
  <si>
    <t>Capital Stock</t>
  </si>
  <si>
    <t xml:space="preserve">     Charges, on debt of associated companies</t>
  </si>
  <si>
    <t xml:space="preserve">     common stock</t>
  </si>
  <si>
    <t>250-251</t>
  </si>
  <si>
    <t xml:space="preserve">     Charges, other</t>
  </si>
  <si>
    <t xml:space="preserve">     discount</t>
  </si>
  <si>
    <t>254</t>
  </si>
  <si>
    <t xml:space="preserve">     Charges, paid on long-term debt, advances, etc.</t>
  </si>
  <si>
    <t xml:space="preserve">     expense</t>
  </si>
  <si>
    <t>Investments</t>
  </si>
  <si>
    <t xml:space="preserve">     installments received</t>
  </si>
  <si>
    <t>252</t>
  </si>
  <si>
    <t xml:space="preserve">(1) Natural Gas received from our gate stations is already odorized.  This odorization is augmented as needed by mechanical injection of liquid mercapton odorant </t>
  </si>
  <si>
    <t>directly into the Natural Gas Mains by means of a precision proportioning or metering pump.</t>
  </si>
  <si>
    <t xml:space="preserve">(2)  Protection is provided by installation of safety regulators or relief valves with instructions and specifications of the Public Service Commission in Case </t>
  </si>
  <si>
    <t xml:space="preserve"> No.15686</t>
  </si>
  <si>
    <t>The respondent endeavors to collect all moneys due the company by making use of collection notices,</t>
  </si>
  <si>
    <t xml:space="preserve"> credit extension, periodic partial payments, assessment of a 1 1/2% per month late charge on past due </t>
  </si>
  <si>
    <t xml:space="preserve">gas bills (SC Nos 1A,2,3,4A,4b,5,6A,6B,6C,6G,6M,7) and discontinuing service when warranted and after </t>
  </si>
  <si>
    <t>required notice.  90 - 120 days after the discontinuance of service the account is written off as uncollectible.</t>
  </si>
  <si>
    <t xml:space="preserve">23 -53 days after discontinuation of service, an account is placed with an outside service for collection and </t>
  </si>
  <si>
    <t>possible legal action.</t>
  </si>
  <si>
    <t>Projected Benefit Obligation</t>
  </si>
  <si>
    <t xml:space="preserve">     Credits, other</t>
  </si>
  <si>
    <t>269</t>
  </si>
  <si>
    <t xml:space="preserve">     Paid-in capital</t>
  </si>
  <si>
    <t>253</t>
  </si>
  <si>
    <t xml:space="preserve">     Debits, miscellaneous</t>
  </si>
  <si>
    <t>233</t>
  </si>
  <si>
    <t xml:space="preserve">     Donations received from stockholders</t>
  </si>
  <si>
    <t>4.  Quantities of natural gas sold should be reported in Dth.  If billings are on a therm basis, the B.t.u. content of the gas sold should be given, and the sales converted to Dth. for the purpose of this report.</t>
  </si>
  <si>
    <t>5.  If increase or decrease from preceding year columns (e), (g) and (i) are not derived from previously reported figures, explain any inconsistencies.</t>
  </si>
  <si>
    <t>Revenues from Natural Gas</t>
  </si>
  <si>
    <t>Dth. of Natural Gas</t>
  </si>
  <si>
    <t>Average Number of Natural</t>
  </si>
  <si>
    <t>Gas Customers Per Month</t>
  </si>
  <si>
    <t>From</t>
  </si>
  <si>
    <t>Account Title</t>
  </si>
  <si>
    <t>Operating</t>
  </si>
  <si>
    <t>Manufactured</t>
  </si>
  <si>
    <t>for</t>
  </si>
  <si>
    <t>Previous Year</t>
  </si>
  <si>
    <t>SALES OF GAS</t>
  </si>
  <si>
    <t>(480) Residential Sales</t>
  </si>
  <si>
    <t>(481) Commercial and Industrial Sales</t>
  </si>
  <si>
    <t>(482) Other Sales-Public Authorities</t>
  </si>
  <si>
    <t>(483) Sales for Resale</t>
  </si>
  <si>
    <t>(484) Interdepartmental Sales</t>
  </si>
  <si>
    <t xml:space="preserve">     Total Sales of Gas</t>
  </si>
  <si>
    <t xml:space="preserve"> OTHER OPERATING REVENUES</t>
  </si>
  <si>
    <t>(487)  Forfeited Discounts</t>
  </si>
  <si>
    <t>(488)  Misc. Service Revenues</t>
  </si>
  <si>
    <t>Transportation of Gas of Others</t>
  </si>
  <si>
    <t xml:space="preserve"> (489.1)  Gathering Facilities* </t>
  </si>
  <si>
    <t xml:space="preserve"> (489.2)  Transmission Facilities*</t>
  </si>
  <si>
    <t xml:space="preserve"> (489.3)  Distribution Facilities*</t>
  </si>
  <si>
    <t xml:space="preserve"> (489.4)  Storing Gas of Others*</t>
  </si>
  <si>
    <t>(490)  Sales of Prod. Ext. from Nat. Gas</t>
  </si>
  <si>
    <t>(491)  Rev. from Nat. Gas Proc. by Others</t>
  </si>
  <si>
    <t>(492)  Incidental Gas &amp; Oil Sales</t>
  </si>
  <si>
    <t>(493)  Rent from Gas Property</t>
  </si>
  <si>
    <t>(494)  Interdepartmental Rents</t>
  </si>
  <si>
    <t>(495)  Other Gas Revenues</t>
  </si>
  <si>
    <t xml:space="preserve">       Total Other Operating Revenues</t>
  </si>
  <si>
    <t xml:space="preserve">       Total Gas Operating Revenues</t>
  </si>
  <si>
    <t>Less (496) Provision for Rate Refunds</t>
  </si>
  <si>
    <t xml:space="preserve">       Total Gas Operating Revenues Net of </t>
  </si>
  <si>
    <t xml:space="preserve">         Provision for Refunds</t>
  </si>
  <si>
    <t>*  Note: Please enter on this page total transportation Dths. on Lines 13, 14, 15 and 16, and Columns (f) and (g).</t>
  </si>
  <si>
    <t>BILLING ROUTINE - GAS</t>
  </si>
  <si>
    <t>Report the following information in days for Accounts 480 and 481:</t>
  </si>
  <si>
    <t xml:space="preserve">    1.  The period for which bills are rendered.</t>
  </si>
  <si>
    <t>Pension Cost Capitalized</t>
  </si>
  <si>
    <t>28</t>
  </si>
  <si>
    <t>Accumulated Pension Asset/(Liability) at Close of Year</t>
  </si>
  <si>
    <t>29</t>
  </si>
  <si>
    <t>Total Number of Company Employees at Beginning of Policy Year</t>
  </si>
  <si>
    <t>30</t>
  </si>
  <si>
    <t>31</t>
  </si>
  <si>
    <t>32</t>
  </si>
  <si>
    <t xml:space="preserve"> *  Specify in the space below the reason(s) for any difference between the amounts reported</t>
  </si>
  <si>
    <t xml:space="preserve">     on lines 23(b) and 24(b).</t>
  </si>
  <si>
    <t>Note: It is acceptable to provide a specific reference to the information already contained in the notes to the financial</t>
  </si>
  <si>
    <t>statements.</t>
  </si>
  <si>
    <t>NYPSC 182-92</t>
  </si>
  <si>
    <t>Pg 76, L 39 (b)</t>
  </si>
  <si>
    <t>Customer Account Expense</t>
  </si>
  <si>
    <t>Pg 76, L 47; Pg 77, L 7 (b)</t>
  </si>
  <si>
    <t>Sales Expense</t>
  </si>
  <si>
    <t>Pg 77, L 14 (b)</t>
  </si>
  <si>
    <t>Administrative and General</t>
  </si>
  <si>
    <t>Pg 77, L 33 (b)</t>
  </si>
  <si>
    <t xml:space="preserve">     Total O &amp; M Expense</t>
  </si>
  <si>
    <t>Formula Should = Pg 78, L 34 (b)</t>
  </si>
  <si>
    <t>DISTRIBUTION OF GAS REVENUES</t>
  </si>
  <si>
    <t>Total Revenues</t>
  </si>
  <si>
    <t>Sales of Gas (Mcf)</t>
  </si>
  <si>
    <t>Distance</t>
  </si>
  <si>
    <t>Revenue</t>
  </si>
  <si>
    <t>per Dth.</t>
  </si>
  <si>
    <t>(Designate associated companies)</t>
  </si>
  <si>
    <t>Transported</t>
  </si>
  <si>
    <t>Received</t>
  </si>
  <si>
    <t>Delivered</t>
  </si>
  <si>
    <t>of gas</t>
  </si>
  <si>
    <t>delivered</t>
  </si>
  <si>
    <t>68</t>
  </si>
  <si>
    <t>OTHER GAS REVENUES (ACCOUNT 495)</t>
  </si>
  <si>
    <t xml:space="preserve">Contract </t>
  </si>
  <si>
    <t>Demand</t>
  </si>
  <si>
    <t>Injections &amp;</t>
  </si>
  <si>
    <t>Expiration</t>
  </si>
  <si>
    <t>rate charges</t>
  </si>
  <si>
    <t>Supplier</t>
  </si>
  <si>
    <t>daily demand</t>
  </si>
  <si>
    <t>per month</t>
  </si>
  <si>
    <t>Commodity</t>
  </si>
  <si>
    <t>withdrawal</t>
  </si>
  <si>
    <t>date</t>
  </si>
  <si>
    <t>within year</t>
  </si>
  <si>
    <t>Third Party Gas Delivered:</t>
  </si>
  <si>
    <t xml:space="preserve">     by communities.  Except for state boundaries, community areas need not hold rigidly to political boundaries and may embrace</t>
  </si>
  <si>
    <t xml:space="preserve">     refinery gases, natural and coke oven gases, etc., and specify the approximate percentage of natural gas in the mixture.</t>
  </si>
  <si>
    <t xml:space="preserve">     a metropolitan area and immediate environs.  Include in this schedule field and main line sales to commercial and  industrial</t>
  </si>
  <si>
    <t>262-263</t>
  </si>
  <si>
    <t xml:space="preserve">     or credited. Combine the amounts of monthly accounting entries of the same general nature.  If respondent has more </t>
  </si>
  <si>
    <t xml:space="preserve">     than one utility department, contra accounts debited or credited should indicate the utility department affected.</t>
  </si>
  <si>
    <t xml:space="preserve">3. For Accounts 228.1, Accumulated Provision for Property Insurance and 228.2, Accumulated Provision for Injuries and </t>
  </si>
  <si>
    <t xml:space="preserve">     Damages, explain the nature of the risks covered by the reserves.</t>
  </si>
  <si>
    <t xml:space="preserve">4. For Account 228.4, Accumulated Miscellaneous Operating Provisions, report separately each reserve comprising the </t>
  </si>
  <si>
    <t xml:space="preserve">     account and explain briefly its purpose.</t>
  </si>
  <si>
    <t>CONTRA</t>
  </si>
  <si>
    <t>ITEM</t>
  </si>
  <si>
    <t>ACCOUNT</t>
  </si>
  <si>
    <t>TOTAL ACCOUNT 228.1</t>
  </si>
  <si>
    <t xml:space="preserve">     TOTAL ACCOUNT 228.2</t>
  </si>
  <si>
    <t>19</t>
  </si>
  <si>
    <t>MISCELLANEOUS TAX REFUNDS</t>
  </si>
  <si>
    <t>36</t>
  </si>
  <si>
    <t>37</t>
  </si>
  <si>
    <t>38</t>
  </si>
  <si>
    <t>39</t>
  </si>
  <si>
    <t>41</t>
  </si>
  <si>
    <t xml:space="preserve">Total </t>
  </si>
  <si>
    <t>DATA BY TERRITORIAL SUBDIVISIONS-ELECTRIC (Continued)</t>
  </si>
  <si>
    <t>DISTRIBUTION SYSTEM</t>
  </si>
  <si>
    <t>DISTRIBUTION SYSTEM (Continued)</t>
  </si>
  <si>
    <t>1.  Report the indicated particulars of the electric distribution system as of the end of the year, including street and highway lighting</t>
  </si>
  <si>
    <t xml:space="preserve"> 4.  Show hereunder a brief general statement in description of the distribution system.  Indicate particularly the range of operating voltages</t>
  </si>
  <si>
    <t xml:space="preserve">     system.</t>
  </si>
  <si>
    <t xml:space="preserve">      and the sizes of wire generally used for different purposes (primaries, secondaries, services, etc.) and under differing circumstances.</t>
  </si>
  <si>
    <t xml:space="preserve">      Show also the approximate percentages of network system, of rural lines, of direct current facilities, and of alternating current service</t>
  </si>
  <si>
    <t xml:space="preserve">2.  For the purposes of this schedule the interpretation of the term "distribution area" shall be at the discretion of, and the </t>
  </si>
  <si>
    <t>Estimated total cost of decommissioning based on Nuclear Regulatory Commission (NRC) minimum financial assurance requirements at time rates were last granted.</t>
  </si>
  <si>
    <t>Estimated total cost of decommissioning used as the basis for setting the allowance in the last rate proceeding.</t>
  </si>
  <si>
    <t>Inflation factor used</t>
  </si>
  <si>
    <t>4. Points of receipt and delivery should be so designated that they can be identified on map of the respondent's pipeline system.</t>
  </si>
  <si>
    <t xml:space="preserve">  </t>
  </si>
  <si>
    <t>Avg. rev.</t>
  </si>
  <si>
    <t>Name of Company and Description of Service Performed</t>
  </si>
  <si>
    <t>Comment Sheet</t>
  </si>
  <si>
    <t xml:space="preserve"> 1. Show a brief summary of the terms of contract in effect during the year with the principal supplier (or suppliers if there were more than one, but in</t>
  </si>
  <si>
    <t xml:space="preserve">     any case limited to the two largest) listed in the preceding schedule.</t>
  </si>
  <si>
    <t>1. Report below particulars concerning revenue from transportation or compression by respondent of natural gas of others.  Report the indicated particulars of sales</t>
  </si>
  <si>
    <t xml:space="preserve">    for redistribution during the year.  For other than straight natural gas, </t>
  </si>
  <si>
    <t>2. Natural gas means either natural gas unmixed, or any mixture of natural and manufactured gas.  Designate, however, if gas transported or compressed is other</t>
  </si>
  <si>
    <t xml:space="preserve">    other natural gas.</t>
  </si>
  <si>
    <t>Underground Storage Expense</t>
  </si>
  <si>
    <t>Pg 74, L 28 (b)</t>
  </si>
  <si>
    <t>Other Storage Expense</t>
  </si>
  <si>
    <t>Pg 74, L 49; Pg 75, L 30 (b)</t>
  </si>
  <si>
    <t xml:space="preserve">     Total Natural Gas Storage Expense</t>
  </si>
  <si>
    <t>Transmission Expense</t>
  </si>
  <si>
    <t>Pg 76, L 11 (b)</t>
  </si>
  <si>
    <t>PURCHASED GAS EXPENSES</t>
  </si>
  <si>
    <t>(807.1)</t>
  </si>
  <si>
    <t>WELL EXPENSES -- PURCHASED GAS</t>
  </si>
  <si>
    <t>(807.2)</t>
  </si>
  <si>
    <t>OPERATION OF PURCHASED GAS MEASURING STATIONS</t>
  </si>
  <si>
    <t>(807.3)</t>
  </si>
  <si>
    <t>MAINTENANCE OF PURCHASED GAS MEASURING STATIONS</t>
  </si>
  <si>
    <t>(807.4)</t>
  </si>
  <si>
    <t>PURCHASED GAS CALCULATIONS EXPENSES</t>
  </si>
  <si>
    <t>(807.5)</t>
  </si>
  <si>
    <t>OTHER PURCHASED GAS EXPENSES</t>
  </si>
  <si>
    <t xml:space="preserve">          TOTAL PURCHASED GAS EXPENSES</t>
  </si>
  <si>
    <t>(808.1)</t>
  </si>
  <si>
    <t>GAS WITHDRAWN FROM STORAGE -- DEBIT</t>
  </si>
  <si>
    <t>(808.2)</t>
  </si>
  <si>
    <t>(LESS) GAS DELIVERED TO STORAGE -- CREDIT</t>
  </si>
  <si>
    <t>(809.1)</t>
  </si>
  <si>
    <t>WITHDRAWALS OF LIQ. NAT. GAS FOR PROCESSING -- DEBIT</t>
  </si>
  <si>
    <t>(809.2)</t>
  </si>
  <si>
    <t>(LESS) DELIVERIES OF NAT. GAS FOR PROCESSING -- CREDIT</t>
  </si>
  <si>
    <t>GAS USED IN UTILITY OPERATIONS -- CREDIT</t>
  </si>
  <si>
    <t>(810)</t>
  </si>
  <si>
    <t>GAS USED FOR COMPRESSOR STATION FUEL -- CREDIT</t>
  </si>
  <si>
    <t>(811)</t>
  </si>
  <si>
    <t>GAS USED FOR PRODUCTS EXTRACTION -- CREDIT</t>
  </si>
  <si>
    <t>(812)</t>
  </si>
  <si>
    <t>GAS USED FOR OTHER UTILITY OPERATIONS -- CREDIT</t>
  </si>
  <si>
    <t xml:space="preserve">          TOTAL GAS USED IN UTILITY OPERATIONS -- CREDIT</t>
  </si>
  <si>
    <t>(813)</t>
  </si>
  <si>
    <t>OTHER GAS SUPPLY EXPENSES</t>
  </si>
  <si>
    <t xml:space="preserve">          TOTAL OTHER GAS SUPPLY EXPENSE</t>
  </si>
  <si>
    <t>benefit payments.  It should also reflect any plan changes made during the year.</t>
  </si>
  <si>
    <t xml:space="preserve">  c. amortization period for the deferred amount (specify beginning and ending dates).</t>
  </si>
  <si>
    <t>Convert the basis points and percentages reported on line 7 and 8 to their decimal equivalents before entering them in the</t>
  </si>
  <si>
    <t xml:space="preserve">Briefly describe the event (e.g., settlement, curtailment or termination with short description of the change) and the date of </t>
  </si>
  <si>
    <t xml:space="preserve">formula on line 9. </t>
  </si>
  <si>
    <t>its occurrence.</t>
  </si>
  <si>
    <t>Report on line 17 the applicable Federal income tax rate.  Although no tax is currently payable on the gain and loss, it should</t>
  </si>
  <si>
    <t>be reflected because it represents a reduction of future pretax pension expense.</t>
  </si>
  <si>
    <t>If the event involves the purchase of an annuity contract(s), state whether they are participating or nonparticipating</t>
  </si>
  <si>
    <t>State separately below for each reportable event having occurred since the company's initial compliance with SFAS-87, and for</t>
  </si>
  <si>
    <t>contracts.  If they are participating, explain the terms and state the cost difference between the contract(s) purchased and</t>
  </si>
  <si>
    <t>which amortization of deferred gains or losses was not completed by December 31 of last year, the (1) type of event, e.g.</t>
  </si>
  <si>
    <t>identical contracts without the participating feature.</t>
  </si>
  <si>
    <t>settlement or curtailment, (2) date of occurrence, (3) amount of gain or loss originally deferred, (4) period of amortization</t>
  </si>
  <si>
    <t>1. Report the indicated particulars of the gas distribution system at the end of the year.  Entries in columns (b) to (f) should reflect the number of units installed, but if any</t>
  </si>
  <si>
    <t xml:space="preserve">    substantial number of such units had no prospective use, particulars should be shown.  Entries in columns (g) and (h) may be restricted to a summary of mains for the</t>
  </si>
  <si>
    <t>basis on order of the Commission should be shown as separate single items.  If the boundaries of a "cost area" are</t>
  </si>
  <si>
    <t>4. The average number of customers should be the number of bills rendered during the year divided by the number of billing periods during the</t>
  </si>
  <si>
    <t xml:space="preserve">    year (12 if all billings are made monthly).</t>
  </si>
  <si>
    <t xml:space="preserve">    pursuant thereto.</t>
  </si>
  <si>
    <t>Dth. of</t>
  </si>
  <si>
    <t xml:space="preserve">Number of </t>
  </si>
  <si>
    <t>Sales per</t>
  </si>
  <si>
    <t>Number and Title of Rate Schedule</t>
  </si>
  <si>
    <t>Customer</t>
  </si>
  <si>
    <t>Dth. Sold</t>
  </si>
  <si>
    <t>Residential Sales of Gas</t>
  </si>
  <si>
    <t>Subtotal</t>
  </si>
  <si>
    <t>Residential Transportation</t>
  </si>
  <si>
    <t xml:space="preserve">                      TOTAL (ACCOUNT 480)</t>
  </si>
  <si>
    <t>Commercial and Industrial Sales of Gas</t>
  </si>
  <si>
    <t>70</t>
  </si>
  <si>
    <t>SALES OF GAS BY RATE SCHEDULES (Continued)</t>
  </si>
  <si>
    <t>Commercial and Industrial Transportation</t>
  </si>
  <si>
    <t xml:space="preserve">                      TOTAL (ACCOUNT 481)</t>
  </si>
  <si>
    <t>Public Authority Sales of Gas</t>
  </si>
  <si>
    <t>Public Authority Transportation</t>
  </si>
  <si>
    <t xml:space="preserve">                      TOTAL (ACCOUNT 482)</t>
  </si>
  <si>
    <t>Sales for Resale - Gas</t>
  </si>
  <si>
    <t>Sales for Resale - Transportation</t>
  </si>
  <si>
    <t xml:space="preserve">                      TOTAL (ACCOUNT 483)</t>
  </si>
  <si>
    <t>Interdepartment  Sales - Gas</t>
  </si>
  <si>
    <t>Interdepartment  Sales - Transportation</t>
  </si>
  <si>
    <t xml:space="preserve">                      TOTAL (ACCOUNT 484)</t>
  </si>
  <si>
    <t>71</t>
  </si>
  <si>
    <t>71-A</t>
  </si>
  <si>
    <t>GAS WITHDRAWN FROM STORAGE:</t>
  </si>
  <si>
    <t>PREPAYMENTS (ACCOUNT 165)</t>
  </si>
  <si>
    <t>1. Give below the particulars called for concerning each prepayment.</t>
  </si>
  <si>
    <t xml:space="preserve">      rendered at other than a 60-cycle frequency.  Identify exceptions to customary practices (i.e. the last two items in the preceding</t>
  </si>
  <si>
    <t xml:space="preserve">     responsibility of, the reporting utility.  In general when the territory served covers considerable area these subdivisions should</t>
  </si>
  <si>
    <t xml:space="preserve">      sentence) with applicable distribution areas.</t>
  </si>
  <si>
    <t xml:space="preserve">     be selected so that, from territorial and rate standpoints, the data reported will be of reasonable significance.  Entries in</t>
  </si>
  <si>
    <t xml:space="preserve">     column (a) should reflect the approximate geographical extent of the individual subdivision.</t>
  </si>
  <si>
    <t>3.  Entries in column (b) may be based on estimates and those in column (c) should exclude switching and voltage regulator stations.</t>
  </si>
  <si>
    <t xml:space="preserve">     Entries in columns (d) and (e) should not include services.</t>
  </si>
  <si>
    <t>Maximum</t>
  </si>
  <si>
    <t>Number of</t>
  </si>
  <si>
    <t>Street and Highway Lighting</t>
  </si>
  <si>
    <t>Coincident</t>
  </si>
  <si>
    <t>Power Units</t>
  </si>
  <si>
    <t>Miles of Conductor</t>
  </si>
  <si>
    <t xml:space="preserve">Miles of </t>
  </si>
  <si>
    <t>Number of Services</t>
  </si>
  <si>
    <t>Connected</t>
  </si>
  <si>
    <t>Distribution Area</t>
  </si>
  <si>
    <t>Demand - kW.</t>
  </si>
  <si>
    <t>(See instructions)</t>
  </si>
  <si>
    <t>Overhead</t>
  </si>
  <si>
    <t>Underground</t>
  </si>
  <si>
    <t>Duct</t>
  </si>
  <si>
    <t>Meters</t>
  </si>
  <si>
    <t>Lights</t>
  </si>
  <si>
    <t>44</t>
  </si>
  <si>
    <t>45</t>
  </si>
  <si>
    <t>NUCLEAR PLANT DECOMMISSIONING (GENERAL INFORMATION)</t>
  </si>
  <si>
    <t>Operation</t>
  </si>
  <si>
    <t>Designation</t>
  </si>
  <si>
    <t>(Acct.  401 -402.1)</t>
  </si>
  <si>
    <t>(Acct. 404-407)</t>
  </si>
  <si>
    <t>COST AREAS</t>
  </si>
  <si>
    <t>85</t>
  </si>
  <si>
    <t>DATA BY TERRITORIAL SUBDIVISIONS - GAS (Continued)</t>
  </si>
  <si>
    <t xml:space="preserve">(Acct.  401-402.1) </t>
  </si>
  <si>
    <t>85-A</t>
  </si>
  <si>
    <t>PRODUCTION PLANT STATISTICS</t>
  </si>
  <si>
    <t>Report the indicated data relating to the operation of each gas producing plant.  Entries on lines 1 to 12  should not include purchased gas which has been directly</t>
  </si>
  <si>
    <t xml:space="preserve">details for the reporting company.  If the reporting company has more than one pension plan, report each using separate </t>
  </si>
  <si>
    <t>Current</t>
  </si>
  <si>
    <t>forms.</t>
  </si>
  <si>
    <t>Report on line 1 the actuarial present value of benefits determined as of a specific date during the calendar year according</t>
  </si>
  <si>
    <t>to the terms of a pension plan and based on employees' compensation and service to that date (salary progression is not</t>
  </si>
  <si>
    <t>considered in making this computation).</t>
  </si>
  <si>
    <t>PLAN</t>
  </si>
  <si>
    <t>Report on line 2 the actuarial present value of all benefits attributed to employee service up to a specific date, based on the</t>
  </si>
  <si>
    <t>Accumulated Benefit Obligation</t>
  </si>
  <si>
    <t>$</t>
  </si>
  <si>
    <t xml:space="preserve">terms of the plan including salary progression factor for final pay and career average pay plans. </t>
  </si>
  <si>
    <t xml:space="preserve">     Security holders and voting powers</t>
  </si>
  <si>
    <t>106-107</t>
  </si>
  <si>
    <t>Deferred</t>
  </si>
  <si>
    <t>1. Report the indicated particulars of pipeline carried in Account 332 at the end of the year and of similar property held under lease,</t>
  </si>
  <si>
    <t xml:space="preserve">     distinguishing between the two by suitable entries in columns (a) and (d).  Show lengths in feet in columns (b), (c), (e) and (f).</t>
  </si>
  <si>
    <t>FIELD COMPRESSOR STATION FUEL AND POWER</t>
  </si>
  <si>
    <t>(756)</t>
  </si>
  <si>
    <t>FIELD MEASURING AND REGULATING STATION EXPENSES</t>
  </si>
  <si>
    <t>(757)</t>
  </si>
  <si>
    <t>PURIFICATION EXPENSES</t>
  </si>
  <si>
    <t>(758)</t>
  </si>
  <si>
    <t>GAS WELL ROYALTIES</t>
  </si>
  <si>
    <t>(759)</t>
  </si>
  <si>
    <t>OTHER EXPENSES</t>
  </si>
  <si>
    <t>(760)</t>
  </si>
  <si>
    <t>RENTS</t>
  </si>
  <si>
    <t xml:space="preserve">          TOTAL OPERATION</t>
  </si>
  <si>
    <t>MAINTENANCE</t>
  </si>
  <si>
    <t>(761)</t>
  </si>
  <si>
    <t>MAINTENANCE SUPERVISION AND ENGINEERING</t>
  </si>
  <si>
    <t>(762)</t>
  </si>
  <si>
    <t>MAINTENANCE OF STRUCTURES AND IMPROVEMENTS</t>
  </si>
  <si>
    <t>(763)</t>
  </si>
  <si>
    <t>MAINTENANCE OF PRODUCING GAS WELLS</t>
  </si>
  <si>
    <t>(764)</t>
  </si>
  <si>
    <t>MAINTENANCE OF FIELD LINES</t>
  </si>
  <si>
    <t>(765)</t>
  </si>
  <si>
    <t>MAINTENANCE OF FIELD COMPRESSOR STATION EQUIPMENT</t>
  </si>
  <si>
    <t>(766)</t>
  </si>
  <si>
    <t>MAINTENANCE OF FIELD MEAS. AND REG. STA. EQUIPMENT</t>
  </si>
  <si>
    <t xml:space="preserve">2.  whether the benefits are provided through an insurance carrier or directly by the company.  </t>
  </si>
  <si>
    <t>3.  the total cost for the year.</t>
  </si>
  <si>
    <t>Note:  If any important change is made with respect to any such plan during the year, give brief particulars.</t>
  </si>
  <si>
    <t>25</t>
  </si>
  <si>
    <t>Employee Protective Plans (Continued)</t>
  </si>
  <si>
    <t>25-A</t>
  </si>
  <si>
    <t>ANALYSIS OF PENSION COST</t>
  </si>
  <si>
    <t>Company-Wide Basis</t>
  </si>
  <si>
    <t>LIPA</t>
  </si>
  <si>
    <t>(3)</t>
  </si>
  <si>
    <t>API 5LX-52</t>
  </si>
  <si>
    <t>-</t>
  </si>
  <si>
    <t>Adjustment</t>
  </si>
  <si>
    <t>Marketers Resale</t>
  </si>
  <si>
    <t>No. Hempstead Twp.*</t>
  </si>
  <si>
    <t>Hempstead Twp.*</t>
  </si>
  <si>
    <t>Oyster Bay Twp.*</t>
  </si>
  <si>
    <t>Babylon Twp.*</t>
  </si>
  <si>
    <t>Brookhaven Twp.*</t>
  </si>
  <si>
    <t>Huntington Twp.*</t>
  </si>
  <si>
    <t>Islip Twp.*</t>
  </si>
  <si>
    <t>Smithtown Twp.*</t>
  </si>
  <si>
    <t>New York City</t>
  </si>
  <si>
    <t>Other Communities</t>
  </si>
  <si>
    <t>*Township populations represent</t>
  </si>
  <si>
    <t>Hamlet portion of the Township</t>
  </si>
  <si>
    <t>and not the entire population</t>
  </si>
  <si>
    <t>Population statistics 2007</t>
  </si>
  <si>
    <t>LONG ISLAND POWER AUTHORITY</t>
  </si>
  <si>
    <t>FIRM TRANSPORTATION CUSTOMERS</t>
  </si>
  <si>
    <t>SC 7  FAST TRACK UNITS COGENS</t>
  </si>
  <si>
    <t>SC 14  FAST TRACK UNITS COGENS</t>
  </si>
  <si>
    <t>REVENUE ADJUSTMENT - POWER PLANTS</t>
  </si>
  <si>
    <t>INTERRUPTIBLE TRANSPORTATION</t>
  </si>
  <si>
    <t>VARIOUS MARKETER CHARGES (CAP REL,BAL SERV, PENALTY,DAILY SWING DEMAND)</t>
  </si>
  <si>
    <t>SC1 General</t>
  </si>
  <si>
    <t>SC1 Water Heating</t>
  </si>
  <si>
    <t>SC1 Space Heating</t>
  </si>
  <si>
    <t>SC1 Distribution Generation</t>
  </si>
  <si>
    <t>SC2 General</t>
  </si>
  <si>
    <t>SC2 Water Heating Steam Production</t>
  </si>
  <si>
    <t>SC3 Interuptible</t>
  </si>
  <si>
    <t>SC4 Interuptible Distr. System Restrictions</t>
  </si>
  <si>
    <t>SC6 Space Heating</t>
  </si>
  <si>
    <t>SC6 Multiple Dwelling Heating</t>
  </si>
  <si>
    <t>SC6 Multiple Dwelling Other</t>
  </si>
  <si>
    <t>SC8 Uncompressed Nat. Gas Vehicles</t>
  </si>
  <si>
    <t>Temperature Controlled</t>
  </si>
  <si>
    <t>High Load Factor Svc</t>
  </si>
  <si>
    <t>Year Round Space Cond Svc</t>
  </si>
  <si>
    <t>Interuptible Rockville</t>
  </si>
  <si>
    <t>Account 146 - Accounts Receivable from Associated Companies</t>
  </si>
  <si>
    <t>Gas Prepayments under Purchase Agreements</t>
  </si>
  <si>
    <t>PSC Assessments</t>
  </si>
  <si>
    <t>18A - Temporary State Assessment</t>
  </si>
  <si>
    <t>Prepaid OCIP Insurance</t>
  </si>
  <si>
    <t>Prepaid Postage</t>
  </si>
  <si>
    <t>Miscellaneous Rental Income</t>
  </si>
  <si>
    <t>NY Facilities Agreement</t>
  </si>
  <si>
    <t>Deferral - Hedging</t>
  </si>
  <si>
    <t>DUE TO UTILITY MONEY POOL</t>
  </si>
  <si>
    <t>NOTES PAYABLE TO ASSOCIATED COMPANIES</t>
  </si>
  <si>
    <t>KeySpan Corporate Services*</t>
  </si>
  <si>
    <t>January 1, 2013</t>
  </si>
  <si>
    <t>December 31, 2013</t>
  </si>
  <si>
    <t>KeySpan Gas East Corporation d/b/a National Grid</t>
  </si>
  <si>
    <t>Gas Utility*</t>
  </si>
  <si>
    <t>*Includes Estimated ESCO Revenues of $161,499,701 for calender 2013.</t>
  </si>
  <si>
    <t xml:space="preserve">           Year Ended December 31, 2013</t>
  </si>
  <si>
    <t>GAS STORED (ACCOUNTS 117, 164.1 AND 164.2)</t>
  </si>
  <si>
    <t>\L</t>
  </si>
  <si>
    <t xml:space="preserve">  1. Report below the information called for concerning inventory of gas stored.</t>
  </si>
  <si>
    <t xml:space="preserve">  2. The Uniform System of Accounts provides that inventory cost records be maintained on a consolidated basis  for all storage projects with</t>
  </si>
  <si>
    <t xml:space="preserve">      separate records showing the MDT of inputs and withdrawals and balance for  each project, unless the storage projects are widely separated</t>
  </si>
  <si>
    <t xml:space="preserve">      and the cost of gas therein varies significantly. If the respondent's inventory cost records are not maintained on a consolidated baisis for all     </t>
  </si>
  <si>
    <t xml:space="preserve">      storage projects, furnish an explanation of the accounting followed and the reason for the deviation. Separate schedules on this schedule form</t>
  </si>
  <si>
    <t xml:space="preserve">      should be furnished for each group of storage projects for which separate inventory cost records are maintained.</t>
  </si>
  <si>
    <t xml:space="preserve">  3. If during the year adjustment was made of the stored gas inventory, such as to correct for cumulative inaccuracies of gas measurements,</t>
  </si>
  <si>
    <t xml:space="preserve">      furnish an explanation of the reason for the adjustment, the DTH and dollar amount of adjustment and account charged or credited. </t>
  </si>
  <si>
    <t xml:space="preserve">  4. Give a concise statement of the facts and the accounting performed with respect to any encroachment of  withdrawals during the year, or</t>
  </si>
  <si>
    <t xml:space="preserve">      restoration of previous encroachment, upon native gas constituting the  "gas cushion" of any storage reservoir. </t>
  </si>
  <si>
    <t xml:space="preserve">  5. If the respondent uses a "base stock" in connection with its inventory accounting, give a concise statement of the basis of establishing  such</t>
  </si>
  <si>
    <t xml:space="preserve">      "base stock" and the inventory basis and the accounting performed with respect to any encroachment of withdrawals upon "base stock," or</t>
  </si>
  <si>
    <t xml:space="preserve">      restoration of previous encroachment, including brief particulars of any such accounting during the year.</t>
  </si>
  <si>
    <t xml:space="preserve">  6. If respondent has provided accumulated provision for stored gas which may not eventually be fully recovered from any storage project</t>
  </si>
  <si>
    <t xml:space="preserve">      furnish a statement showing: (a) date of Commission authorization of such accumulated provision (b) explanation of circumstances requiring such</t>
  </si>
  <si>
    <t xml:space="preserve">      provision (c) basis of provision and factors of calculation (d) estimated ultimate accumulated provision accumulation (e) a  summary showing</t>
  </si>
  <si>
    <t xml:space="preserve">      balance of accumulated provision and entries during the year.</t>
  </si>
  <si>
    <t xml:space="preserve">               DESCRIPTION</t>
  </si>
  <si>
    <t>(ACCOUNT 117)</t>
  </si>
  <si>
    <t>(ACCOUNT 164.1)</t>
  </si>
  <si>
    <t>(ACCOUNT 164.2)</t>
  </si>
  <si>
    <t xml:space="preserve">     TOTAL</t>
  </si>
  <si>
    <t xml:space="preserve">  NO.</t>
  </si>
  <si>
    <t xml:space="preserve">                   (a)</t>
  </si>
  <si>
    <t xml:space="preserve">  (CONTRA ACCT. 809 &amp; 804)</t>
  </si>
  <si>
    <t xml:space="preserve">  (CONTRA ACCT. 808 &amp; 804)</t>
  </si>
  <si>
    <t>OTHER DEBITS OR CREDITS (EXPLAIN)</t>
  </si>
  <si>
    <t xml:space="preserve">Reclass of park and loan activity to prepaid account </t>
  </si>
  <si>
    <t>DTH</t>
  </si>
  <si>
    <t>AMOUNT PER DTH</t>
  </si>
  <si>
    <t>ALL INVENTORY CURRENT</t>
  </si>
  <si>
    <t>P. G-51</t>
  </si>
  <si>
    <t xml:space="preserve">  AMOUNT PER DTH</t>
  </si>
  <si>
    <t xml:space="preserve">       Specify: Own production (give production area, see</t>
  </si>
  <si>
    <t xml:space="preserve">       Uniform System of Accounts);average system purchases;</t>
  </si>
  <si>
    <t>Average Commodity Price</t>
  </si>
  <si>
    <t xml:space="preserve">       specific purchases (state which purchases).</t>
  </si>
  <si>
    <t xml:space="preserve">  Does cost of gas delivered to storage include any </t>
  </si>
  <si>
    <t xml:space="preserve">       expenses for use of respondent's transmission,</t>
  </si>
  <si>
    <t xml:space="preserve">       storage, or other facilities? __None__ If so give</t>
  </si>
  <si>
    <t xml:space="preserve">       particulars and date of Commission approval of</t>
  </si>
  <si>
    <t xml:space="preserve">       the accounting.</t>
  </si>
  <si>
    <t xml:space="preserve">  DTH - Includes volume of DTH related to cost reported on Line 10</t>
  </si>
  <si>
    <t xml:space="preserve">         Year ended December 31,2013</t>
  </si>
  <si>
    <t>SCH. 038</t>
  </si>
  <si>
    <t>1. Report below the information called for concerning gas prepayments as defined in the text of Account 165, Prepayments.</t>
  </si>
  <si>
    <t>2. If any prepayment at beginning of year, or incurred during year, was cancelled, forfeited, or applied to another purpose, state gas</t>
  </si>
  <si>
    <t xml:space="preserve">   gas volume and dollar amount, period when such prepayment was incurred, accounting disposition ofprepayment amount, and give a concise</t>
  </si>
  <si>
    <t xml:space="preserve">   explanation of circumstances causing forfeiture or other disposition of the prepayment.</t>
  </si>
  <si>
    <t>3. Show totals for columns (c), (d), (e), (f) and (h).</t>
  </si>
  <si>
    <t>4. If for any reason a take or pay situation is in controversy, list the amount of those prepayment claims which have not been paid,</t>
  </si>
  <si>
    <t xml:space="preserve">   together with footnote notation that the amount is in controversy (and any explanation the respondent chooses to make.)</t>
  </si>
  <si>
    <t>5. If any prepayment was determined other than by reference to amounts per Mcf or demand-commodity factors furnish a concise explanation</t>
  </si>
  <si>
    <t xml:space="preserve">   of basis of computation.</t>
  </si>
  <si>
    <t>Seller</t>
  </si>
  <si>
    <t>BALANCE BEGINNING OF YEAR</t>
  </si>
  <si>
    <t>PREPAYMENTS IN CURRENT YEAR</t>
  </si>
  <si>
    <t>Name of Vendor</t>
  </si>
  <si>
    <t>FPC</t>
  </si>
  <si>
    <t>Make-up</t>
  </si>
  <si>
    <t>Rate</t>
  </si>
  <si>
    <t>MCF</t>
  </si>
  <si>
    <t>Cents</t>
  </si>
  <si>
    <t>Percent(%)</t>
  </si>
  <si>
    <t>Period</t>
  </si>
  <si>
    <t>(14.73 psia</t>
  </si>
  <si>
    <t>of Year's</t>
  </si>
  <si>
    <t>expiration</t>
  </si>
  <si>
    <t>at 60ºF)</t>
  </si>
  <si>
    <t>Mcf</t>
  </si>
  <si>
    <t>required take</t>
  </si>
  <si>
    <t xml:space="preserve">     (c)   *</t>
  </si>
  <si>
    <t xml:space="preserve">     (d)   01</t>
  </si>
  <si>
    <t xml:space="preserve">    (e)   *</t>
  </si>
  <si>
    <t xml:space="preserve">     (f)   02</t>
  </si>
  <si>
    <t xml:space="preserve">   (g)</t>
  </si>
  <si>
    <t xml:space="preserve">    (j)</t>
  </si>
  <si>
    <t>Tennessee Gas Pipeline Corp.</t>
  </si>
  <si>
    <t xml:space="preserve">CNG Transmission  Corporation </t>
  </si>
  <si>
    <t xml:space="preserve">GSS N Sum </t>
  </si>
  <si>
    <t xml:space="preserve">GSS TE </t>
  </si>
  <si>
    <t>Hattiesburg Gas Storage Co.</t>
  </si>
  <si>
    <t>Texas Eastern Transmission Corp</t>
  </si>
  <si>
    <t xml:space="preserve">Central NY Oil &amp; Gas </t>
  </si>
  <si>
    <t>Total Number of Active Employees Covered in Plan - from 2013 PSC Filing for KeySpan Plans.pdf</t>
  </si>
  <si>
    <t>Total Number of Retired/Dependent Participants Covered in Plan - from 2013 PSC Filing for KeySpan Plans.pdf</t>
  </si>
  <si>
    <t>Total Number of Previous Employees Vested but not Retired in Plan - from 2013 PSC Filing for KeySpan Plans.pdf</t>
  </si>
  <si>
    <t>Minimum Required Contribution - from 2013 PSC Filing for KeySpan Plans.pdf</t>
  </si>
  <si>
    <t>Actual Cash Contribution (Funded Plans only) - 4/1/2012 to 3/31/2013 - from 2013 PSC Filing for KeySpan Plans.pdf</t>
  </si>
  <si>
    <t>Maximum Amount Deductible (Funded Plans only) - Tax YE 3/31/2013 - from 2013 PSC Filing for KeySpan Plans.pdf</t>
  </si>
  <si>
    <t>Actual Benefit Payments - 4/1/2012 to 3/31/2013 - from 2013 PSC Filing for KeySpan Plans.pdf</t>
  </si>
  <si>
    <t>Accumulated Pension Asset/(Liability) at 3/31/2013  - from 2013 PSC Filing for KeySpan Plans.pdf</t>
  </si>
  <si>
    <t>Number of Total Participants Covered - from 2013 PSC Filing for KeySpan Plans.pdf</t>
  </si>
  <si>
    <t>Number of Active Employees Covered - from 2013 PSC Filing for KeySpan Plans.pdf</t>
  </si>
  <si>
    <t>Number of Retired/Dependent Participants Covered - from 2013 PSC Filing for KeySpan Plans.pdf</t>
  </si>
  <si>
    <t>Number of Previous Employees Vested but not Retired - from 2013 PSC Filing for KeySpan Plans.pdf</t>
  </si>
  <si>
    <t>26(a)</t>
  </si>
  <si>
    <t>(A)-Includes unfunded plan benefit payments as a pass-through.</t>
  </si>
  <si>
    <t>Annual Report of KeySpan Gas East Corporation d/b/a National Grid                            Year ended December 31, 2013</t>
  </si>
  <si>
    <t>(499)  Intercompany Revenues</t>
  </si>
  <si>
    <t>68 g</t>
  </si>
  <si>
    <t>Revenue Adjustment Customer Incentives and Rebates</t>
  </si>
  <si>
    <t>Distributed Generation</t>
  </si>
  <si>
    <t>GAC Adjustment</t>
  </si>
  <si>
    <t xml:space="preserve">                      TOTAL (ACCOUNT 486)</t>
  </si>
  <si>
    <t xml:space="preserve">               Totals (Account 480 - 486)</t>
  </si>
  <si>
    <t xml:space="preserve"> ANADARKO ENERGY SERVICES    </t>
  </si>
  <si>
    <t xml:space="preserve"> ASSOCIATED ENERGY SERVICES    </t>
  </si>
  <si>
    <t xml:space="preserve"> BARCLAYS BANK   </t>
  </si>
  <si>
    <t xml:space="preserve"> BG ENERGY MERCHANTS   </t>
  </si>
  <si>
    <t xml:space="preserve"> BNP PARIBAS ENERGY TRADING GP    </t>
  </si>
  <si>
    <t xml:space="preserve"> BP CANADA ENERGY MARKETING CORP.   </t>
  </si>
  <si>
    <t xml:space="preserve"> BP ENERGY COMPANY  </t>
  </si>
  <si>
    <t xml:space="preserve"> CAPITAL ENERGY VENTURES CORP.    </t>
  </si>
  <si>
    <t xml:space="preserve"> CARGILL INCORPORATED   </t>
  </si>
  <si>
    <t xml:space="preserve"> CASTLETON COMM. MERCHANT TRADING   </t>
  </si>
  <si>
    <t xml:space="preserve"> CHESAPEAKE ENERGY MARKETING INC.   </t>
  </si>
  <si>
    <t xml:space="preserve"> CHEVRON NATURAL GAS   </t>
  </si>
  <si>
    <t xml:space="preserve"> CITIGROUP ENERGY INC.   </t>
  </si>
  <si>
    <t xml:space="preserve"> COLONIAL ENERGY INC.    </t>
  </si>
  <si>
    <t xml:space="preserve"> CONOCOPHILLIPS COMPANY   </t>
  </si>
  <si>
    <t xml:space="preserve"> CONSOLIDATED EDISON ENERGY INC.  </t>
  </si>
  <si>
    <t xml:space="preserve"> CONSTELLATION ENERGY COMM.   </t>
  </si>
  <si>
    <t xml:space="preserve"> CP ENERGY MARKETING (USA) INC.  </t>
  </si>
  <si>
    <t xml:space="preserve"> DEVON GAS SERVICES L.P.   </t>
  </si>
  <si>
    <t xml:space="preserve"> DTE ENERGY TRADING INC.    </t>
  </si>
  <si>
    <t xml:space="preserve"> EDF TRADING NORTH AMERICA LLC   </t>
  </si>
  <si>
    <t xml:space="preserve"> EMERA ENERGY SERVICES INC    </t>
  </si>
  <si>
    <t xml:space="preserve"> ENERGY AMERICA LLC   </t>
  </si>
  <si>
    <t xml:space="preserve"> EXELON GENERATION COMPANY LLC    </t>
  </si>
  <si>
    <t xml:space="preserve"> FREEPOINT COMMODITIES LLC    </t>
  </si>
  <si>
    <t xml:space="preserve"> GAVILON LLC   </t>
  </si>
  <si>
    <t xml:space="preserve"> GAZPROM MARKETING &amp; TRADING   </t>
  </si>
  <si>
    <t xml:space="preserve"> GENON ENERGY MANAGEMENT LLC   </t>
  </si>
  <si>
    <t xml:space="preserve"> HESS CORPORATION  </t>
  </si>
  <si>
    <t xml:space="preserve"> IBERDROLA ENERGY SERVICES, LLC   </t>
  </si>
  <si>
    <t xml:space="preserve"> INTEGRYS ENERGY SERVICES INC.   </t>
  </si>
  <si>
    <t xml:space="preserve"> J. ARON &amp; COMPANY    </t>
  </si>
  <si>
    <t xml:space="preserve"> JP MORGAN CHASE BANK, NA   </t>
  </si>
  <si>
    <t xml:space="preserve"> LOUIS DREYFUS ENERGY SERVICES    </t>
  </si>
  <si>
    <t xml:space="preserve"> MACQUARIE ENERGY LLC    </t>
  </si>
  <si>
    <t xml:space="preserve"> MERRILL LYNCH COMMODITIES INC.   </t>
  </si>
  <si>
    <t xml:space="preserve"> MIECO INC.   </t>
  </si>
  <si>
    <t xml:space="preserve"> NATIONAL ENERGY &amp; TRADE LP   </t>
  </si>
  <si>
    <t xml:space="preserve"> NEW JERSEY NATURAL GAS COMPANY  </t>
  </si>
  <si>
    <t xml:space="preserve"> NEXTERA ENERGY POWER MARKETING    </t>
  </si>
  <si>
    <t xml:space="preserve"> NJR ENERGY SERVICES COMPANY   </t>
  </si>
  <si>
    <t xml:space="preserve"> NOBLE AMERICAS GAS &amp; POWER CORP.  </t>
  </si>
  <si>
    <t xml:space="preserve"> NOBLE ENERGY  INC.   </t>
  </si>
  <si>
    <t xml:space="preserve"> NRG POWER MARKETING LLC  </t>
  </si>
  <si>
    <t xml:space="preserve"> OCCIDENTAL ENERGY MARKETING INC.   </t>
  </si>
  <si>
    <t xml:space="preserve"> PACIFIC SUMMIT ENERGY LLC   </t>
  </si>
  <si>
    <t xml:space="preserve"> PPL ENERGY PLUS LLC   </t>
  </si>
  <si>
    <t xml:space="preserve"> REPSOL ENERGY NA CORP.  </t>
  </si>
  <si>
    <t xml:space="preserve"> SEQUENT ENERGY MANAGEMENT  </t>
  </si>
  <si>
    <t xml:space="preserve"> SHELL ENERGY NA (US)  </t>
  </si>
  <si>
    <t xml:space="preserve"> SOUTH JERSEY RESOURCES GROUP LLC    </t>
  </si>
  <si>
    <t xml:space="preserve"> STATOIL NATURAL GAS LLC   </t>
  </si>
  <si>
    <t xml:space="preserve"> TC RAVENSWOOD LLC   </t>
  </si>
  <si>
    <t xml:space="preserve"> TENASKA MARKETING VENTURES  </t>
  </si>
  <si>
    <t xml:space="preserve">  TOTAL GAS &amp; POWER NA, INC.    </t>
  </si>
  <si>
    <t xml:space="preserve"> TRANSCANADA POWER MARKETING LTD.    </t>
  </si>
  <si>
    <t xml:space="preserve"> UGI ENERGY SERVICES INC.   </t>
  </si>
  <si>
    <t xml:space="preserve"> UNITED ENERGY TRADING LLC    </t>
  </si>
  <si>
    <t xml:space="preserve"> VIRGINIA POWER ENERGY MARKETING   </t>
  </si>
  <si>
    <t xml:space="preserve"> WASHINGTON GAS LIGHT COMPANY   </t>
  </si>
  <si>
    <t xml:space="preserve"> WGL MIDSTREAM, INC.   </t>
  </si>
  <si>
    <t xml:space="preserve">ANADARKO </t>
  </si>
  <si>
    <t>ANAHU</t>
  </si>
  <si>
    <t xml:space="preserve">BARCLAYS </t>
  </si>
  <si>
    <t xml:space="preserve">BG ENERGY </t>
  </si>
  <si>
    <t xml:space="preserve">BNP PARIBAS </t>
  </si>
  <si>
    <t xml:space="preserve">BP CANADA ENERGY COMPANY </t>
  </si>
  <si>
    <t xml:space="preserve">BP ENERGY COMPANY </t>
  </si>
  <si>
    <t xml:space="preserve">CABOT OIL AND GAS </t>
  </si>
  <si>
    <t>CAPITAL ENERGY</t>
  </si>
  <si>
    <t xml:space="preserve">CASTLETON COMM </t>
  </si>
  <si>
    <t xml:space="preserve">CHESAPEAKE ENERGY MARKETING </t>
  </si>
  <si>
    <t xml:space="preserve">CHEVRON </t>
  </si>
  <si>
    <t>CITIGROUP NA</t>
  </si>
  <si>
    <t xml:space="preserve">COLONIAL ENERGY </t>
  </si>
  <si>
    <t>CONSOLIDATED EDISON ENERGY</t>
  </si>
  <si>
    <t>CONOCO PHILLIPS</t>
  </si>
  <si>
    <t xml:space="preserve">CONSTELLATION MGMT SVCS </t>
  </si>
  <si>
    <t xml:space="preserve">CROSS  TIMBERS ENERGY SERVICES </t>
  </si>
  <si>
    <t xml:space="preserve">DEVON </t>
  </si>
  <si>
    <t xml:space="preserve">DTE ENERGY </t>
  </si>
  <si>
    <t>EDF</t>
  </si>
  <si>
    <t xml:space="preserve">EMERA ENERGY </t>
  </si>
  <si>
    <t>EQT ENERGY</t>
  </si>
  <si>
    <t xml:space="preserve">ETC MARKETING LTD </t>
  </si>
  <si>
    <t xml:space="preserve">EXELON GENERATION COMPANY LLC </t>
  </si>
  <si>
    <t xml:space="preserve">FRONTERA </t>
  </si>
  <si>
    <t xml:space="preserve">GAVILON LLC </t>
  </si>
  <si>
    <t xml:space="preserve">GSF Energy LANDFILL </t>
  </si>
  <si>
    <t xml:space="preserve">HESS ENERGY TRADING </t>
  </si>
  <si>
    <t>IBERDROLA RENEWABLES</t>
  </si>
  <si>
    <t>J ARON</t>
  </si>
  <si>
    <t xml:space="preserve">MACQUARIE </t>
  </si>
  <si>
    <t>MARTIN ENERGY TRADING LLC  Total</t>
  </si>
  <si>
    <t xml:space="preserve">MERRILL LYNCH COMMODITIES, INC. </t>
  </si>
  <si>
    <t>MIECO</t>
  </si>
  <si>
    <t xml:space="preserve">MMGS INC. </t>
  </si>
  <si>
    <t xml:space="preserve">NEW JERSEY NATURAL GAS </t>
  </si>
  <si>
    <t xml:space="preserve">NJR ENERGY </t>
  </si>
  <si>
    <t>NOBLE AMERICAS</t>
  </si>
  <si>
    <t xml:space="preserve">NRG  </t>
  </si>
  <si>
    <t xml:space="preserve">ONENATION </t>
  </si>
  <si>
    <t xml:space="preserve">PACIFIC SUMMIT </t>
  </si>
  <si>
    <t>RANGE RESOURCES-APPALACHIA, LLC Total</t>
  </si>
  <si>
    <t>SEQUENT ENERGY</t>
  </si>
  <si>
    <t xml:space="preserve">SHELL ENERGY NA (US) </t>
  </si>
  <si>
    <t xml:space="preserve">SOUTHERN JERSEY </t>
  </si>
  <si>
    <t xml:space="preserve">SOUTHWESTERN </t>
  </si>
  <si>
    <t xml:space="preserve">STAT OIL </t>
  </si>
  <si>
    <t xml:space="preserve">TENASKA MARKETING VENTURES </t>
  </si>
  <si>
    <t xml:space="preserve">TOTAL GAS &amp; POWER NA, INC. </t>
  </si>
  <si>
    <t xml:space="preserve">UGI ENERGY </t>
  </si>
  <si>
    <t xml:space="preserve">ULTRA RESOURCES </t>
  </si>
  <si>
    <t xml:space="preserve">VPEM </t>
  </si>
  <si>
    <t>WPX ENERGY</t>
  </si>
  <si>
    <t>FUEL LOSS</t>
  </si>
  <si>
    <t>EQUITRANS</t>
  </si>
  <si>
    <t>WEST VIRGINIA PROPERTY TAXES</t>
  </si>
  <si>
    <t xml:space="preserve">GRAND TOTAL </t>
  </si>
  <si>
    <t>BP Energy  110869</t>
  </si>
  <si>
    <t>45,000 dth</t>
  </si>
  <si>
    <t>11/01/12</t>
  </si>
  <si>
    <t>10/31/2013</t>
  </si>
  <si>
    <t>Tenaska Marketing  110849</t>
  </si>
  <si>
    <t>50,000 dth</t>
  </si>
  <si>
    <t xml:space="preserve">Confidential </t>
  </si>
  <si>
    <t xml:space="preserve">None </t>
  </si>
  <si>
    <t>81A</t>
  </si>
  <si>
    <t xml:space="preserve"> Year Ended December 31, 2013</t>
  </si>
  <si>
    <t xml:space="preserve">     GAS ACCOUNT</t>
  </si>
  <si>
    <t>Report the indicated summarizationof gas transactions for the year, excluding gas which was reformed bnut not gas which was used for</t>
  </si>
  <si>
    <t>direct mixing; the former should be treated as fuel. If mixed gas is distributed, it should be shown as such in columns (d) to (f), but the</t>
  </si>
  <si>
    <t>constituent gases should be identified by production processes in columns (a) to (c) unless mixed gas was purchased. Exclude liquid</t>
  </si>
  <si>
    <t>petrolem in storage. Items representing quantities of gas should agree with the corresponding amounts shown elsewhere in this report.</t>
  </si>
  <si>
    <t xml:space="preserve"> MDT</t>
  </si>
  <si>
    <t>MDT</t>
  </si>
  <si>
    <t>(b) 02</t>
  </si>
  <si>
    <t xml:space="preserve">  (c) 03</t>
  </si>
  <si>
    <t>(e) 05</t>
  </si>
  <si>
    <t xml:space="preserve">  (f) 04</t>
  </si>
  <si>
    <t>In storage - beginning of year</t>
  </si>
  <si>
    <t xml:space="preserve">         Natural Gas </t>
  </si>
  <si>
    <t xml:space="preserve">         Liquified Natural Gas</t>
  </si>
  <si>
    <t xml:space="preserve">          Other (specify kind):</t>
  </si>
  <si>
    <t>Natural gas purchased</t>
  </si>
  <si>
    <t xml:space="preserve">Used by gas dept.(specify purpose and quantities </t>
  </si>
  <si>
    <t xml:space="preserve">           Liquified Natrural Gas</t>
  </si>
  <si>
    <t xml:space="preserve">                     in fotnote)</t>
  </si>
  <si>
    <t xml:space="preserve">            Other (specify kind): Third Party Gas</t>
  </si>
  <si>
    <t xml:space="preserve">For Intercompany Sale </t>
  </si>
  <si>
    <t>Used by other depts…: Electric</t>
  </si>
  <si>
    <t xml:space="preserve">  Natural gas produced:</t>
  </si>
  <si>
    <t xml:space="preserve">                                     Steam  </t>
  </si>
  <si>
    <t xml:space="preserve">   Other gas Produced (specify kind):</t>
  </si>
  <si>
    <t xml:space="preserve">                                     Common</t>
  </si>
  <si>
    <t>Other disposition or credit adjustment (describe)*</t>
  </si>
  <si>
    <t xml:space="preserve">Excess Exchange Gas Received </t>
  </si>
  <si>
    <t xml:space="preserve">Retail Marketers </t>
  </si>
  <si>
    <t xml:space="preserve">  Withdrawn from storage</t>
  </si>
  <si>
    <t xml:space="preserve">                Other (Described in foot note A)</t>
  </si>
  <si>
    <t xml:space="preserve">  Other receipts or debit adjustments (describe)</t>
  </si>
  <si>
    <t>In storage - end of year:</t>
  </si>
  <si>
    <t xml:space="preserve">               Natural</t>
  </si>
  <si>
    <t xml:space="preserve">                Other (specify kind)</t>
  </si>
  <si>
    <t>Equivalent therms, line 24</t>
  </si>
  <si>
    <t xml:space="preserve">      which is not included above.  </t>
  </si>
  <si>
    <t xml:space="preserve">     above, (for example, 14.7 for gas produced, 14.7 plus 6" for general consumption, etc.)</t>
  </si>
  <si>
    <t>* Determined based on annual study of system losses and measurement variations.  Adhystnebts fir oressyre, temperature and other</t>
  </si>
  <si>
    <t xml:space="preserve">   different metering conditions between supply and sales meters.</t>
  </si>
  <si>
    <t xml:space="preserve">  Foot note A. Includes impact of billing adjustments </t>
  </si>
  <si>
    <t>to 1.  Please Input the factor here…………………………………………………………………………………….</t>
  </si>
  <si>
    <t xml:space="preserve">        93</t>
  </si>
  <si>
    <t xml:space="preserve">Annual Report of KeySpan Gas East Corporation d/b/a National Grid  </t>
  </si>
  <si>
    <t>Year ended December 31, 2013</t>
  </si>
  <si>
    <t>DEC 2013</t>
  </si>
  <si>
    <t>Incurred But Not Recorded (IBNR)</t>
  </si>
  <si>
    <t>Accounts Payable Charges</t>
  </si>
  <si>
    <t>182/186</t>
  </si>
  <si>
    <t>TOTAL ACCOUNT 265</t>
  </si>
  <si>
    <t xml:space="preserve">     TOTAL OPERATING RESERVES</t>
  </si>
  <si>
    <t>From Appendix 1 (pension Tab)</t>
  </si>
  <si>
    <t>From Appendix II (pension Tab)</t>
  </si>
  <si>
    <t>17(a)</t>
  </si>
  <si>
    <t>From "KEDLI KEDNY CY 2013 Hewitt and capitalization.xls"</t>
  </si>
  <si>
    <t>Curtailment Charge (Retirement Income Plan): $259,782</t>
  </si>
  <si>
    <t>Portion of Curtailment Charge above allocated to KEDLI: $1,177</t>
  </si>
  <si>
    <t xml:space="preserve"> Year ended December 31, 2013</t>
  </si>
  <si>
    <t>104 Plant Leased to Others                               NONE</t>
  </si>
  <si>
    <t xml:space="preserve">109 Accumulated Provision for Depreciation of                  </t>
  </si>
  <si>
    <t>105 Plant Held for Future Use</t>
  </si>
  <si>
    <t>114 Plant Acquisition Adjustments                     NONE</t>
  </si>
  <si>
    <t>118 Other Utility Plant                                        NONE</t>
  </si>
  <si>
    <t xml:space="preserve">112 Accumulated Provision for Amortization of </t>
  </si>
  <si>
    <t xml:space="preserve">113 Accumulated Provision for Amortization of </t>
  </si>
  <si>
    <t>113.1 Accumulated Provision for Abandonment</t>
  </si>
  <si>
    <t>113.2 Accumulated Provision for Amortization</t>
  </si>
  <si>
    <t xml:space="preserve">115 Accumulated Provision for Amortization of </t>
  </si>
  <si>
    <t>119 Accumulated Provision for Depreciation and</t>
  </si>
  <si>
    <t>105 - Gas Plant Held for Future Use</t>
  </si>
  <si>
    <t xml:space="preserve">                 Balance, January 1, 2013                                      </t>
  </si>
  <si>
    <t xml:space="preserve">                 Balance, December 31, 2013                          </t>
  </si>
  <si>
    <t>110 - Accumulated Provision for Depreciation</t>
  </si>
  <si>
    <t xml:space="preserve">           of Gas Plant Held for Future Use</t>
  </si>
  <si>
    <t xml:space="preserve">                 Balance, January 1, 2013           </t>
  </si>
  <si>
    <t xml:space="preserve">                 Depreciation Accrual</t>
  </si>
  <si>
    <t xml:space="preserve">                 Balance, December 31, 2013</t>
  </si>
  <si>
    <t xml:space="preserve">GAS PLANT IN SERVICE </t>
  </si>
  <si>
    <t xml:space="preserve">BALANCE </t>
  </si>
  <si>
    <t xml:space="preserve">END </t>
  </si>
  <si>
    <t>( c)</t>
  </si>
  <si>
    <t xml:space="preserve">                      1.  INTANGIBLE PLANT</t>
  </si>
  <si>
    <t>(301)     Organization</t>
  </si>
  <si>
    <t>(302)     Franchises and Consents</t>
  </si>
  <si>
    <t>(303)     Miscellaneous Intangible Plant</t>
  </si>
  <si>
    <t xml:space="preserve">                TOTAL Intangible Plant</t>
  </si>
  <si>
    <t xml:space="preserve">                      2.  PRODUCTION PLANT</t>
  </si>
  <si>
    <t>(304)   PRD-LAND-LAND RIGHTS-OWNED</t>
  </si>
  <si>
    <t>(305)   PRD-STRUCTURES-IMPROVEMENTS</t>
  </si>
  <si>
    <t>(306)   PRD-BOILER PLANT EQUIPMENT</t>
  </si>
  <si>
    <t>(307)   PRD-OTHER POWER EQUIPMENT</t>
  </si>
  <si>
    <t>(311)   PRD-STRUCTURES-IMPROVEMENTS</t>
  </si>
  <si>
    <t>(320)   PRD-OTHER EQUIPMENT- MISC</t>
  </si>
  <si>
    <t xml:space="preserve">                TOTAL Manufactured Gas Production Plant</t>
  </si>
  <si>
    <t xml:space="preserve">            Natural Gas Production and Gathering Plant</t>
  </si>
  <si>
    <t>(325.1)  Producing Lands</t>
  </si>
  <si>
    <t>(325.2)  Producing Leaseholds</t>
  </si>
  <si>
    <t>(325.3)  Gas Rights</t>
  </si>
  <si>
    <t>(325.4)  Rights-of-Way</t>
  </si>
  <si>
    <t>(325.5)  Other Land and Land Rights</t>
  </si>
  <si>
    <t>(326)     Gas Well Structures</t>
  </si>
  <si>
    <t>(327)     Field Compressor Station Structures</t>
  </si>
  <si>
    <t>(328)     Field Meas. And Reg. Station Structures</t>
  </si>
  <si>
    <t>(329)     Other Structures</t>
  </si>
  <si>
    <t>(330)     Producing Gas Wells - Well Construction</t>
  </si>
  <si>
    <t>(331)     Producing Gas Wells - Well Equipment</t>
  </si>
  <si>
    <t>(332)     Field Lines</t>
  </si>
  <si>
    <t>(333)     Field Compressor Station Equipment</t>
  </si>
  <si>
    <t>(334)     Field Meas. And Reg. Station Equipment</t>
  </si>
  <si>
    <t>(335)     Drilling and Cleaning Equipment</t>
  </si>
  <si>
    <t>(336)     Purification Equipment</t>
  </si>
  <si>
    <t>(337)     Other Equipment</t>
  </si>
  <si>
    <t>(338)     Unsuccessful Explor. &amp; Develop. Costs</t>
  </si>
  <si>
    <t xml:space="preserve">                TOTAL Production and Gathering Plant</t>
  </si>
  <si>
    <t xml:space="preserve">                      Products Extraction Plant</t>
  </si>
  <si>
    <t>(340)     Land and Land Rights</t>
  </si>
  <si>
    <t>(341)     Structures and Improvements</t>
  </si>
  <si>
    <t>(342)     Extractoin and Refining Equipment</t>
  </si>
  <si>
    <t>(343)     Pipe Lines</t>
  </si>
  <si>
    <t>(344)     Extracted Products Storage Equipment</t>
  </si>
  <si>
    <t>(345)     Compressor Equipment</t>
  </si>
  <si>
    <t>(346)     Gas Meas. And Reg. Equipment</t>
  </si>
  <si>
    <t>(347)     Other Equipment</t>
  </si>
  <si>
    <t xml:space="preserve">                 TOTAL Products Extraction Plant</t>
  </si>
  <si>
    <t xml:space="preserve">                 TOTAL Nat. Gas Production Plant</t>
  </si>
  <si>
    <t xml:space="preserve">        Mfd. Gas Prod. Plant (Submit Suppl. Statement)</t>
  </si>
  <si>
    <t xml:space="preserve">             TOTAL Production Plant</t>
  </si>
  <si>
    <t>3.  NATURAL GAS STORAGE AND PROCESSING PLANT</t>
  </si>
  <si>
    <t xml:space="preserve">                       Underground Storage Plant</t>
  </si>
  <si>
    <t>(350.1)  Land</t>
  </si>
  <si>
    <t>(350.2)  Rights-of-Way</t>
  </si>
  <si>
    <t>(351)     Structures and Improvements</t>
  </si>
  <si>
    <t>(352)     Wells</t>
  </si>
  <si>
    <t>(352.1)  Storage Leaseholds and Rights</t>
  </si>
  <si>
    <t>(352.2)  Reservoirs</t>
  </si>
  <si>
    <t>(352.3)  Non-recoverable Natural Gas</t>
  </si>
  <si>
    <t>(353)     Lines</t>
  </si>
  <si>
    <t>(354)     Compressor Station Equipment</t>
  </si>
  <si>
    <t>(355)     Measuring and Reg. Equipment</t>
  </si>
  <si>
    <t>(356)     Purification Equipment</t>
  </si>
  <si>
    <t>(357)     Other Equipment</t>
  </si>
  <si>
    <t xml:space="preserve">                 TOTAL Underground Storage Plant</t>
  </si>
  <si>
    <t xml:space="preserve">                           Other Storage Plant</t>
  </si>
  <si>
    <t>(360)     Land and Land Rights</t>
  </si>
  <si>
    <t>(361)     Structures and Improvements</t>
  </si>
  <si>
    <t>(362)     Gas Holders</t>
  </si>
  <si>
    <t>(363)     Purification Equipment</t>
  </si>
  <si>
    <t>(363.1)  Liquefaction Equipment</t>
  </si>
  <si>
    <t>(363.2)  Vaporizing Equipment</t>
  </si>
  <si>
    <t>(363.3)  Compressor Equipment</t>
  </si>
  <si>
    <t>(363.4)  Measuring and Reg. Equipment</t>
  </si>
  <si>
    <t>(363.5)  Other Equipment</t>
  </si>
  <si>
    <t>(363.6) STO-OTHER EQUIPT - ARO*</t>
  </si>
  <si>
    <t xml:space="preserve">                TOTAL Other Storage Plant</t>
  </si>
  <si>
    <t xml:space="preserve">          Base Load Liquefied Natural Gas Terminating</t>
  </si>
  <si>
    <t xml:space="preserve">                            and Processing Plant</t>
  </si>
  <si>
    <t>(364.1)  Land and Land Rights</t>
  </si>
  <si>
    <t>(364.2)  Structures and Improvements</t>
  </si>
  <si>
    <t>(364.3)  LNG Processing Terminal Equipment</t>
  </si>
  <si>
    <t>(364.4)  LNG Transportation Equipment</t>
  </si>
  <si>
    <t>(364.5)  Measuring and Regulating Equipment</t>
  </si>
  <si>
    <t>(364.6)  Compressor Station Equipment</t>
  </si>
  <si>
    <t>(364.7)  Communications Equipment</t>
  </si>
  <si>
    <t>(364.8)  Other Equipment</t>
  </si>
  <si>
    <t xml:space="preserve">                 TOTAL Base Load Liquefied Natural Gas,</t>
  </si>
  <si>
    <t xml:space="preserve">                     Terminating and Processing Plant</t>
  </si>
  <si>
    <t xml:space="preserve">                 TOTAL Nat. Gas Storage and Proc. Plant</t>
  </si>
  <si>
    <t xml:space="preserve">                       4.  TRANSMISSION PLANT</t>
  </si>
  <si>
    <t>(365.1)  Land and Land Rights</t>
  </si>
  <si>
    <t>(365.2)  Rights-of-Way</t>
  </si>
  <si>
    <t>(366)     Structures and Improvements</t>
  </si>
  <si>
    <t>(367)     Mains</t>
  </si>
  <si>
    <t>(368)     Compressor Station Equipment</t>
  </si>
  <si>
    <t>(369)     Measuring and Reg. Station Equipment</t>
  </si>
  <si>
    <t>(370)     Communication Equipment</t>
  </si>
  <si>
    <t>(371)     Other Equipment</t>
  </si>
  <si>
    <t xml:space="preserve">                 TOTAL Transmission Plant</t>
  </si>
  <si>
    <t xml:space="preserve">                       5.  DISTRIBUTION PLANT</t>
  </si>
  <si>
    <t>(374)     Land and Land Rights</t>
  </si>
  <si>
    <t>(375)     Structures and Improvements</t>
  </si>
  <si>
    <t>(376)     Mains *</t>
  </si>
  <si>
    <t>(377)     Compressor Station Equipment</t>
  </si>
  <si>
    <t>(378)     Meas. And Reg. Sta. Equip. - General</t>
  </si>
  <si>
    <t>(379)     Meas. And Reg. Sta. Equip. - City Gate</t>
  </si>
  <si>
    <t>(380)     Services *</t>
  </si>
  <si>
    <t>(381)     Meters</t>
  </si>
  <si>
    <t>(382)     Meter Installations</t>
  </si>
  <si>
    <t>(383)     House Regulators</t>
  </si>
  <si>
    <t>(384)     House Reg. Installations</t>
  </si>
  <si>
    <t>(385)     Industrial Meas. And Reg. Sta. Equipment</t>
  </si>
  <si>
    <t>(386)     Other Prop. On Customers' Premises</t>
  </si>
  <si>
    <t>(387)     Other Equipment</t>
  </si>
  <si>
    <t>(388)     T&amp;D-AROs*</t>
  </si>
  <si>
    <t xml:space="preserve">                 TOTAL Distribution Plant</t>
  </si>
  <si>
    <t xml:space="preserve">                           6.  GENERAL PLANT</t>
  </si>
  <si>
    <t>(389)     Land and Land Rights</t>
  </si>
  <si>
    <t>(390)     Structures and Improvements</t>
  </si>
  <si>
    <t>(391)     Office Furniture and Equipment</t>
  </si>
  <si>
    <t>(392)     Transportation Equipment</t>
  </si>
  <si>
    <t>(393)     Stores Equipment</t>
  </si>
  <si>
    <t>(394)     Tools, Shop, and Garage Equipment</t>
  </si>
  <si>
    <t>(395)     Laboratory Equipment</t>
  </si>
  <si>
    <t>(396)     Power Operated Equipment</t>
  </si>
  <si>
    <t>(397)     Communication Equipment</t>
  </si>
  <si>
    <t>(398)     Miscellaneous Equipment</t>
  </si>
  <si>
    <t xml:space="preserve">                 Subtotal</t>
  </si>
  <si>
    <t>(399)     Other Tangible Property</t>
  </si>
  <si>
    <t xml:space="preserve">                 TOTAL General Plant</t>
  </si>
  <si>
    <t xml:space="preserve">                     TOTAL (Accounts 101 and 106)</t>
  </si>
  <si>
    <t xml:space="preserve">            Gas Plant Purchased</t>
  </si>
  <si>
    <t xml:space="preserve">            (Less) Gas Plant Sold</t>
  </si>
  <si>
    <t xml:space="preserve">            Experimental Gas Plant Unclassified</t>
  </si>
  <si>
    <t xml:space="preserve">                      TOTAL Gas Plant in Service</t>
  </si>
  <si>
    <t>*</t>
  </si>
  <si>
    <t xml:space="preserve">Due to new system implementation and conversion issues, retirement data related to Main and Services </t>
  </si>
  <si>
    <t>been included in this filing on a proforma basis.</t>
  </si>
  <si>
    <t>These field retirements will be processed in calendar year 2014 in the Powerplant Fixed Assets System.</t>
  </si>
  <si>
    <t>Year Ended December 31, 2013</t>
  </si>
  <si>
    <t>Asset Retirement Obligations</t>
  </si>
  <si>
    <t>KeySpan Gas East Corp./D/B/A KeySpan Energy Delivery - LI</t>
  </si>
  <si>
    <t xml:space="preserve">     (413) Exp. of Gas Plt. Leas. to Others</t>
  </si>
  <si>
    <t xml:space="preserve">          Other accounts  - Asset Retirement Obligations</t>
  </si>
  <si>
    <t>Reclass from depreiation expense to Servco expense</t>
  </si>
  <si>
    <t xml:space="preserve">     Property Record Adjustments</t>
  </si>
  <si>
    <t xml:space="preserve">     Transfers Between Departments</t>
  </si>
  <si>
    <t xml:space="preserve">     Miscellaneous Adjustments</t>
  </si>
  <si>
    <t>Year ended December 31st, 2013</t>
  </si>
  <si>
    <t>362-363</t>
  </si>
  <si>
    <t>TOTAL Page</t>
  </si>
  <si>
    <t>SQ</t>
  </si>
  <si>
    <t>397.5</t>
  </si>
  <si>
    <t>TOTAL ALL</t>
  </si>
  <si>
    <t>84A</t>
  </si>
  <si>
    <t>T100373060</t>
  </si>
  <si>
    <t>Stewart Ave at Meadowbrook Pkwy</t>
  </si>
  <si>
    <t>Drip retirement</t>
  </si>
  <si>
    <t>T100401966</t>
  </si>
  <si>
    <t>Merrick Ave and Stewart Ave pipe</t>
  </si>
  <si>
    <t>replacement</t>
  </si>
  <si>
    <t>T100802666</t>
  </si>
  <si>
    <t>Merrick Ave and Front St. replace drip</t>
  </si>
  <si>
    <t>16" X 8"</t>
  </si>
  <si>
    <t>T100729887</t>
  </si>
  <si>
    <t xml:space="preserve">(repl       ft. in 2007 - </t>
  </si>
  <si>
    <t>Meadowbrook &amp; Washington)</t>
  </si>
  <si>
    <t>T100848416</t>
  </si>
  <si>
    <t>Merrick Ave and Hempstead Tpke</t>
  </si>
  <si>
    <t>16" X 8" X 12"</t>
  </si>
  <si>
    <t>F12903</t>
  </si>
  <si>
    <t>Drip replacement</t>
  </si>
  <si>
    <t>T100848418</t>
  </si>
  <si>
    <t>Merrick Ave. and Cedar Drive</t>
  </si>
  <si>
    <t>T100848420</t>
  </si>
  <si>
    <t>Meadowbrook Rd. and Noel Ct.</t>
  </si>
  <si>
    <t>T100848422</t>
  </si>
  <si>
    <t>Meadowbrook Rd. and Reid Ave.</t>
  </si>
  <si>
    <t>16" X 8" X 16"</t>
  </si>
  <si>
    <t xml:space="preserve">Merrick Ave. and Stewart Ave. </t>
  </si>
  <si>
    <t>Drip Replacement (Drip 27)</t>
  </si>
  <si>
    <t>Merrick Ave. and Eisenhower Park</t>
  </si>
  <si>
    <t>Drip Replacement (Drip 26)</t>
  </si>
  <si>
    <t>T100766776</t>
  </si>
  <si>
    <t>Threadolet repair (hard hat)</t>
  </si>
  <si>
    <t xml:space="preserve">30" Long Beach to Garden City Line </t>
  </si>
  <si>
    <t>DSAW</t>
  </si>
  <si>
    <t>API 5L X52</t>
  </si>
  <si>
    <t>F 29597-02</t>
  </si>
  <si>
    <t xml:space="preserve"> (450 psig Insulating Joint ( I.J.) Removal -</t>
  </si>
  <si>
    <t>Bayside Ave. W/O Yost Blvd.)      (PSC File # T12.59)</t>
  </si>
  <si>
    <t>LB to Garden City 450 PSIG Ball Valve</t>
  </si>
  <si>
    <t>F29625-03</t>
  </si>
  <si>
    <t>Replacement (Lakeside Dr s/o Judson Pl.</t>
  </si>
  <si>
    <t>F68099</t>
  </si>
  <si>
    <t>Population</t>
  </si>
  <si>
    <t>TOTAL SALES</t>
  </si>
  <si>
    <t>A/R National Grid USA Parent</t>
  </si>
  <si>
    <t>A/R KeySpan Corporation</t>
  </si>
  <si>
    <t>A/R NGUSA Service Company</t>
  </si>
  <si>
    <t>A/R NG Engineering Srvcs, LLC</t>
  </si>
  <si>
    <t>A/R NG Corporate Services LLC</t>
  </si>
  <si>
    <t>A/R NG Utility Services LLC</t>
  </si>
  <si>
    <t>A/R Niagara Mohawk Power Corp</t>
  </si>
  <si>
    <t>A/R Brooklyn Union Gas</t>
  </si>
  <si>
    <t>A/R KS Gas East Corp</t>
  </si>
  <si>
    <t>A/R NG Electric Services LLC</t>
  </si>
  <si>
    <t>A/R Massachusetts Electric Co</t>
  </si>
  <si>
    <t>A/R Nantucket Electric Co</t>
  </si>
  <si>
    <t>A/R Boston Gas Company</t>
  </si>
  <si>
    <t>A/R Colonial Gas Company</t>
  </si>
  <si>
    <t>A/R Narragansett Electric Co</t>
  </si>
  <si>
    <t>A/R Granite State Electric Co</t>
  </si>
  <si>
    <t>A/R Granite St Elec</t>
  </si>
  <si>
    <t>A/R New England Power Company</t>
  </si>
  <si>
    <t>A/R NE Hydro</t>
  </si>
  <si>
    <t>A/R NG LNG LP LLC</t>
  </si>
  <si>
    <t>A/R NG Generation LLC</t>
  </si>
  <si>
    <t>A/R NG Glenwood Energy Center</t>
  </si>
  <si>
    <t>A/R NG Port Jeff Energy Center</t>
  </si>
  <si>
    <t>A/R NG Energy Trading Srvcs</t>
  </si>
  <si>
    <t>A/R Transgas Inc</t>
  </si>
  <si>
    <t>A/R Affiliates</t>
  </si>
  <si>
    <t>General and Auto Liability Insurance</t>
  </si>
  <si>
    <t>Asbestos Removal</t>
  </si>
  <si>
    <t xml:space="preserve"> National Grid USA Parent</t>
  </si>
  <si>
    <t xml:space="preserve"> KeySpan Corporation</t>
  </si>
  <si>
    <t xml:space="preserve"> NG NEHoldings 2 LLC</t>
  </si>
  <si>
    <t xml:space="preserve"> NGUSA Service Company</t>
  </si>
  <si>
    <t xml:space="preserve"> NG Engineering Srvcs, LLC</t>
  </si>
  <si>
    <t xml:space="preserve"> NG Corporate Services LLC</t>
  </si>
  <si>
    <t xml:space="preserve"> NG Utility Services LLC</t>
  </si>
  <si>
    <t xml:space="preserve"> Niagara Mohawk Power Corp</t>
  </si>
  <si>
    <t xml:space="preserve"> Brooklyn Union Gas</t>
  </si>
  <si>
    <t xml:space="preserve"> KS Gas East Corp</t>
  </si>
  <si>
    <t xml:space="preserve"> NG Electric Services LLC</t>
  </si>
  <si>
    <t xml:space="preserve"> Massachusetts Electric Co</t>
  </si>
  <si>
    <t xml:space="preserve"> Nantucket Electric Co</t>
  </si>
  <si>
    <t xml:space="preserve"> Boston Gas Company</t>
  </si>
  <si>
    <t xml:space="preserve"> Colonial Gas Company</t>
  </si>
  <si>
    <t xml:space="preserve"> Narragansett Electric Co</t>
  </si>
  <si>
    <t xml:space="preserve"> Granite State Electric Co</t>
  </si>
  <si>
    <t xml:space="preserve"> EnergyNorth Gas</t>
  </si>
  <si>
    <t xml:space="preserve"> New England Power Company</t>
  </si>
  <si>
    <t xml:space="preserve"> NE Hydro</t>
  </si>
  <si>
    <t xml:space="preserve"> NG LNG LP RegulatedEntity</t>
  </si>
  <si>
    <t xml:space="preserve"> NG LNG LP LLC</t>
  </si>
  <si>
    <t xml:space="preserve"> NG Generation LLC</t>
  </si>
  <si>
    <t xml:space="preserve"> Opinac North America, Inc.</t>
  </si>
  <si>
    <t xml:space="preserve"> NG Energy Trading Srvcs</t>
  </si>
  <si>
    <t xml:space="preserve"> NG Energy Management LLC</t>
  </si>
  <si>
    <t xml:space="preserve"> LIPA KS Gen Services, LLC</t>
  </si>
  <si>
    <t xml:space="preserve"> A/P Affiliates</t>
  </si>
  <si>
    <t>AP Prepayments</t>
  </si>
  <si>
    <t>Annual Report of KeySpan Gas East Corporation d/b/a National Grid</t>
  </si>
  <si>
    <t xml:space="preserve">Annual Report of KeySpan Gas East Corporation d/b/a National Grid </t>
  </si>
  <si>
    <t xml:space="preserve">Summary of KED-LI 350 psig, and above, Pipelines Including Characteristics </t>
  </si>
  <si>
    <t xml:space="preserve">             of Steel Pipe and Ratio of Pipe Stress to Yield Stress</t>
  </si>
  <si>
    <t>MINIMUM</t>
  </si>
  <si>
    <t>WALL</t>
  </si>
  <si>
    <t>CERTIFIED</t>
  </si>
  <si>
    <t>WATER</t>
  </si>
  <si>
    <t>WORK</t>
  </si>
  <si>
    <t>PIPE</t>
  </si>
  <si>
    <t>TYPE OF</t>
  </si>
  <si>
    <t>THICKNESS</t>
  </si>
  <si>
    <t>MAXIMUM</t>
  </si>
  <si>
    <t>TEST</t>
  </si>
  <si>
    <t xml:space="preserve">Percent SMYS </t>
  </si>
  <si>
    <t>INSTALLATION</t>
  </si>
  <si>
    <t>COST PER</t>
  </si>
  <si>
    <t>CERTIFICATION</t>
  </si>
  <si>
    <t>ROUTE</t>
  </si>
  <si>
    <t>F - SIZED</t>
  </si>
  <si>
    <t xml:space="preserve">  TUB AND</t>
  </si>
  <si>
    <t>G D &amp; C</t>
  </si>
  <si>
    <t>ORDER</t>
  </si>
  <si>
    <t>LOCATION</t>
  </si>
  <si>
    <t>DIAM</t>
  </si>
  <si>
    <t>LENGTH</t>
  </si>
  <si>
    <t>FABRICATION</t>
  </si>
  <si>
    <t>TOLERANCE</t>
  </si>
  <si>
    <t>PRESSURE</t>
  </si>
  <si>
    <t>(No Derating</t>
  </si>
  <si>
    <t>FT.</t>
  </si>
  <si>
    <t>DRAWING</t>
  </si>
  <si>
    <t xml:space="preserve">   FOLDER</t>
  </si>
  <si>
    <t>NO. OF</t>
  </si>
  <si>
    <t>OPERATIONS</t>
  </si>
  <si>
    <t>(INCHES)</t>
  </si>
  <si>
    <t>(PSIG)</t>
  </si>
  <si>
    <t>Joint Factor)(12)</t>
  </si>
  <si>
    <t>CODE YEAR</t>
  </si>
  <si>
    <t>($) (5)</t>
  </si>
  <si>
    <t>NUMBERS</t>
  </si>
  <si>
    <t xml:space="preserve">  NUMBER   </t>
  </si>
  <si>
    <t>DRAWINGS</t>
  </si>
  <si>
    <t>DIVISION</t>
  </si>
  <si>
    <t>14909</t>
  </si>
  <si>
    <t>Bates Rd. at Queens-Nassau</t>
  </si>
  <si>
    <t>API-5L</t>
  </si>
  <si>
    <t>.375</t>
  </si>
  <si>
    <t>.328 (10)</t>
  </si>
  <si>
    <t>425</t>
  </si>
  <si>
    <t>__</t>
  </si>
  <si>
    <t>1950</t>
  </si>
  <si>
    <t>13.5</t>
  </si>
  <si>
    <t>F-13538</t>
  </si>
  <si>
    <t>F-13281 THRU</t>
  </si>
  <si>
    <t>QUEENS NASSAU</t>
  </si>
  <si>
    <t>County line to Glenwood</t>
  </si>
  <si>
    <t>(air)</t>
  </si>
  <si>
    <t>F-13285</t>
  </si>
  <si>
    <t>F-13481 THRU</t>
  </si>
  <si>
    <t>F-13484</t>
  </si>
  <si>
    <t>42057</t>
  </si>
  <si>
    <t xml:space="preserve">Stewart Ave. Holder to </t>
  </si>
  <si>
    <t>450</t>
  </si>
  <si>
    <t>1951</t>
  </si>
  <si>
    <t>15.4</t>
  </si>
  <si>
    <t>F-17405</t>
  </si>
  <si>
    <t>F-14300 THRU</t>
  </si>
  <si>
    <t>Post Ave. (Relocation of</t>
  </si>
  <si>
    <t>F-14302</t>
  </si>
  <si>
    <t>800' on W.O. 43717)</t>
  </si>
  <si>
    <t>42232</t>
  </si>
  <si>
    <t>Hempstead Tpke. and Guinea</t>
  </si>
  <si>
    <t xml:space="preserve">Elecfusion </t>
  </si>
  <si>
    <t>ASTM A139</t>
  </si>
  <si>
    <t>17.3</t>
  </si>
  <si>
    <t>F-14568 THRU</t>
  </si>
  <si>
    <t>CENTRAL</t>
  </si>
  <si>
    <t>Woods Rd. to Post and</t>
  </si>
  <si>
    <t>Spiral Weld</t>
  </si>
  <si>
    <t>F-14585</t>
  </si>
  <si>
    <t>Stewart Ave.</t>
  </si>
  <si>
    <t>F-14588 THRU</t>
  </si>
  <si>
    <t>F-14596</t>
  </si>
  <si>
    <t>42265</t>
  </si>
  <si>
    <t>Glenwood Gas Plant to</t>
  </si>
  <si>
    <t>Elec. Weld</t>
  </si>
  <si>
    <t>API 5LX</t>
  </si>
  <si>
    <t>.312</t>
  </si>
  <si>
    <t>.287 (10)</t>
  </si>
  <si>
    <t>420</t>
  </si>
  <si>
    <t>24.4</t>
  </si>
  <si>
    <t>F-14625 THRU</t>
  </si>
  <si>
    <t>Grade X42</t>
  </si>
  <si>
    <t>F-14627</t>
  </si>
  <si>
    <t>Woods Rd. (Replaced 850'on</t>
  </si>
  <si>
    <t>Open Hearth</t>
  </si>
  <si>
    <t>F-14638 THRU</t>
  </si>
  <si>
    <t>W.O.-43109)</t>
  </si>
  <si>
    <t>DITTO</t>
  </si>
  <si>
    <t>24.6</t>
  </si>
  <si>
    <t>F-14652</t>
  </si>
  <si>
    <t>42266</t>
  </si>
  <si>
    <t>Stewart and Post Ave.</t>
  </si>
  <si>
    <t>530</t>
  </si>
  <si>
    <t>1953</t>
  </si>
  <si>
    <t>20.3</t>
  </si>
  <si>
    <t>5-54</t>
  </si>
  <si>
    <t>F-12900 THRU</t>
  </si>
  <si>
    <t>Salisbury to Babylon</t>
  </si>
  <si>
    <t>F-12924</t>
  </si>
  <si>
    <t>Hempstead Tpke., Merrick</t>
  </si>
  <si>
    <t>43717</t>
  </si>
  <si>
    <t xml:space="preserve">Relocation of existing </t>
  </si>
  <si>
    <t>1952</t>
  </si>
  <si>
    <t>1955</t>
  </si>
  <si>
    <t>66.6</t>
  </si>
  <si>
    <t>8-55</t>
  </si>
  <si>
    <t>F-19478</t>
  </si>
  <si>
    <t>main, on Stewart Ave. at</t>
  </si>
  <si>
    <t>Meadowbrook Pkwy.(Replaced</t>
  </si>
  <si>
    <t>800' of initial main from</t>
  </si>
  <si>
    <t>W.O-42057)</t>
  </si>
  <si>
    <t>43751</t>
  </si>
  <si>
    <t>1957</t>
  </si>
  <si>
    <t>31.4</t>
  </si>
  <si>
    <t>(6)</t>
  </si>
  <si>
    <t>NA</t>
  </si>
  <si>
    <t>F-19932 THRU</t>
  </si>
  <si>
    <t>main, paralleling Horace</t>
  </si>
  <si>
    <t>F-19936</t>
  </si>
  <si>
    <t>Harding Expy., East and</t>
  </si>
  <si>
    <t>West of Community Dr.</t>
  </si>
  <si>
    <t>43976</t>
  </si>
  <si>
    <t>Dutch B'dway and Pkwy Dr.</t>
  </si>
  <si>
    <t>API 5LX-42</t>
  </si>
  <si>
    <t>.337 (10)</t>
  </si>
  <si>
    <t>38.3</t>
  </si>
  <si>
    <t>11-57</t>
  </si>
  <si>
    <t>F-20610</t>
  </si>
  <si>
    <t>F-20611 THRU</t>
  </si>
  <si>
    <t>Elmont to Stewart Ave.</t>
  </si>
  <si>
    <t>F-20679</t>
  </si>
  <si>
    <t>Holder Station, Garden City</t>
  </si>
  <si>
    <t>F-20942 THRU</t>
  </si>
  <si>
    <t>F-20948</t>
  </si>
  <si>
    <t>44827</t>
  </si>
  <si>
    <t>Stewart Ave. Holder Station</t>
  </si>
  <si>
    <t>34.5</t>
  </si>
  <si>
    <t>F-21319</t>
  </si>
  <si>
    <t>F-21350 THRU</t>
  </si>
  <si>
    <t>Garden City to Hicksville</t>
  </si>
  <si>
    <t>8-58</t>
  </si>
  <si>
    <t>F-21359</t>
  </si>
  <si>
    <t>via Salisbury and Westbury</t>
  </si>
  <si>
    <t>API 5LX-46</t>
  </si>
  <si>
    <t>.344</t>
  </si>
  <si>
    <t>.316 (10)</t>
  </si>
  <si>
    <t>F-21458 THRU</t>
  </si>
  <si>
    <t>(Total - 33,500')</t>
  </si>
  <si>
    <t>.309 (10)</t>
  </si>
  <si>
    <t>F-21503</t>
  </si>
  <si>
    <t>44828</t>
  </si>
  <si>
    <t>South Huntington to Elwood</t>
  </si>
  <si>
    <t>.301 (10)</t>
  </si>
  <si>
    <t>1958</t>
  </si>
  <si>
    <t>22.7</t>
  </si>
  <si>
    <t>2-58</t>
  </si>
  <si>
    <t>F-21413 THRU</t>
  </si>
  <si>
    <t>WESTERN SUFFOLK</t>
  </si>
  <si>
    <t>4-58</t>
  </si>
  <si>
    <t>F-21427</t>
  </si>
  <si>
    <t>F-21890 &amp; 91</t>
  </si>
  <si>
    <t>F-21975 THRU</t>
  </si>
  <si>
    <t>F-22021</t>
  </si>
  <si>
    <t>44829</t>
  </si>
  <si>
    <t xml:space="preserve">Hicksville to South </t>
  </si>
  <si>
    <t>26.4</t>
  </si>
  <si>
    <t>F-21360 THRU</t>
  </si>
  <si>
    <t>Huntington via Plainview</t>
  </si>
  <si>
    <t>F-21412</t>
  </si>
  <si>
    <t>47781</t>
  </si>
  <si>
    <t>Salisbury to Deer Park</t>
  </si>
  <si>
    <t>.250</t>
  </si>
  <si>
    <t>.230 (10)</t>
  </si>
  <si>
    <t>900</t>
  </si>
  <si>
    <t>1963</t>
  </si>
  <si>
    <t>Fall</t>
  </si>
  <si>
    <t>32.6</t>
  </si>
  <si>
    <t>11-64</t>
  </si>
  <si>
    <t>F-26925 &amp;26</t>
  </si>
  <si>
    <t>F-26027 THRU</t>
  </si>
  <si>
    <t>(Relocation of 350'on</t>
  </si>
  <si>
    <t>or Seamless</t>
  </si>
  <si>
    <t>1964</t>
  </si>
  <si>
    <t>F-27028</t>
  </si>
  <si>
    <t>48533</t>
  </si>
  <si>
    <t>Barret to Rockville Centre</t>
  </si>
  <si>
    <t>1050</t>
  </si>
  <si>
    <t>1968</t>
  </si>
  <si>
    <t>117.8</t>
  </si>
  <si>
    <t>11-68</t>
  </si>
  <si>
    <t>F-29069</t>
  </si>
  <si>
    <t>F-29566</t>
  </si>
  <si>
    <t>(min)</t>
  </si>
  <si>
    <t>F-29579 THRU</t>
  </si>
  <si>
    <t>(450 Upgrade)</t>
  </si>
  <si>
    <t xml:space="preserve">Upgraded </t>
  </si>
  <si>
    <t>F-29609</t>
  </si>
  <si>
    <t>in 1999</t>
  </si>
  <si>
    <t>F-29611 THRU</t>
  </si>
  <si>
    <t>F-29615</t>
  </si>
  <si>
    <t>48556</t>
  </si>
  <si>
    <t xml:space="preserve">Island Park to Barrett </t>
  </si>
  <si>
    <t>169.9</t>
  </si>
  <si>
    <t>F-29568 THRU</t>
  </si>
  <si>
    <t>F-29578</t>
  </si>
  <si>
    <t>48576</t>
  </si>
  <si>
    <t>Ronkonkama to Farmingville</t>
  </si>
  <si>
    <t>.219 (10)</t>
  </si>
  <si>
    <t>1965</t>
  </si>
  <si>
    <t>16.4</t>
  </si>
  <si>
    <t>11-65</t>
  </si>
  <si>
    <t>(Farmingville to Selden)</t>
  </si>
  <si>
    <t>Rockville Centre to Stewart</t>
  </si>
  <si>
    <t>N.A.</t>
  </si>
  <si>
    <t>F-29150</t>
  </si>
  <si>
    <t>F-29616 THRU</t>
  </si>
  <si>
    <t>QUEENS/NASSAU</t>
  </si>
  <si>
    <t>Avenue</t>
  </si>
  <si>
    <t>F-29674</t>
  </si>
  <si>
    <t>Reynolds Channel Crossing</t>
  </si>
  <si>
    <t>API-5LX-52</t>
  </si>
  <si>
    <t>487.3</t>
  </si>
  <si>
    <t>F-29563 &amp; 64</t>
  </si>
  <si>
    <t>F-29567 F-30348</t>
  </si>
  <si>
    <t>.500</t>
  </si>
  <si>
    <t>.450 (10)</t>
  </si>
  <si>
    <t>480.1</t>
  </si>
  <si>
    <t>F-30381 F-30440</t>
  </si>
  <si>
    <t>49069</t>
  </si>
  <si>
    <t>Atlantic Ocean to Long</t>
  </si>
  <si>
    <t>.675 (10)</t>
  </si>
  <si>
    <t>1980</t>
  </si>
  <si>
    <t>326.1</t>
  </si>
  <si>
    <t>F-20550 THRU</t>
  </si>
  <si>
    <t>Beach</t>
  </si>
  <si>
    <t>F-29562</t>
  </si>
  <si>
    <t xml:space="preserve">(upgraded in </t>
  </si>
  <si>
    <t>F-31367 F-31395</t>
  </si>
  <si>
    <t>F-31551 F-32865</t>
  </si>
  <si>
    <t>49188</t>
  </si>
  <si>
    <t>Suffolk Main Relocation</t>
  </si>
  <si>
    <t>1966</t>
  </si>
  <si>
    <t>20.1</t>
  </si>
  <si>
    <t>6-66</t>
  </si>
  <si>
    <t>F-26925 &amp; 26</t>
  </si>
  <si>
    <t>F-27017</t>
  </si>
  <si>
    <t>(Melville)</t>
  </si>
  <si>
    <t>(Replaced 350' of initial</t>
  </si>
  <si>
    <t>Weld or</t>
  </si>
  <si>
    <t>main from W.O.-47781)</t>
  </si>
  <si>
    <t>49465</t>
  </si>
  <si>
    <t>Atlantic Ocean Extension</t>
  </si>
  <si>
    <t>.750</t>
  </si>
  <si>
    <t>775.5</t>
  </si>
  <si>
    <t>F-30559 THRU</t>
  </si>
  <si>
    <t>(Analysis Sheet: See</t>
  </si>
  <si>
    <t xml:space="preserve"> (1,800' Dwg.)</t>
  </si>
  <si>
    <t>F-30562</t>
  </si>
  <si>
    <t>W.O.-49069)</t>
  </si>
  <si>
    <t>F-30595 F-32715</t>
  </si>
  <si>
    <t>40121</t>
  </si>
  <si>
    <t>Dix Hills to Elwood</t>
  </si>
  <si>
    <t>1970</t>
  </si>
  <si>
    <t>45.5</t>
  </si>
  <si>
    <t>1-71</t>
  </si>
  <si>
    <t>F-33659</t>
  </si>
  <si>
    <t>F-34222 THRU</t>
  </si>
  <si>
    <t>(Elwood Regulator Feeder)</t>
  </si>
  <si>
    <t>F-34245</t>
  </si>
  <si>
    <t>43109</t>
  </si>
  <si>
    <t>Relocation of the main within the</t>
  </si>
  <si>
    <t>700</t>
  </si>
  <si>
    <t>1969</t>
  </si>
  <si>
    <t>1973</t>
  </si>
  <si>
    <t>90.0</t>
  </si>
  <si>
    <t>1-74</t>
  </si>
  <si>
    <t>F-40299 &amp; 300</t>
  </si>
  <si>
    <t>Glenwood Gas Plant(Replaced</t>
  </si>
  <si>
    <t>850' of initial main from W.O. 42265</t>
  </si>
  <si>
    <t>44054</t>
  </si>
  <si>
    <t>Dix Hills to Elwood, re-</t>
  </si>
  <si>
    <t>1974</t>
  </si>
  <si>
    <t>1987</t>
  </si>
  <si>
    <t>175.0</t>
  </si>
  <si>
    <t>4-87</t>
  </si>
  <si>
    <t>F-34230 THRU</t>
  </si>
  <si>
    <t>location (Replace 1,200' of</t>
  </si>
  <si>
    <t>F-34232</t>
  </si>
  <si>
    <t>initial main from W.O.-</t>
  </si>
  <si>
    <t>40121)</t>
  </si>
  <si>
    <t>49079</t>
  </si>
  <si>
    <t>Evelyn Rd to Roosevelt</t>
  </si>
  <si>
    <t xml:space="preserve">     API 5L</t>
  </si>
  <si>
    <t>0.219 (10)</t>
  </si>
  <si>
    <t>1989</t>
  </si>
  <si>
    <t>265.4</t>
  </si>
  <si>
    <t>3-90</t>
  </si>
  <si>
    <t>F-54806 THRU</t>
  </si>
  <si>
    <t>68A</t>
  </si>
  <si>
    <t>EASTERN SUFFOLK</t>
  </si>
  <si>
    <t>Terryville, Jayne Blvd</t>
  </si>
  <si>
    <t>Grade X-42</t>
  </si>
  <si>
    <t>F-54818</t>
  </si>
  <si>
    <t>48014</t>
  </si>
  <si>
    <t>Hawthorne St to Powderhorn</t>
  </si>
  <si>
    <t>Seamless or</t>
  </si>
  <si>
    <t>API 5l</t>
  </si>
  <si>
    <t>278.6</t>
  </si>
  <si>
    <t>F-53323 THRU</t>
  </si>
  <si>
    <t>Ln, Terryville, Dare Rd</t>
  </si>
  <si>
    <t>Elec. Welded</t>
  </si>
  <si>
    <t>F-53328</t>
  </si>
  <si>
    <t>48260</t>
  </si>
  <si>
    <t>Old Town Rd to Jayne Blvd</t>
  </si>
  <si>
    <t>0.250</t>
  </si>
  <si>
    <t>268.5</t>
  </si>
  <si>
    <t>F-54196 THRU</t>
  </si>
  <si>
    <t>Terryville, Dare Rd</t>
  </si>
  <si>
    <t>F-54204</t>
  </si>
  <si>
    <t>49324</t>
  </si>
  <si>
    <t>Hawthorne Rd to Middle</t>
  </si>
  <si>
    <t xml:space="preserve">Electric </t>
  </si>
  <si>
    <t>215.8</t>
  </si>
  <si>
    <t>12-90</t>
  </si>
  <si>
    <t>F-55815</t>
  </si>
  <si>
    <t>F-55449 THRU</t>
  </si>
  <si>
    <t>Country Rd</t>
  </si>
  <si>
    <t>F-55459, F-55758 &amp;</t>
  </si>
  <si>
    <t>Terriville, Dare Rd</t>
  </si>
  <si>
    <t>F-55492</t>
  </si>
  <si>
    <t>49056</t>
  </si>
  <si>
    <t>Rustic Rd to Nesconset Hwy</t>
  </si>
  <si>
    <t xml:space="preserve">               -</t>
  </si>
  <si>
    <t>F-55498</t>
  </si>
  <si>
    <t>F-55192 THRU</t>
  </si>
  <si>
    <t>Stony Brook</t>
  </si>
  <si>
    <t xml:space="preserve">  Grade B</t>
  </si>
  <si>
    <t>F-59211</t>
  </si>
  <si>
    <t xml:space="preserve">UPGRADED TO OPERATE </t>
  </si>
  <si>
    <t>F-55215 F-55497</t>
  </si>
  <si>
    <t>AT 350 PSIG IN 1994 AS PART OF WO 41512</t>
  </si>
  <si>
    <t>49061</t>
  </si>
  <si>
    <t>Commack (Pilgrim Sub) to</t>
  </si>
  <si>
    <t>585</t>
  </si>
  <si>
    <t>360.0</t>
  </si>
  <si>
    <t>F-21180</t>
  </si>
  <si>
    <t>F-54721 THRU</t>
  </si>
  <si>
    <t>Deer Park (Long Island Ave.</t>
  </si>
  <si>
    <t>F-26926</t>
  </si>
  <si>
    <t>F-54738</t>
  </si>
  <si>
    <t>and Carls Straight Path)</t>
  </si>
  <si>
    <t>F-55480</t>
  </si>
  <si>
    <t>F-54740 THRU</t>
  </si>
  <si>
    <t>F-54775</t>
  </si>
  <si>
    <t>42162</t>
  </si>
  <si>
    <t>334.0</t>
  </si>
  <si>
    <t>7-93</t>
  </si>
  <si>
    <t>F-59001 THRU</t>
  </si>
  <si>
    <t>68C</t>
  </si>
  <si>
    <t>Lakeville Rd (LIE to Cumberland)</t>
  </si>
  <si>
    <t>F-59010</t>
  </si>
  <si>
    <t>AT 350 PSIG IN 9/02</t>
  </si>
  <si>
    <t>Northport Power Plant</t>
  </si>
  <si>
    <t>F-57898 THRU</t>
  </si>
  <si>
    <t>F-579001</t>
  </si>
  <si>
    <t>LIE South Service Road</t>
  </si>
  <si>
    <t>279</t>
  </si>
  <si>
    <t>F-59588</t>
  </si>
  <si>
    <t>F-59518 THRU</t>
  </si>
  <si>
    <t>68B</t>
  </si>
  <si>
    <t>Holtsville to Yapahank (Manorville)</t>
  </si>
  <si>
    <t xml:space="preserve">  Grade X-52</t>
  </si>
  <si>
    <t>F-59585</t>
  </si>
  <si>
    <t>0.328 (10)</t>
  </si>
  <si>
    <t>F-59547 THRU</t>
  </si>
  <si>
    <t>F-59549</t>
  </si>
  <si>
    <t>Centereach</t>
  </si>
  <si>
    <t>0.25</t>
  </si>
  <si>
    <t>EAST SUFFOLK</t>
  </si>
  <si>
    <t>Rustic Road (Smith Rd to Rt 25)</t>
  </si>
  <si>
    <t>Nicolls Rd to North Loop Rd</t>
  </si>
  <si>
    <t>Bethpage</t>
  </si>
  <si>
    <t>0.230 (11)</t>
  </si>
  <si>
    <t>5-99</t>
  </si>
  <si>
    <t>F-26985</t>
  </si>
  <si>
    <t>Valve Replacement</t>
  </si>
  <si>
    <t>T100015084</t>
  </si>
  <si>
    <t>Yaphank to Manorville</t>
  </si>
  <si>
    <t>0.345 (11)</t>
  </si>
  <si>
    <t>F-67149</t>
  </si>
  <si>
    <t>F-67149 THRU</t>
  </si>
  <si>
    <t>x42</t>
  </si>
  <si>
    <t>F-67151</t>
  </si>
  <si>
    <t>T100182807</t>
  </si>
  <si>
    <t>Manorville</t>
  </si>
  <si>
    <t>F-73660</t>
  </si>
  <si>
    <t>F-73663</t>
  </si>
  <si>
    <t>W/o Weeks Avenue to</t>
  </si>
  <si>
    <t>Ryerson Ave.</t>
  </si>
  <si>
    <t xml:space="preserve">  FOOTNOTES</t>
  </si>
  <si>
    <t xml:space="preserve">  (1)  Using minimum actual yields</t>
  </si>
  <si>
    <t xml:space="preserve">                          PD</t>
  </si>
  <si>
    <t xml:space="preserve">  (2)  Calculated using S=2T</t>
  </si>
  <si>
    <t xml:space="preserve">  (3)  Not certified.  Letter to PSC (1-54) contained pipeline analysis only.</t>
  </si>
  <si>
    <t xml:space="preserve">  (4)  Pipeline analysis same as submitted for initial installation.</t>
  </si>
  <si>
    <t xml:space="preserve">  (5)  These figures (cost per foot) are only for the pipeline system and do not include auxiliary equipment.</t>
  </si>
  <si>
    <t xml:space="preserve">  (6)  Letter of certification (certification date) cannot be found.</t>
  </si>
  <si>
    <t xml:space="preserve">  (7)  These selections were recertified on 1/26/88 after incremental increases in pressure completed 10/23/87 under W.O.-46139.</t>
  </si>
  <si>
    <t xml:space="preserve">  (8)  These lines did not require recertification, but were also subjected to the recertification process, under W.O.-46139.  </t>
  </si>
  <si>
    <t xml:space="preserve">  (9)  Line installed by outside contractor as part of cojeneration project.</t>
  </si>
  <si>
    <t xml:space="preserve"> (10)  Minimum allowable wall thickness as per API Spec. 5L.</t>
  </si>
  <si>
    <t xml:space="preserve"> (11)  Minimum allowable wall thickness as per API Spec. 5L.</t>
  </si>
  <si>
    <t>(12) Longitudinal joint de-rating factor must be used in all design &amp; repair calculations</t>
  </si>
  <si>
    <t xml:space="preserve">  8/17/70</t>
  </si>
  <si>
    <t xml:space="preserve">  Rev. 11/11/71               Rev. 11/22/78 - See W.O. #46658</t>
  </si>
  <si>
    <t xml:space="preserve">  Rev. 01/04/73               Rev. 11/27/79 - No Change</t>
  </si>
  <si>
    <t xml:space="preserve">  Rev. 11/26/83               Rev. 12/09/80 - No Change </t>
  </si>
  <si>
    <t xml:space="preserve">  Rev. 11/27/74               Rev. 12/10/81 - No Change </t>
  </si>
  <si>
    <t xml:space="preserve">  Rev. 01/06/76 - No Change   Rev. 12/30/81 - See W.O. #41038</t>
  </si>
  <si>
    <t xml:space="preserve">  Rev. 01/05/77               Rev. 12/08/83 - No Change</t>
  </si>
  <si>
    <t xml:space="preserve">  Rev. 12/02/77 - No Change   Rev. 01/18/85</t>
  </si>
  <si>
    <t xml:space="preserve">                              Rev. 11/86</t>
  </si>
  <si>
    <t xml:space="preserve">                              Rev. 03/04/91</t>
  </si>
  <si>
    <t xml:space="preserve">                              Rev. 02/05/93, sk</t>
  </si>
  <si>
    <t>Rev. 12/7/93</t>
  </si>
  <si>
    <t>Rev. 6/26/96 - Added Reference Drawing Numbers - RJV</t>
  </si>
  <si>
    <t>Rev. 12/29/98 - Added 1998 Projects</t>
  </si>
  <si>
    <t>Rev. 3/24/00 - Added 1999 projects</t>
  </si>
  <si>
    <t>Rev. 2/20/01 - No new 2000 projects were gassed in.</t>
  </si>
  <si>
    <t>Rev. 9/20/01 - Added 2000 &amp; 2001 projects</t>
  </si>
  <si>
    <t>Rev. 6/26/02 - Format change</t>
  </si>
  <si>
    <t xml:space="preserve">Rev. 9/20/02 - </t>
  </si>
  <si>
    <t>Added North Port and NYPA power plant projects</t>
  </si>
  <si>
    <t xml:space="preserve">Rev. 1/9/03 - </t>
  </si>
  <si>
    <t>Added 2002 projects</t>
  </si>
  <si>
    <t xml:space="preserve">Rev. 6/01/04 - </t>
  </si>
  <si>
    <t>Added 2003 projects:updated work orders 48533,48556,48929,49068 to reflect upgrade; 42162 to reflect higher operating pressure</t>
  </si>
  <si>
    <t>Rev. 6/05</t>
  </si>
  <si>
    <t>Added 2004 projets.</t>
  </si>
  <si>
    <t xml:space="preserve">Rev. 12/2005 - </t>
  </si>
  <si>
    <t xml:space="preserve">Revised footages on 42057, 48556, 481014, 49324, 49061, 42162.  </t>
  </si>
  <si>
    <t>Rev. 2/23/06</t>
  </si>
  <si>
    <t>Added 2005 projects</t>
  </si>
  <si>
    <t>Rev. 10/2006</t>
  </si>
  <si>
    <t>To check &amp; correct %SMYS, to add  and to include work order T100396786</t>
  </si>
  <si>
    <t>The Services Provided by Vendor Are as Follows</t>
  </si>
  <si>
    <t>AECOM TECHNICAL SERVICES INC</t>
  </si>
  <si>
    <t>Environmental Consulting</t>
  </si>
  <si>
    <t>AKRF INC.</t>
  </si>
  <si>
    <t>BANCKER CONSTRUCTION CORP</t>
  </si>
  <si>
    <t>CHI ENGINEERING SERVICES INC</t>
  </si>
  <si>
    <t>Engineering Consulting</t>
  </si>
  <si>
    <t>CLOUGH HARBOUR &amp; ASSOCIATES LLP</t>
  </si>
  <si>
    <t>COVINGTON &amp; BURLING LLP</t>
  </si>
  <si>
    <t>Environmental Legal Services</t>
  </si>
  <si>
    <t>DE MAXIMUS INC</t>
  </si>
  <si>
    <t>ENTACT LLC</t>
  </si>
  <si>
    <t>ENVIRO TRAC LTD</t>
  </si>
  <si>
    <t>GEI CONSULTANTS INC.</t>
  </si>
  <si>
    <t>IBM CORP</t>
  </si>
  <si>
    <t>Information Technology</t>
  </si>
  <si>
    <t>MATRIX ENVIRONMENTAL TECHNOLOGIES</t>
  </si>
  <si>
    <t>MCLANE GRAF RAULERSON &amp; MIDDLETON</t>
  </si>
  <si>
    <t>MILLER ENVIRONMENTAL GROUP INC.</t>
  </si>
  <si>
    <t>NETWORK INFRASTRUCTURE INC.</t>
  </si>
  <si>
    <t>NOISE CONSULTING GROUP INC.</t>
  </si>
  <si>
    <t>RISE ENGINEERING</t>
  </si>
  <si>
    <t>SEVENSON ENVIRONMENTAL</t>
  </si>
  <si>
    <t>THE MARINO ORGANIZATION INC.</t>
  </si>
  <si>
    <t>U.S. SECURITY ASSOCIATES, INC.</t>
  </si>
  <si>
    <t>Security Solutions and Risk Mitigation Services</t>
  </si>
  <si>
    <t>URS CORP</t>
  </si>
  <si>
    <t>Revenue from Others</t>
  </si>
  <si>
    <t xml:space="preserve">LIFE INSURANCE PLAN -  These are various group term life insurance plans covering regular non-union and union employees as well as eligible retirees. </t>
  </si>
  <si>
    <t xml:space="preserve">MEDICAL CARE PLAN -  Various medical plans available to eligible union and non-union employees and their eligible dependents, eligible retirees and surviving spouses and their eligible dependents.  These plans are contributory and are self-insured. </t>
  </si>
  <si>
    <t xml:space="preserve">PENSION PLAN - This is a non-contributory plan providing retirement allowances for eligible employees. </t>
  </si>
  <si>
    <t>EMPLOYEE WELFARE PROGRAMS AND OTHER- These programs include expenses incurred in conducting employees' educational, recreational and other welfare programs.  The programs provide services for both represented and non-represented employees.</t>
  </si>
  <si>
    <t>(25,51.51)</t>
  </si>
  <si>
    <t>DENTAL PLAN -  This consists of various self-insured dental plans available to regular full and part-time union and non-union employees.</t>
  </si>
  <si>
    <t>Since the merger with National Grid, KeySpan Corporation is longer a SEC Registrant and has no outstanding shares, therefore no 10K or annual report to shareholders is required.   Additionally, there are no audited financial statements at December 31, 2013.</t>
  </si>
  <si>
    <t>Annual Report of KeySpan Gas East Corporation d/b/a National Grid                                                  Year ended December 31, 2013</t>
  </si>
  <si>
    <t>BRIDGE STRATEGY GROUP</t>
  </si>
  <si>
    <t>Regulatory Services</t>
  </si>
  <si>
    <t>BROWN AND CALDWELL</t>
  </si>
  <si>
    <t>Bellmore</t>
  </si>
  <si>
    <t>Hix #470</t>
  </si>
  <si>
    <t>Hewlett</t>
  </si>
  <si>
    <t>Hewlett #285</t>
  </si>
  <si>
    <t>Hix #227</t>
  </si>
  <si>
    <t>Stew Ave,GC</t>
  </si>
  <si>
    <t>Annual Report of KeySpan Gas East Corporation d/b/a National Grid                 Year ended December 31, 2013</t>
  </si>
  <si>
    <t>Annual Report of KeySpan Gas East Corporation d/b/a National Grid                                                                                                                                                                    Year ended December 31, 2013</t>
  </si>
  <si>
    <t xml:space="preserve">............................................Charles V. DeRosa..................................................makes oath and    </t>
  </si>
  <si>
    <t>March 30, 2015</t>
  </si>
  <si>
    <t>this 31st day of March 2015</t>
  </si>
  <si>
    <t>Miscellaneous Data (Please fill in the following information on Column C)</t>
  </si>
  <si>
    <t>Do not include with Hard Copy of PSC Report</t>
  </si>
  <si>
    <t>5 Year Book Data</t>
  </si>
  <si>
    <t>Year ended December 31, 2014</t>
  </si>
  <si>
    <t>FERC Annual Report Source</t>
  </si>
  <si>
    <t>Gas - Stored Underground, Non-current</t>
  </si>
  <si>
    <t>Pg 110, L 12 (d)</t>
  </si>
  <si>
    <t>Depre and Amort</t>
  </si>
  <si>
    <t>Depreciation Exp</t>
  </si>
  <si>
    <t>Pg 115, L 6 (g)</t>
  </si>
  <si>
    <t>Amort &amp; Depl of Utility Plant</t>
  </si>
  <si>
    <t>Pg 115, L 7 (g)</t>
  </si>
  <si>
    <t>Amort of Other Utility Plant</t>
  </si>
  <si>
    <t>Pg 115, L 8 (g)</t>
  </si>
  <si>
    <t>Amort of Property Losses</t>
  </si>
  <si>
    <t>Pg 115, L 9 (g)</t>
  </si>
  <si>
    <t>Amort of Conversion Expenses</t>
  </si>
  <si>
    <t>Pg 115, L 10 (g)</t>
  </si>
  <si>
    <t>Regulatory Debits</t>
  </si>
  <si>
    <t>Pg 115, L 11 (g)</t>
  </si>
  <si>
    <t>(Less) Regulatroy Credits</t>
  </si>
  <si>
    <t>Pg 115, L 12 (g)</t>
  </si>
  <si>
    <t xml:space="preserve">     Total Depre and Amort</t>
  </si>
  <si>
    <t>Pg 115, L 13 (g)</t>
  </si>
  <si>
    <t>Income Taxes - Federal</t>
  </si>
  <si>
    <t>Pg 115, L 14 (g)</t>
  </si>
  <si>
    <t>Income Taxes - Other</t>
  </si>
  <si>
    <t>Pg 115, L 15 (g)</t>
  </si>
  <si>
    <t>Provision for Deferred Income Taxes</t>
  </si>
  <si>
    <t>Pg 115, L 16 (g)</t>
  </si>
  <si>
    <t>(Less) Provision for Deferred Income Taxes - Cr.</t>
  </si>
  <si>
    <t>Pg 115, L 17 (g)</t>
  </si>
  <si>
    <t>Investment Tax Credit Adj - Net</t>
  </si>
  <si>
    <t>Pg 115, L 18 (g)</t>
  </si>
  <si>
    <t xml:space="preserve">          Income Taxes- Operating</t>
  </si>
  <si>
    <t>Other Gains</t>
  </si>
  <si>
    <t>(Less) Gains from Disp of Utility Plant</t>
  </si>
  <si>
    <t>Pg 115, L 19 (g)</t>
  </si>
  <si>
    <t>(Less) Gains from Disposition of Allowances</t>
  </si>
  <si>
    <t>Pg 115, L 21 (g)</t>
  </si>
  <si>
    <t xml:space="preserve">          Other Gains</t>
  </si>
  <si>
    <t>Other Losses</t>
  </si>
  <si>
    <t>Losses from Disp of Utility Plant</t>
  </si>
  <si>
    <t>Pg 115, L 20 (g)</t>
  </si>
  <si>
    <t>Pg 115, L 22 (g)</t>
  </si>
  <si>
    <t xml:space="preserve">          Other Losses</t>
  </si>
  <si>
    <t>Other Plant</t>
  </si>
  <si>
    <t>Property under Capital Leases</t>
  </si>
  <si>
    <t xml:space="preserve">Pg 201, L 4 (d) </t>
  </si>
  <si>
    <t>Plant Leased To Others</t>
  </si>
  <si>
    <t>Pg 201, L 9 (d)</t>
  </si>
  <si>
    <t xml:space="preserve">          Other Plant</t>
  </si>
  <si>
    <t>Pg 201, L 10 (d)</t>
  </si>
  <si>
    <t>CWIP/Completed CWIP</t>
  </si>
  <si>
    <t>Completed CWIP</t>
  </si>
  <si>
    <t>Pg 201, L 6 (d)</t>
  </si>
  <si>
    <t>Pg 201, L 11 (d)</t>
  </si>
  <si>
    <t xml:space="preserve">          CWIP/Completed CWIP</t>
  </si>
  <si>
    <t>Pg 201, L 12 (d)</t>
  </si>
  <si>
    <t>Pg 201, L 14 (d)</t>
  </si>
  <si>
    <t>Pg 355, L 96 (d)</t>
  </si>
  <si>
    <t>Annual Report of  KeySpan Gas East Corporation                                                                            Year ended December 31, 2013</t>
  </si>
  <si>
    <t>Annual Report of KeySpan Gas East Corporation d/b/a National Grid                                      Year ended December 31, 2013</t>
  </si>
</sst>
</file>

<file path=xl/styles.xml><?xml version="1.0" encoding="utf-8"?>
<styleSheet xmlns="http://schemas.openxmlformats.org/spreadsheetml/2006/main" xmlns:mc="http://schemas.openxmlformats.org/markup-compatibility/2006" xmlns:x14ac="http://schemas.microsoft.com/office/spreadsheetml/2009/9/ac" mc:Ignorable="x14ac">
  <numFmts count="31">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_)"/>
    <numFmt numFmtId="165" formatCode="#,##0.0000_);\(#,##0.0000\)"/>
    <numFmt numFmtId="166" formatCode="0.0%"/>
    <numFmt numFmtId="167" formatCode="0.00_)"/>
    <numFmt numFmtId="168" formatCode="dd\-mmm\-yy_)"/>
    <numFmt numFmtId="169" formatCode="0.0000_)"/>
    <numFmt numFmtId="170" formatCode="#,##0.00000_);\(#,##0.00000\)"/>
    <numFmt numFmtId="171" formatCode="0.0_)"/>
    <numFmt numFmtId="172" formatCode="#,##0.0_);\(#,##0.0\)"/>
    <numFmt numFmtId="173" formatCode="mm/dd/yy"/>
    <numFmt numFmtId="174" formatCode="&quot;$&quot;#,##0"/>
    <numFmt numFmtId="175" formatCode="0.0"/>
    <numFmt numFmtId="176" formatCode="mm/dd/yy;@"/>
    <numFmt numFmtId="177" formatCode="_(* #,##0_);_(* \(#,##0\);_(* &quot;-&quot;??_);_(@_)"/>
    <numFmt numFmtId="178" formatCode="#,##0.000_);\(#,##0.000\)"/>
    <numFmt numFmtId="179" formatCode="000.0"/>
    <numFmt numFmtId="180" formatCode="0.000"/>
    <numFmt numFmtId="181" formatCode="&quot;$&quot;#,##0.00"/>
    <numFmt numFmtId="182" formatCode="&quot;$&quot;#,##0.000_);\(&quot;$&quot;#,##0.000\)"/>
    <numFmt numFmtId="183" formatCode="_(&quot;$&quot;* #,##0_);_(&quot;$&quot;* \(#,##0\);_(&quot;$&quot;* &quot;-&quot;??_);_(@_)"/>
    <numFmt numFmtId="184" formatCode="_(&quot;$&quot;* #,##0.0000_);_(&quot;$&quot;* \(#,##0.0000\);_(&quot;$&quot;* &quot;-&quot;????_);_(@_)"/>
    <numFmt numFmtId="185" formatCode="mm/dd/yy_)"/>
    <numFmt numFmtId="186" formatCode="_(* #,##0.0000_);_(* \(#,##0.0000\);_(* &quot;-&quot;??_);_(@_)"/>
    <numFmt numFmtId="187" formatCode="#,##0.00000000000_);\(#,##0.00000000000\)"/>
  </numFmts>
  <fonts count="108">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indexed="12"/>
      <name val="Courier"/>
      <family val="3"/>
    </font>
    <font>
      <sz val="24"/>
      <color indexed="12"/>
      <name val="Arial"/>
      <family val="2"/>
    </font>
    <font>
      <sz val="24"/>
      <color indexed="12"/>
      <name val="Arial MT"/>
      <family val="2"/>
    </font>
    <font>
      <sz val="18"/>
      <color indexed="12"/>
      <name val="Arial MT"/>
      <family val="2"/>
    </font>
    <font>
      <u/>
      <sz val="18"/>
      <color indexed="12"/>
      <name val="Arial MT"/>
      <family val="2"/>
    </font>
    <font>
      <b/>
      <sz val="14"/>
      <color indexed="9"/>
      <name val="Times New Roman"/>
      <family val="1"/>
    </font>
    <font>
      <sz val="12"/>
      <color indexed="12"/>
      <name val="Arial MT"/>
      <family val="2"/>
    </font>
    <font>
      <sz val="16"/>
      <color indexed="12"/>
      <name val="Arial"/>
      <family val="2"/>
    </font>
    <font>
      <sz val="14"/>
      <color indexed="12"/>
      <name val="Arial MT"/>
      <family val="2"/>
    </font>
    <font>
      <sz val="14"/>
      <name val="Arial MT"/>
      <family val="2"/>
    </font>
    <font>
      <sz val="12"/>
      <color indexed="8"/>
      <name val="Arial"/>
      <family val="2"/>
    </font>
    <font>
      <sz val="18"/>
      <name val="Arial MT"/>
      <family val="2"/>
    </font>
    <font>
      <sz val="12"/>
      <color indexed="12"/>
      <name val="Arial"/>
      <family val="2"/>
    </font>
    <font>
      <u/>
      <sz val="12"/>
      <color indexed="12"/>
      <name val="Arial"/>
      <family val="2"/>
    </font>
    <font>
      <sz val="14"/>
      <color indexed="12"/>
      <name val="Arial"/>
      <family val="2"/>
    </font>
    <font>
      <sz val="10"/>
      <color indexed="12"/>
      <name val="Arial"/>
      <family val="2"/>
    </font>
    <font>
      <b/>
      <u/>
      <sz val="12"/>
      <name val="Arial"/>
      <family val="2"/>
    </font>
    <font>
      <b/>
      <sz val="14"/>
      <name val="Arial"/>
      <family val="2"/>
    </font>
    <font>
      <sz val="12"/>
      <name val="Arial"/>
      <family val="2"/>
    </font>
    <font>
      <b/>
      <sz val="12"/>
      <name val="Arial"/>
      <family val="2"/>
    </font>
    <font>
      <u/>
      <sz val="12"/>
      <name val="Arial"/>
      <family val="2"/>
    </font>
    <font>
      <u/>
      <sz val="12"/>
      <name val="Arial"/>
      <family val="2"/>
    </font>
    <font>
      <sz val="14"/>
      <name val="Arial MT"/>
    </font>
    <font>
      <sz val="12"/>
      <name val="Arial MT"/>
      <family val="2"/>
    </font>
    <font>
      <b/>
      <sz val="14"/>
      <name val="Arial MT"/>
      <family val="2"/>
    </font>
    <font>
      <sz val="10"/>
      <name val="Arial"/>
      <family val="2"/>
    </font>
    <font>
      <b/>
      <u/>
      <sz val="10"/>
      <name val="Arial"/>
      <family val="2"/>
    </font>
    <font>
      <sz val="12"/>
      <name val="Arial MT"/>
    </font>
    <font>
      <sz val="14"/>
      <name val="Arial"/>
      <family val="2"/>
    </font>
    <font>
      <sz val="10"/>
      <name val="Arial MT"/>
      <family val="2"/>
    </font>
    <font>
      <b/>
      <sz val="12"/>
      <name val="Arial MT"/>
      <family val="2"/>
    </font>
    <font>
      <sz val="12"/>
      <color indexed="8"/>
      <name val="Arial MT"/>
    </font>
    <font>
      <b/>
      <sz val="14"/>
      <color indexed="8"/>
      <name val="Arial"/>
      <family val="2"/>
    </font>
    <font>
      <b/>
      <sz val="14"/>
      <color indexed="8"/>
      <name val="Arial MT"/>
    </font>
    <font>
      <sz val="14"/>
      <color indexed="8"/>
      <name val="Arial"/>
      <family val="2"/>
    </font>
    <font>
      <u/>
      <sz val="12"/>
      <color indexed="8"/>
      <name val="Arial"/>
      <family val="2"/>
    </font>
    <font>
      <sz val="11"/>
      <name val="Arial"/>
      <family val="2"/>
    </font>
    <font>
      <b/>
      <sz val="10"/>
      <color indexed="8"/>
      <name val="Arial"/>
      <family val="2"/>
    </font>
    <font>
      <b/>
      <sz val="12"/>
      <color indexed="8"/>
      <name val="Arial"/>
      <family val="2"/>
    </font>
    <font>
      <sz val="13"/>
      <name val="Arial"/>
      <family val="2"/>
    </font>
    <font>
      <sz val="13"/>
      <color indexed="8"/>
      <name val="Arial"/>
      <family val="2"/>
    </font>
    <font>
      <b/>
      <sz val="11"/>
      <name val="Arial"/>
      <family val="2"/>
    </font>
    <font>
      <b/>
      <sz val="12"/>
      <name val="Arial MT"/>
    </font>
    <font>
      <b/>
      <sz val="10"/>
      <name val="Arial MT"/>
      <family val="2"/>
    </font>
    <font>
      <sz val="11"/>
      <name val="Arial MT"/>
      <family val="2"/>
    </font>
    <font>
      <b/>
      <u/>
      <sz val="12"/>
      <name val="Arial MT"/>
      <family val="2"/>
    </font>
    <font>
      <sz val="12"/>
      <name val="Arial"/>
      <family val="2"/>
    </font>
    <font>
      <sz val="9"/>
      <name val="Arial MT"/>
    </font>
    <font>
      <sz val="11"/>
      <name val="Arial MT"/>
    </font>
    <font>
      <sz val="11"/>
      <name val="Arial"/>
      <family val="2"/>
    </font>
    <font>
      <sz val="10"/>
      <name val="Arial MT"/>
    </font>
    <font>
      <b/>
      <u/>
      <sz val="16"/>
      <name val="Arial MT"/>
    </font>
    <font>
      <b/>
      <sz val="16"/>
      <name val="Arial MT"/>
    </font>
    <font>
      <sz val="16"/>
      <name val="Arial MT"/>
    </font>
    <font>
      <sz val="16"/>
      <name val="Arial"/>
      <family val="2"/>
    </font>
    <font>
      <sz val="16"/>
      <name val="Arial"/>
      <family val="2"/>
    </font>
    <font>
      <b/>
      <sz val="16"/>
      <name val="Arial"/>
      <family val="2"/>
    </font>
    <font>
      <sz val="16"/>
      <name val="Arial MT"/>
      <family val="2"/>
    </font>
    <font>
      <sz val="13"/>
      <name val="Arial MT"/>
    </font>
    <font>
      <sz val="14"/>
      <color indexed="12"/>
      <name val="Courier"/>
      <family val="3"/>
    </font>
    <font>
      <sz val="12"/>
      <color indexed="12"/>
      <name val="Courier"/>
      <family val="3"/>
    </font>
    <font>
      <sz val="8"/>
      <name val="Arial"/>
      <family val="2"/>
    </font>
    <font>
      <sz val="12"/>
      <name val="Courier"/>
      <family val="3"/>
    </font>
    <font>
      <sz val="10"/>
      <name val="Courier"/>
      <family val="3"/>
    </font>
    <font>
      <sz val="9"/>
      <name val="Arial MT"/>
      <family val="2"/>
    </font>
    <font>
      <sz val="8"/>
      <name val="Arial MT"/>
      <family val="2"/>
    </font>
    <font>
      <sz val="12"/>
      <name val="Arial"/>
      <family val="2"/>
    </font>
    <font>
      <sz val="11"/>
      <name val="Courier"/>
      <family val="3"/>
    </font>
    <font>
      <b/>
      <sz val="11"/>
      <name val="Arial MT"/>
    </font>
    <font>
      <b/>
      <sz val="11"/>
      <name val="Arial MT"/>
      <family val="2"/>
    </font>
    <font>
      <u/>
      <sz val="11"/>
      <color indexed="8"/>
      <name val="Arial"/>
      <family val="2"/>
    </font>
    <font>
      <sz val="10"/>
      <name val="Times New Roman"/>
      <family val="1"/>
    </font>
    <font>
      <sz val="10"/>
      <name val="Courier"/>
      <family val="3"/>
    </font>
    <font>
      <sz val="12"/>
      <color rgb="FF000000"/>
      <name val="Arial"/>
      <family val="2"/>
    </font>
    <font>
      <b/>
      <sz val="10"/>
      <name val="Arial"/>
      <family val="2"/>
    </font>
    <font>
      <sz val="12"/>
      <color indexed="10"/>
      <name val="Arial"/>
      <family val="2"/>
    </font>
    <font>
      <sz val="10"/>
      <color indexed="12"/>
      <name val="Courier"/>
      <family val="3"/>
    </font>
    <font>
      <sz val="10"/>
      <color indexed="8"/>
      <name val="Arial"/>
      <family val="2"/>
    </font>
    <font>
      <u/>
      <sz val="11"/>
      <name val="Calibri"/>
      <family val="2"/>
    </font>
    <font>
      <sz val="11"/>
      <name val="Calibri"/>
      <family val="2"/>
    </font>
    <font>
      <sz val="12"/>
      <color indexed="48"/>
      <name val="Arial"/>
      <family val="2"/>
    </font>
    <font>
      <sz val="11"/>
      <color indexed="8"/>
      <name val="Helv"/>
    </font>
    <font>
      <sz val="11"/>
      <color indexed="12"/>
      <name val="Helv"/>
    </font>
    <font>
      <sz val="11"/>
      <name val="Helv"/>
    </font>
    <font>
      <b/>
      <sz val="11"/>
      <name val="Helv"/>
    </font>
    <font>
      <b/>
      <sz val="8"/>
      <color indexed="81"/>
      <name val="Tahoma"/>
      <family val="2"/>
    </font>
    <font>
      <sz val="8"/>
      <color indexed="81"/>
      <name val="Tahoma"/>
      <family val="2"/>
    </font>
    <font>
      <sz val="10"/>
      <color indexed="10"/>
      <name val="Arial"/>
      <family val="2"/>
    </font>
    <font>
      <sz val="8"/>
      <color indexed="8"/>
      <name val="Arial"/>
      <family val="2"/>
    </font>
    <font>
      <b/>
      <sz val="12"/>
      <color rgb="FF000000"/>
      <name val="Arial"/>
      <family val="2"/>
    </font>
    <font>
      <b/>
      <sz val="8"/>
      <name val="Arial"/>
      <family val="2"/>
    </font>
    <font>
      <sz val="11"/>
      <color rgb="FF1F497D"/>
      <name val="Calibri"/>
      <family val="2"/>
    </font>
    <font>
      <sz val="11"/>
      <color rgb="FF000000"/>
      <name val="Calibri"/>
      <family val="2"/>
    </font>
    <font>
      <sz val="10"/>
      <color rgb="FF000000"/>
      <name val="Calibri"/>
      <family val="2"/>
    </font>
    <font>
      <sz val="10"/>
      <name val="Courier"/>
      <family val="3"/>
    </font>
    <font>
      <sz val="11"/>
      <color indexed="8"/>
      <name val="Arial"/>
      <family val="2"/>
    </font>
    <font>
      <sz val="12"/>
      <name val="Arial"/>
      <family val="2"/>
    </font>
    <font>
      <sz val="12"/>
      <name val="Times New Roman"/>
      <family val="1"/>
    </font>
    <font>
      <sz val="10"/>
      <name val="Arial"/>
      <family val="2"/>
    </font>
    <font>
      <sz val="10"/>
      <color rgb="FF0066FF"/>
      <name val="Arial"/>
      <family val="2"/>
    </font>
    <font>
      <b/>
      <sz val="10"/>
      <color indexed="12"/>
      <name val="Arial"/>
      <family val="2"/>
    </font>
    <font>
      <b/>
      <sz val="14"/>
      <name val="Arial MT"/>
    </font>
  </fonts>
  <fills count="15">
    <fill>
      <patternFill patternType="none"/>
    </fill>
    <fill>
      <patternFill patternType="gray125"/>
    </fill>
    <fill>
      <patternFill patternType="solid">
        <fgColor indexed="61"/>
        <bgColor indexed="61"/>
      </patternFill>
    </fill>
    <fill>
      <patternFill patternType="solid">
        <fgColor indexed="9"/>
        <bgColor indexed="9"/>
      </patternFill>
    </fill>
    <fill>
      <patternFill patternType="solid">
        <fgColor indexed="13"/>
        <bgColor indexed="13"/>
      </patternFill>
    </fill>
    <fill>
      <patternFill patternType="solid">
        <fgColor indexed="15"/>
        <bgColor indexed="15"/>
      </patternFill>
    </fill>
    <fill>
      <patternFill patternType="solid">
        <fgColor indexed="45"/>
        <bgColor indexed="45"/>
      </patternFill>
    </fill>
    <fill>
      <patternFill patternType="darkHorizontal">
        <fgColor indexed="8"/>
      </patternFill>
    </fill>
    <fill>
      <patternFill patternType="solid">
        <fgColor indexed="22"/>
        <bgColor indexed="22"/>
      </patternFill>
    </fill>
    <fill>
      <patternFill patternType="gray125">
        <fgColor indexed="8"/>
      </patternFill>
    </fill>
    <fill>
      <patternFill patternType="solid">
        <fgColor indexed="22"/>
        <bgColor indexed="64"/>
      </patternFill>
    </fill>
    <fill>
      <patternFill patternType="solid">
        <fgColor indexed="9"/>
        <bgColor indexed="64"/>
      </patternFill>
    </fill>
    <fill>
      <patternFill patternType="solid">
        <fgColor indexed="9"/>
      </patternFill>
    </fill>
    <fill>
      <patternFill patternType="solid">
        <fgColor rgb="FF92D050"/>
        <bgColor indexed="64"/>
      </patternFill>
    </fill>
    <fill>
      <patternFill patternType="solid">
        <fgColor theme="0"/>
        <bgColor indexed="64"/>
      </patternFill>
    </fill>
  </fills>
  <borders count="136">
    <border>
      <left/>
      <right/>
      <top/>
      <bottom/>
      <diagonal/>
    </border>
    <border>
      <left style="thin">
        <color indexed="64"/>
      </left>
      <right style="thin">
        <color indexed="64"/>
      </right>
      <top style="thin">
        <color indexed="64"/>
      </top>
      <bottom style="thin">
        <color indexed="64"/>
      </bottom>
      <diagonal/>
    </border>
    <border>
      <left style="thin">
        <color indexed="13"/>
      </left>
      <right style="thin">
        <color indexed="13"/>
      </right>
      <top style="thin">
        <color indexed="13"/>
      </top>
      <bottom style="thin">
        <color indexed="13"/>
      </bottom>
      <diagonal/>
    </border>
    <border>
      <left style="thin">
        <color indexed="15"/>
      </left>
      <right style="thin">
        <color indexed="15"/>
      </right>
      <top style="thin">
        <color indexed="15"/>
      </top>
      <bottom style="thin">
        <color indexed="15"/>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8"/>
      </left>
      <right/>
      <top/>
      <bottom/>
      <diagonal/>
    </border>
    <border>
      <left/>
      <right style="medium">
        <color indexed="8"/>
      </right>
      <top/>
      <bottom/>
      <diagonal/>
    </border>
    <border>
      <left style="medium">
        <color indexed="8"/>
      </left>
      <right style="medium">
        <color indexed="8"/>
      </right>
      <top style="medium">
        <color indexed="8"/>
      </top>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
      <left/>
      <right/>
      <top/>
      <bottom style="medium">
        <color indexed="8"/>
      </bottom>
      <diagonal/>
    </border>
    <border>
      <left/>
      <right style="medium">
        <color indexed="8"/>
      </right>
      <top/>
      <bottom style="medium">
        <color indexed="8"/>
      </bottom>
      <diagonal/>
    </border>
    <border>
      <left style="double">
        <color indexed="8"/>
      </left>
      <right style="thin">
        <color indexed="8"/>
      </right>
      <top/>
      <bottom/>
      <diagonal/>
    </border>
    <border>
      <left style="double">
        <color indexed="8"/>
      </left>
      <right style="thin">
        <color indexed="8"/>
      </right>
      <top/>
      <bottom style="medium">
        <color indexed="8"/>
      </bottom>
      <diagonal/>
    </border>
    <border>
      <left style="medium">
        <color indexed="8"/>
      </left>
      <right/>
      <top/>
      <bottom style="medium">
        <color indexed="8"/>
      </bottom>
      <diagonal/>
    </border>
    <border>
      <left style="medium">
        <color indexed="8"/>
      </left>
      <right/>
      <top style="thin">
        <color indexed="8"/>
      </top>
      <bottom/>
      <diagonal/>
    </border>
    <border>
      <left/>
      <right style="thin">
        <color indexed="8"/>
      </right>
      <top style="thin">
        <color indexed="8"/>
      </top>
      <bottom/>
      <diagonal/>
    </border>
    <border>
      <left/>
      <right/>
      <top style="thin">
        <color indexed="8"/>
      </top>
      <bottom/>
      <diagonal/>
    </border>
    <border>
      <left style="thin">
        <color indexed="8"/>
      </left>
      <right/>
      <top style="thin">
        <color indexed="8"/>
      </top>
      <bottom/>
      <diagonal/>
    </border>
    <border>
      <left style="thin">
        <color indexed="8"/>
      </left>
      <right style="medium">
        <color indexed="8"/>
      </right>
      <top style="thin">
        <color indexed="8"/>
      </top>
      <bottom/>
      <diagonal/>
    </border>
    <border>
      <left style="medium">
        <color indexed="8"/>
      </left>
      <right/>
      <top/>
      <bottom style="thin">
        <color indexed="8"/>
      </bottom>
      <diagonal/>
    </border>
    <border>
      <left/>
      <right style="thin">
        <color indexed="8"/>
      </right>
      <top/>
      <bottom style="thin">
        <color indexed="8"/>
      </bottom>
      <diagonal/>
    </border>
    <border>
      <left/>
      <right/>
      <top/>
      <bottom style="thin">
        <color indexed="8"/>
      </bottom>
      <diagonal/>
    </border>
    <border>
      <left style="thin">
        <color indexed="8"/>
      </left>
      <right/>
      <top/>
      <bottom style="thin">
        <color indexed="8"/>
      </bottom>
      <diagonal/>
    </border>
    <border>
      <left style="thin">
        <color indexed="8"/>
      </left>
      <right style="medium">
        <color indexed="8"/>
      </right>
      <top/>
      <bottom style="thin">
        <color indexed="8"/>
      </bottom>
      <diagonal/>
    </border>
    <border>
      <left style="thin">
        <color indexed="8"/>
      </left>
      <right/>
      <top/>
      <bottom/>
      <diagonal/>
    </border>
    <border>
      <left style="thin">
        <color indexed="8"/>
      </left>
      <right style="medium">
        <color indexed="8"/>
      </right>
      <top/>
      <bottom/>
      <diagonal/>
    </border>
    <border>
      <left/>
      <right style="thin">
        <color indexed="8"/>
      </right>
      <top/>
      <bottom/>
      <diagonal/>
    </border>
    <border>
      <left/>
      <right style="thin">
        <color indexed="8"/>
      </right>
      <top/>
      <bottom style="medium">
        <color indexed="8"/>
      </bottom>
      <diagonal/>
    </border>
    <border>
      <left style="thin">
        <color indexed="8"/>
      </left>
      <right/>
      <top/>
      <bottom style="medium">
        <color indexed="8"/>
      </bottom>
      <diagonal/>
    </border>
    <border>
      <left style="thin">
        <color indexed="8"/>
      </left>
      <right style="medium">
        <color indexed="8"/>
      </right>
      <top/>
      <bottom style="medium">
        <color indexed="8"/>
      </bottom>
      <diagonal/>
    </border>
    <border>
      <left/>
      <right style="medium">
        <color indexed="8"/>
      </right>
      <top/>
      <bottom style="thin">
        <color indexed="8"/>
      </bottom>
      <diagonal/>
    </border>
    <border>
      <left style="medium">
        <color indexed="8"/>
      </left>
      <right style="thin">
        <color indexed="8"/>
      </right>
      <top/>
      <bottom/>
      <diagonal/>
    </border>
    <border>
      <left style="medium">
        <color indexed="8"/>
      </left>
      <right style="thin">
        <color indexed="8"/>
      </right>
      <top/>
      <bottom style="thin">
        <color indexed="8"/>
      </bottom>
      <diagonal/>
    </border>
    <border>
      <left/>
      <right style="thin">
        <color indexed="8"/>
      </right>
      <top style="thin">
        <color indexed="8"/>
      </top>
      <bottom style="thin">
        <color indexed="8"/>
      </bottom>
      <diagonal/>
    </border>
    <border>
      <left/>
      <right style="medium">
        <color indexed="8"/>
      </right>
      <top style="thin">
        <color indexed="8"/>
      </top>
      <bottom style="thin">
        <color indexed="8"/>
      </bottom>
      <diagonal/>
    </border>
    <border>
      <left style="medium">
        <color indexed="8"/>
      </left>
      <right style="thin">
        <color indexed="8"/>
      </right>
      <top/>
      <bottom style="medium">
        <color indexed="8"/>
      </bottom>
      <diagonal/>
    </border>
    <border>
      <left/>
      <right style="thin">
        <color indexed="8"/>
      </right>
      <top style="thin">
        <color indexed="8"/>
      </top>
      <bottom style="medium">
        <color indexed="8"/>
      </bottom>
      <diagonal/>
    </border>
    <border>
      <left/>
      <right style="medium">
        <color indexed="8"/>
      </right>
      <top style="thin">
        <color indexed="8"/>
      </top>
      <bottom style="medium">
        <color indexed="8"/>
      </bottom>
      <diagonal/>
    </border>
    <border>
      <left style="thin">
        <color indexed="8"/>
      </left>
      <right style="thin">
        <color indexed="8"/>
      </right>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thin">
        <color indexed="8"/>
      </left>
      <right style="thin">
        <color indexed="8"/>
      </right>
      <top/>
      <bottom style="thin">
        <color indexed="8"/>
      </bottom>
      <diagonal/>
    </border>
    <border>
      <left style="thin">
        <color indexed="8"/>
      </left>
      <right style="thin">
        <color indexed="8"/>
      </right>
      <top/>
      <bottom style="double">
        <color indexed="8"/>
      </bottom>
      <diagonal/>
    </border>
    <border>
      <left style="thin">
        <color indexed="8"/>
      </left>
      <right style="medium">
        <color indexed="8"/>
      </right>
      <top/>
      <bottom style="double">
        <color indexed="8"/>
      </bottom>
      <diagonal/>
    </border>
    <border>
      <left style="thin">
        <color indexed="8"/>
      </left>
      <right/>
      <top/>
      <bottom style="double">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medium">
        <color indexed="8"/>
      </left>
      <right style="thin">
        <color indexed="8"/>
      </right>
      <top style="thin">
        <color indexed="8"/>
      </top>
      <bottom/>
      <diagonal/>
    </border>
    <border>
      <left/>
      <right style="medium">
        <color indexed="8"/>
      </right>
      <top/>
      <bottom style="double">
        <color indexed="8"/>
      </bottom>
      <diagonal/>
    </border>
    <border>
      <left style="thin">
        <color indexed="8"/>
      </left>
      <right style="thin">
        <color indexed="8"/>
      </right>
      <top style="thin">
        <color indexed="8"/>
      </top>
      <bottom style="double">
        <color indexed="8"/>
      </bottom>
      <diagonal/>
    </border>
    <border>
      <left/>
      <right style="medium">
        <color indexed="8"/>
      </right>
      <top style="thin">
        <color indexed="8"/>
      </top>
      <bottom style="double">
        <color indexed="8"/>
      </bottom>
      <diagonal/>
    </border>
    <border>
      <left style="thin">
        <color indexed="8"/>
      </left>
      <right style="medium">
        <color indexed="8"/>
      </right>
      <top style="thin">
        <color indexed="8"/>
      </top>
      <bottom style="double">
        <color indexed="8"/>
      </bottom>
      <diagonal/>
    </border>
    <border>
      <left style="thin">
        <color indexed="8"/>
      </left>
      <right/>
      <top style="thin">
        <color indexed="8"/>
      </top>
      <bottom style="thin">
        <color indexed="8"/>
      </bottom>
      <diagonal/>
    </border>
    <border>
      <left style="thin">
        <color indexed="8"/>
      </left>
      <right style="thin">
        <color indexed="8"/>
      </right>
      <top/>
      <bottom style="medium">
        <color indexed="8"/>
      </bottom>
      <diagonal/>
    </border>
    <border>
      <left style="medium">
        <color indexed="8"/>
      </left>
      <right style="thin">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right/>
      <top style="thin">
        <color indexed="8"/>
      </top>
      <bottom style="thin">
        <color indexed="8"/>
      </bottom>
      <diagonal/>
    </border>
    <border>
      <left/>
      <right style="thin">
        <color indexed="8"/>
      </right>
      <top/>
      <bottom style="double">
        <color indexed="8"/>
      </bottom>
      <diagonal/>
    </border>
    <border>
      <left style="thin">
        <color indexed="8"/>
      </left>
      <right/>
      <top style="thin">
        <color indexed="8"/>
      </top>
      <bottom style="double">
        <color indexed="8"/>
      </bottom>
      <diagonal/>
    </border>
    <border>
      <left/>
      <right/>
      <top style="thin">
        <color indexed="8"/>
      </top>
      <bottom style="medium">
        <color indexed="8"/>
      </bottom>
      <diagonal/>
    </border>
    <border>
      <left/>
      <right/>
      <top/>
      <bottom style="medium">
        <color indexed="64"/>
      </bottom>
      <diagonal/>
    </border>
    <border>
      <left style="medium">
        <color indexed="8"/>
      </left>
      <right/>
      <top/>
      <bottom style="medium">
        <color indexed="64"/>
      </bottom>
      <diagonal/>
    </border>
    <border>
      <left/>
      <right style="thin">
        <color indexed="8"/>
      </right>
      <top/>
      <bottom style="dashed">
        <color indexed="8"/>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top/>
      <bottom/>
      <diagonal/>
    </border>
    <border>
      <left/>
      <right style="thin">
        <color indexed="64"/>
      </right>
      <top/>
      <bottom/>
      <diagonal/>
    </border>
    <border>
      <left style="medium">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bottom/>
      <diagonal/>
    </border>
    <border>
      <left style="thin">
        <color indexed="64"/>
      </left>
      <right style="thin">
        <color indexed="64"/>
      </right>
      <top style="thin">
        <color indexed="64"/>
      </top>
      <bottom style="double">
        <color indexed="64"/>
      </bottom>
      <diagonal/>
    </border>
    <border>
      <left style="thin">
        <color indexed="64"/>
      </left>
      <right style="thick">
        <color indexed="64"/>
      </right>
      <top/>
      <bottom/>
      <diagonal/>
    </border>
    <border>
      <left/>
      <right/>
      <top style="thin">
        <color indexed="8"/>
      </top>
      <bottom style="thin">
        <color indexed="64"/>
      </bottom>
      <diagonal/>
    </border>
    <border>
      <left/>
      <right style="medium">
        <color indexed="64"/>
      </right>
      <top style="thin">
        <color indexed="64"/>
      </top>
      <bottom style="medium">
        <color indexed="64"/>
      </bottom>
      <diagonal/>
    </border>
    <border>
      <left style="thin">
        <color indexed="8"/>
      </left>
      <right style="medium">
        <color indexed="8"/>
      </right>
      <top style="thin">
        <color indexed="64"/>
      </top>
      <bottom style="thin">
        <color indexed="64"/>
      </bottom>
      <diagonal/>
    </border>
    <border>
      <left/>
      <right/>
      <top/>
      <bottom style="hair">
        <color indexed="8"/>
      </bottom>
      <diagonal/>
    </border>
    <border>
      <left/>
      <right style="thin">
        <color indexed="8"/>
      </right>
      <top/>
      <bottom style="hair">
        <color indexed="8"/>
      </bottom>
      <diagonal/>
    </border>
    <border>
      <left/>
      <right style="hair">
        <color indexed="64"/>
      </right>
      <top style="hair">
        <color indexed="64"/>
      </top>
      <bottom style="hair">
        <color indexed="64"/>
      </bottom>
      <diagonal/>
    </border>
    <border>
      <left style="thin">
        <color indexed="8"/>
      </left>
      <right style="thin">
        <color indexed="8"/>
      </right>
      <top/>
      <bottom style="medium">
        <color indexed="64"/>
      </bottom>
      <diagonal/>
    </border>
    <border>
      <left style="thin">
        <color indexed="8"/>
      </left>
      <right style="thin">
        <color indexed="8"/>
      </right>
      <top style="thin">
        <color indexed="64"/>
      </top>
      <bottom style="medium">
        <color indexed="64"/>
      </bottom>
      <diagonal/>
    </border>
    <border>
      <left/>
      <right style="thin">
        <color indexed="8"/>
      </right>
      <top/>
      <bottom style="medium">
        <color indexed="64"/>
      </bottom>
      <diagonal/>
    </border>
    <border>
      <left/>
      <right style="thin">
        <color indexed="8"/>
      </right>
      <top style="thin">
        <color indexed="64"/>
      </top>
      <bottom style="medium">
        <color indexed="64"/>
      </bottom>
      <diagonal/>
    </border>
    <border>
      <left style="thin">
        <color indexed="64"/>
      </left>
      <right/>
      <top style="thin">
        <color indexed="64"/>
      </top>
      <bottom/>
      <diagonal/>
    </border>
    <border>
      <left style="thin">
        <color indexed="64"/>
      </left>
      <right/>
      <top style="medium">
        <color indexed="8"/>
      </top>
      <bottom/>
      <diagonal/>
    </border>
    <border>
      <left/>
      <right style="thin">
        <color indexed="64"/>
      </right>
      <top style="medium">
        <color indexed="8"/>
      </top>
      <bottom/>
      <diagonal/>
    </border>
    <border>
      <left/>
      <right style="thin">
        <color indexed="64"/>
      </right>
      <top/>
      <bottom style="thin">
        <color indexed="8"/>
      </bottom>
      <diagonal/>
    </border>
    <border>
      <left style="thin">
        <color indexed="64"/>
      </left>
      <right style="thin">
        <color indexed="8"/>
      </right>
      <top style="thin">
        <color indexed="8"/>
      </top>
      <bottom/>
      <diagonal/>
    </border>
    <border>
      <left style="thin">
        <color indexed="64"/>
      </left>
      <right style="thin">
        <color indexed="8"/>
      </right>
      <top/>
      <bottom/>
      <diagonal/>
    </border>
    <border>
      <left style="thin">
        <color indexed="64"/>
      </left>
      <right style="thin">
        <color indexed="8"/>
      </right>
      <top/>
      <bottom style="thin">
        <color indexed="8"/>
      </bottom>
      <diagonal/>
    </border>
    <border>
      <left style="thin">
        <color indexed="8"/>
      </left>
      <right style="thin">
        <color indexed="64"/>
      </right>
      <top style="thin">
        <color indexed="8"/>
      </top>
      <bottom/>
      <diagonal/>
    </border>
    <border>
      <left style="thin">
        <color indexed="64"/>
      </left>
      <right style="thin">
        <color indexed="64"/>
      </right>
      <top style="thin">
        <color indexed="8"/>
      </top>
      <bottom/>
      <diagonal/>
    </border>
    <border>
      <left style="thin">
        <color indexed="64"/>
      </left>
      <right style="thin">
        <color indexed="64"/>
      </right>
      <top/>
      <bottom style="thin">
        <color indexed="8"/>
      </bottom>
      <diagonal/>
    </border>
    <border>
      <left style="thin">
        <color indexed="64"/>
      </left>
      <right/>
      <top/>
      <bottom style="thin">
        <color indexed="8"/>
      </bottom>
      <diagonal/>
    </border>
    <border>
      <left style="thin">
        <color indexed="8"/>
      </left>
      <right style="thin">
        <color indexed="64"/>
      </right>
      <top/>
      <bottom style="thin">
        <color indexed="8"/>
      </bottom>
      <diagonal/>
    </border>
    <border>
      <left style="thin">
        <color indexed="64"/>
      </left>
      <right style="thin">
        <color indexed="64"/>
      </right>
      <top style="thin">
        <color indexed="8"/>
      </top>
      <bottom style="thin">
        <color indexed="8"/>
      </bottom>
      <diagonal/>
    </border>
    <border>
      <left style="thin">
        <color indexed="64"/>
      </left>
      <right style="thin">
        <color indexed="8"/>
      </right>
      <top/>
      <bottom style="thin">
        <color indexed="64"/>
      </bottom>
      <diagonal/>
    </border>
    <border>
      <left/>
      <right style="thin">
        <color indexed="8"/>
      </right>
      <top/>
      <bottom style="thin">
        <color indexed="64"/>
      </bottom>
      <diagonal/>
    </border>
    <border>
      <left style="thin">
        <color indexed="8"/>
      </left>
      <right style="thin">
        <color indexed="8"/>
      </right>
      <top/>
      <bottom style="thin">
        <color indexed="64"/>
      </bottom>
      <diagonal/>
    </border>
    <border>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top/>
      <bottom style="thin">
        <color indexed="64"/>
      </bottom>
      <diagonal/>
    </border>
    <border>
      <left/>
      <right/>
      <top style="thin">
        <color indexed="8"/>
      </top>
      <bottom style="double">
        <color indexed="8"/>
      </bottom>
      <diagonal/>
    </border>
    <border>
      <left style="thin">
        <color indexed="64"/>
      </left>
      <right/>
      <top/>
      <bottom style="medium">
        <color indexed="8"/>
      </bottom>
      <diagonal/>
    </border>
    <border>
      <left/>
      <right style="thin">
        <color indexed="64"/>
      </right>
      <top/>
      <bottom style="medium">
        <color indexed="8"/>
      </bottom>
      <diagonal/>
    </border>
    <border>
      <left style="medium">
        <color indexed="8"/>
      </left>
      <right/>
      <top style="medium">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8">
    <xf numFmtId="0" fontId="0" fillId="0" borderId="0"/>
    <xf numFmtId="44" fontId="5" fillId="0" borderId="0" applyFont="0" applyFill="0" applyBorder="0" applyAlignment="0" applyProtection="0"/>
    <xf numFmtId="0" fontId="5" fillId="0" borderId="0"/>
    <xf numFmtId="0" fontId="5" fillId="0" borderId="0"/>
    <xf numFmtId="0" fontId="24" fillId="0" borderId="0"/>
    <xf numFmtId="0" fontId="4" fillId="0" borderId="0"/>
    <xf numFmtId="37" fontId="24" fillId="0" borderId="0"/>
    <xf numFmtId="37" fontId="24" fillId="12" borderId="0"/>
    <xf numFmtId="0" fontId="5" fillId="0" borderId="0"/>
    <xf numFmtId="43" fontId="5" fillId="0" borderId="0" applyFont="0" applyFill="0" applyBorder="0" applyAlignment="0" applyProtection="0"/>
    <xf numFmtId="43" fontId="4" fillId="0" borderId="0" applyFont="0" applyFill="0" applyBorder="0" applyAlignment="0" applyProtection="0"/>
    <xf numFmtId="0" fontId="5" fillId="0" borderId="0">
      <alignment vertical="top"/>
    </xf>
    <xf numFmtId="0" fontId="24" fillId="0" borderId="1"/>
    <xf numFmtId="43" fontId="24" fillId="0" borderId="0" applyFont="0" applyFill="0" applyBorder="0" applyAlignment="0" applyProtection="0"/>
    <xf numFmtId="0" fontId="3" fillId="0" borderId="0"/>
    <xf numFmtId="43" fontId="3" fillId="0" borderId="0" applyFont="0" applyFill="0" applyBorder="0" applyAlignment="0" applyProtection="0"/>
    <xf numFmtId="9" fontId="5" fillId="0" borderId="0" applyFont="0" applyFill="0" applyBorder="0" applyAlignment="0" applyProtection="0"/>
    <xf numFmtId="0" fontId="24" fillId="0" borderId="0"/>
    <xf numFmtId="0" fontId="24" fillId="0" borderId="0"/>
    <xf numFmtId="0" fontId="24" fillId="0" borderId="0"/>
    <xf numFmtId="0" fontId="2" fillId="0" borderId="0"/>
    <xf numFmtId="0" fontId="5" fillId="0" borderId="0"/>
    <xf numFmtId="43" fontId="102" fillId="0" borderId="0" applyFont="0" applyFill="0" applyBorder="0" applyAlignment="0" applyProtection="0"/>
    <xf numFmtId="0" fontId="1" fillId="0" borderId="0"/>
    <xf numFmtId="43" fontId="1" fillId="0" borderId="0" applyFont="0" applyFill="0" applyBorder="0" applyAlignment="0" applyProtection="0"/>
    <xf numFmtId="43" fontId="104" fillId="0" borderId="0" applyFont="0" applyFill="0" applyBorder="0" applyAlignment="0" applyProtection="0"/>
    <xf numFmtId="9" fontId="104" fillId="0" borderId="0" applyFont="0" applyFill="0" applyBorder="0" applyAlignment="0" applyProtection="0"/>
    <xf numFmtId="0" fontId="24" fillId="0" borderId="0"/>
  </cellStyleXfs>
  <cellXfs count="2775">
    <xf numFmtId="0" fontId="0" fillId="0" borderId="0" xfId="0"/>
    <xf numFmtId="0" fontId="6" fillId="0" borderId="0" xfId="0" applyFont="1" applyProtection="1">
      <protection locked="0"/>
    </xf>
    <xf numFmtId="0" fontId="7" fillId="0" borderId="0" xfId="0" applyFont="1" applyAlignment="1" applyProtection="1">
      <alignment horizontal="centerContinuous"/>
      <protection locked="0"/>
    </xf>
    <xf numFmtId="0" fontId="6" fillId="0" borderId="0" xfId="0" applyFont="1" applyAlignment="1" applyProtection="1">
      <alignment horizontal="centerContinuous"/>
      <protection locked="0"/>
    </xf>
    <xf numFmtId="0" fontId="8" fillId="0" borderId="0" xfId="0" applyFont="1" applyAlignment="1" applyProtection="1">
      <alignment horizontal="centerContinuous"/>
      <protection locked="0"/>
    </xf>
    <xf numFmtId="0" fontId="9" fillId="0" borderId="0" xfId="0" applyFont="1" applyAlignment="1" applyProtection="1">
      <alignment horizontal="centerContinuous"/>
      <protection locked="0"/>
    </xf>
    <xf numFmtId="0" fontId="10" fillId="0" borderId="0" xfId="0" applyFont="1" applyAlignment="1" applyProtection="1">
      <alignment horizontal="centerContinuous"/>
      <protection locked="0"/>
    </xf>
    <xf numFmtId="0" fontId="11" fillId="2" borderId="0" xfId="0" applyFont="1" applyFill="1" applyAlignment="1" applyProtection="1">
      <alignment horizontal="left"/>
      <protection locked="0"/>
    </xf>
    <xf numFmtId="0" fontId="12" fillId="0" borderId="0" xfId="0" applyFont="1" applyAlignment="1" applyProtection="1">
      <alignment horizontal="centerContinuous" wrapText="1"/>
      <protection locked="0"/>
    </xf>
    <xf numFmtId="0" fontId="12" fillId="0" borderId="0" xfId="0" applyFont="1" applyProtection="1">
      <protection locked="0"/>
    </xf>
    <xf numFmtId="0" fontId="0" fillId="0" borderId="0" xfId="0" applyProtection="1"/>
    <xf numFmtId="0" fontId="6" fillId="3" borderId="0" xfId="0" applyFont="1" applyFill="1" applyProtection="1">
      <protection locked="0"/>
    </xf>
    <xf numFmtId="0" fontId="14" fillId="3" borderId="0" xfId="0" applyFont="1" applyFill="1" applyProtection="1">
      <protection locked="0"/>
    </xf>
    <xf numFmtId="0" fontId="14" fillId="0" borderId="0" xfId="0" applyFont="1" applyProtection="1">
      <protection locked="0"/>
    </xf>
    <xf numFmtId="0" fontId="15" fillId="0" borderId="0" xfId="0" applyFont="1" applyProtection="1"/>
    <xf numFmtId="0" fontId="14" fillId="4" borderId="2" xfId="0" applyFont="1" applyFill="1" applyBorder="1" applyProtection="1">
      <protection locked="0"/>
    </xf>
    <xf numFmtId="0" fontId="14" fillId="5" borderId="3" xfId="0" applyFont="1" applyFill="1" applyBorder="1" applyProtection="1">
      <protection locked="0"/>
    </xf>
    <xf numFmtId="0" fontId="6" fillId="5" borderId="3" xfId="0" applyFont="1" applyFill="1" applyBorder="1" applyProtection="1">
      <protection locked="0"/>
    </xf>
    <xf numFmtId="0" fontId="16" fillId="5" borderId="3" xfId="0" applyFont="1" applyFill="1" applyBorder="1" applyProtection="1">
      <protection locked="0"/>
    </xf>
    <xf numFmtId="0" fontId="12" fillId="4" borderId="2" xfId="0" applyFont="1" applyFill="1" applyBorder="1" applyProtection="1">
      <protection locked="0"/>
    </xf>
    <xf numFmtId="0" fontId="9" fillId="4" borderId="2" xfId="0" applyFont="1" applyFill="1" applyBorder="1" applyProtection="1">
      <protection locked="0"/>
    </xf>
    <xf numFmtId="0" fontId="9" fillId="0" borderId="0" xfId="0" applyFont="1" applyProtection="1">
      <protection locked="0"/>
    </xf>
    <xf numFmtId="0" fontId="17" fillId="0" borderId="0" xfId="0" applyFont="1" applyProtection="1"/>
    <xf numFmtId="0" fontId="18" fillId="4" borderId="2" xfId="0" applyFont="1" applyFill="1" applyBorder="1" applyProtection="1">
      <protection locked="0"/>
    </xf>
    <xf numFmtId="0" fontId="6" fillId="4" borderId="2" xfId="0" applyFont="1" applyFill="1" applyBorder="1" applyProtection="1">
      <protection locked="0"/>
    </xf>
    <xf numFmtId="0" fontId="19" fillId="4" borderId="0" xfId="0" applyFont="1" applyFill="1" applyAlignment="1" applyProtection="1">
      <alignment horizontal="center"/>
      <protection locked="0"/>
    </xf>
    <xf numFmtId="0" fontId="6" fillId="4" borderId="0" xfId="0" applyFont="1" applyFill="1" applyProtection="1">
      <protection locked="0"/>
    </xf>
    <xf numFmtId="0" fontId="21" fillId="0" borderId="0" xfId="0" applyFont="1" applyProtection="1">
      <protection locked="0"/>
    </xf>
    <xf numFmtId="0" fontId="0" fillId="6" borderId="0" xfId="0" applyFill="1" applyProtection="1"/>
    <xf numFmtId="0" fontId="22" fillId="0" borderId="0" xfId="0" applyFont="1" applyAlignment="1" applyProtection="1">
      <alignment horizontal="center"/>
    </xf>
    <xf numFmtId="0" fontId="24" fillId="0" borderId="0" xfId="0" applyFont="1" applyProtection="1"/>
    <xf numFmtId="0" fontId="25" fillId="0" borderId="0" xfId="0" applyFont="1" applyAlignment="1" applyProtection="1">
      <alignment horizontal="centerContinuous"/>
    </xf>
    <xf numFmtId="0" fontId="0" fillId="0" borderId="0" xfId="0" applyAlignment="1" applyProtection="1">
      <alignment horizontal="centerContinuous"/>
    </xf>
    <xf numFmtId="0" fontId="22" fillId="0" borderId="0" xfId="0" applyFont="1" applyAlignment="1" applyProtection="1">
      <alignment horizontal="centerContinuous"/>
    </xf>
    <xf numFmtId="0" fontId="24" fillId="0" borderId="0" xfId="0" applyFont="1" applyAlignment="1" applyProtection="1">
      <alignment horizontal="left"/>
    </xf>
    <xf numFmtId="0" fontId="29" fillId="0" borderId="0" xfId="0" applyFont="1"/>
    <xf numFmtId="0" fontId="0" fillId="0" borderId="4" xfId="0" applyBorder="1"/>
    <xf numFmtId="0" fontId="0" fillId="0" borderId="5" xfId="0" applyBorder="1"/>
    <xf numFmtId="0" fontId="0" fillId="0" borderId="6" xfId="0" applyBorder="1"/>
    <xf numFmtId="0" fontId="30" fillId="0" borderId="7" xfId="0" applyFont="1" applyBorder="1" applyAlignment="1">
      <alignment horizontal="centerContinuous"/>
    </xf>
    <xf numFmtId="0" fontId="0" fillId="0" borderId="0" xfId="0" applyAlignment="1">
      <alignment horizontal="centerContinuous"/>
    </xf>
    <xf numFmtId="0" fontId="0" fillId="0" borderId="8" xfId="0" applyBorder="1" applyAlignment="1">
      <alignment horizontal="centerContinuous"/>
    </xf>
    <xf numFmtId="0" fontId="0" fillId="0" borderId="7" xfId="0" applyBorder="1"/>
    <xf numFmtId="0" fontId="0" fillId="0" borderId="8" xfId="0" applyBorder="1"/>
    <xf numFmtId="0" fontId="24" fillId="0" borderId="7" xfId="0" applyFont="1" applyBorder="1" applyAlignment="1">
      <alignment horizontal="centerContinuous" wrapText="1"/>
    </xf>
    <xf numFmtId="0" fontId="24" fillId="0" borderId="0" xfId="0" applyFont="1" applyAlignment="1">
      <alignment horizontal="centerContinuous" wrapText="1"/>
    </xf>
    <xf numFmtId="0" fontId="0" fillId="0" borderId="9" xfId="0" applyBorder="1"/>
    <xf numFmtId="0" fontId="0" fillId="0" borderId="10" xfId="0" applyBorder="1" applyAlignment="1">
      <alignment horizontal="center"/>
    </xf>
    <xf numFmtId="0" fontId="27" fillId="0" borderId="0" xfId="0" applyFont="1" applyAlignment="1">
      <alignment horizontal="centerContinuous"/>
    </xf>
    <xf numFmtId="0" fontId="0" fillId="0" borderId="8" xfId="0" applyBorder="1" applyAlignment="1">
      <alignment horizontal="center"/>
    </xf>
    <xf numFmtId="0" fontId="27" fillId="0" borderId="10" xfId="0" applyFont="1" applyBorder="1" applyAlignment="1">
      <alignment horizontal="center"/>
    </xf>
    <xf numFmtId="0" fontId="27" fillId="0" borderId="8" xfId="0" applyFont="1" applyBorder="1" applyAlignment="1">
      <alignment horizontal="center"/>
    </xf>
    <xf numFmtId="0" fontId="0" fillId="0" borderId="11" xfId="0" applyBorder="1"/>
    <xf numFmtId="0" fontId="0" fillId="0" borderId="12" xfId="0" applyBorder="1"/>
    <xf numFmtId="0" fontId="0" fillId="0" borderId="13" xfId="0" applyBorder="1"/>
    <xf numFmtId="0" fontId="6" fillId="0" borderId="10" xfId="0" applyFont="1" applyBorder="1" applyProtection="1">
      <protection locked="0"/>
    </xf>
    <xf numFmtId="0" fontId="6" fillId="0" borderId="14" xfId="0" applyFont="1" applyBorder="1" applyProtection="1">
      <protection locked="0"/>
    </xf>
    <xf numFmtId="0" fontId="6" fillId="0" borderId="8" xfId="0" applyFont="1" applyBorder="1" applyProtection="1">
      <protection locked="0"/>
    </xf>
    <xf numFmtId="0" fontId="6" fillId="0" borderId="11" xfId="0" applyFont="1" applyBorder="1" applyProtection="1">
      <protection locked="0"/>
    </xf>
    <xf numFmtId="0" fontId="6" fillId="0" borderId="12" xfId="0" applyFont="1" applyBorder="1" applyProtection="1">
      <protection locked="0"/>
    </xf>
    <xf numFmtId="0" fontId="6" fillId="0" borderId="15" xfId="0" applyFont="1" applyBorder="1" applyProtection="1">
      <protection locked="0"/>
    </xf>
    <xf numFmtId="0" fontId="6" fillId="0" borderId="13" xfId="0" applyFont="1" applyBorder="1" applyProtection="1">
      <protection locked="0"/>
    </xf>
    <xf numFmtId="0" fontId="24" fillId="0" borderId="0" xfId="0" applyFont="1" applyAlignment="1">
      <alignment horizontal="left"/>
    </xf>
    <xf numFmtId="0" fontId="31" fillId="0" borderId="0" xfId="0" applyFont="1"/>
    <xf numFmtId="0" fontId="31" fillId="0" borderId="4" xfId="0" applyFont="1" applyBorder="1"/>
    <xf numFmtId="0" fontId="31" fillId="0" borderId="5" xfId="0" applyFont="1" applyBorder="1"/>
    <xf numFmtId="0" fontId="31" fillId="0" borderId="6" xfId="0" applyFont="1" applyBorder="1"/>
    <xf numFmtId="0" fontId="31" fillId="0" borderId="7" xfId="0" applyFont="1" applyBorder="1" applyAlignment="1">
      <alignment horizontal="centerContinuous"/>
    </xf>
    <xf numFmtId="0" fontId="31" fillId="0" borderId="0" xfId="0" applyFont="1" applyAlignment="1">
      <alignment horizontal="centerContinuous"/>
    </xf>
    <xf numFmtId="0" fontId="31" fillId="0" borderId="8" xfId="0" applyFont="1" applyBorder="1" applyAlignment="1">
      <alignment horizontal="centerContinuous"/>
    </xf>
    <xf numFmtId="0" fontId="32" fillId="0" borderId="7" xfId="0" applyFont="1" applyBorder="1" applyAlignment="1">
      <alignment horizontal="centerContinuous"/>
    </xf>
    <xf numFmtId="0" fontId="31" fillId="0" borderId="7" xfId="0" applyFont="1" applyBorder="1"/>
    <xf numFmtId="0" fontId="31" fillId="0" borderId="8" xfId="0" applyFont="1" applyBorder="1"/>
    <xf numFmtId="0" fontId="31" fillId="0" borderId="16" xfId="0" applyFont="1" applyBorder="1"/>
    <xf numFmtId="0" fontId="31" fillId="0" borderId="12" xfId="0" applyFont="1" applyBorder="1"/>
    <xf numFmtId="0" fontId="31" fillId="0" borderId="13" xfId="0" applyFont="1" applyBorder="1"/>
    <xf numFmtId="0" fontId="15" fillId="0" borderId="0" xfId="0" applyFont="1"/>
    <xf numFmtId="0" fontId="24" fillId="0" borderId="0" xfId="0" applyFont="1"/>
    <xf numFmtId="0" fontId="24" fillId="0" borderId="4" xfId="0" applyFont="1" applyBorder="1"/>
    <xf numFmtId="0" fontId="24" fillId="0" borderId="5" xfId="0" applyFont="1" applyBorder="1"/>
    <xf numFmtId="0" fontId="24" fillId="0" borderId="6" xfId="0" applyFont="1" applyBorder="1"/>
    <xf numFmtId="0" fontId="25" fillId="0" borderId="7" xfId="0" applyFont="1" applyBorder="1" applyAlignment="1">
      <alignment horizontal="centerContinuous"/>
    </xf>
    <xf numFmtId="0" fontId="25" fillId="0" borderId="0" xfId="0" applyFont="1" applyAlignment="1">
      <alignment horizontal="centerContinuous"/>
    </xf>
    <xf numFmtId="0" fontId="25" fillId="0" borderId="8" xfId="0" applyFont="1" applyBorder="1" applyAlignment="1">
      <alignment horizontal="centerContinuous"/>
    </xf>
    <xf numFmtId="0" fontId="24" fillId="0" borderId="7" xfId="0" applyFont="1" applyBorder="1"/>
    <xf numFmtId="0" fontId="24" fillId="0" borderId="8" xfId="0" applyFont="1" applyBorder="1"/>
    <xf numFmtId="0" fontId="24" fillId="0" borderId="17" xfId="0" applyFont="1" applyBorder="1"/>
    <xf numFmtId="0" fontId="24" fillId="0" borderId="18" xfId="0" applyFont="1" applyBorder="1"/>
    <xf numFmtId="0" fontId="24" fillId="0" borderId="19" xfId="0" applyFont="1" applyBorder="1"/>
    <xf numFmtId="0" fontId="24" fillId="0" borderId="20" xfId="0" applyFont="1" applyBorder="1"/>
    <xf numFmtId="0" fontId="24" fillId="0" borderId="21" xfId="0" applyFont="1" applyBorder="1"/>
    <xf numFmtId="0" fontId="24" fillId="0" borderId="22" xfId="0" applyFont="1" applyBorder="1"/>
    <xf numFmtId="0" fontId="24" fillId="0" borderId="23" xfId="0" applyFont="1" applyBorder="1"/>
    <xf numFmtId="0" fontId="24" fillId="0" borderId="24" xfId="0" applyFont="1" applyBorder="1"/>
    <xf numFmtId="0" fontId="24" fillId="0" borderId="25" xfId="0" applyFont="1" applyBorder="1"/>
    <xf numFmtId="0" fontId="24" fillId="0" borderId="26" xfId="0" applyFont="1" applyBorder="1"/>
    <xf numFmtId="164" fontId="24" fillId="0" borderId="27" xfId="0" applyNumberFormat="1" applyFont="1" applyBorder="1" applyAlignment="1" applyProtection="1">
      <alignment horizontal="center"/>
    </xf>
    <xf numFmtId="164" fontId="24" fillId="0" borderId="28" xfId="0" applyNumberFormat="1" applyFont="1" applyBorder="1" applyProtection="1"/>
    <xf numFmtId="164" fontId="24" fillId="0" borderId="7" xfId="0" applyNumberFormat="1" applyFont="1" applyBorder="1" applyAlignment="1" applyProtection="1">
      <alignment horizontal="center"/>
    </xf>
    <xf numFmtId="0" fontId="24" fillId="0" borderId="29" xfId="0" applyFont="1" applyBorder="1"/>
    <xf numFmtId="164" fontId="24" fillId="0" borderId="0" xfId="0" applyNumberFormat="1" applyFont="1" applyProtection="1"/>
    <xf numFmtId="164" fontId="24" fillId="0" borderId="28" xfId="0" applyNumberFormat="1" applyFont="1" applyBorder="1" applyAlignment="1" applyProtection="1">
      <alignment horizontal="center"/>
    </xf>
    <xf numFmtId="164" fontId="24" fillId="0" borderId="0" xfId="0" applyNumberFormat="1" applyFont="1" applyAlignment="1" applyProtection="1">
      <alignment horizontal="center"/>
    </xf>
    <xf numFmtId="0" fontId="24" fillId="0" borderId="27" xfId="0" applyFont="1" applyBorder="1" applyAlignment="1">
      <alignment horizontal="center"/>
    </xf>
    <xf numFmtId="0" fontId="24" fillId="0" borderId="28" xfId="0" applyFont="1" applyBorder="1" applyAlignment="1">
      <alignment horizontal="center"/>
    </xf>
    <xf numFmtId="0" fontId="22" fillId="0" borderId="0" xfId="0" applyFont="1"/>
    <xf numFmtId="0" fontId="24" fillId="0" borderId="0" xfId="0" applyFont="1" applyAlignment="1">
      <alignment horizontal="center"/>
    </xf>
    <xf numFmtId="0" fontId="24" fillId="0" borderId="28" xfId="0" applyFont="1" applyBorder="1"/>
    <xf numFmtId="0" fontId="22" fillId="0" borderId="0" xfId="0" applyFont="1" applyAlignment="1">
      <alignment horizontal="center"/>
    </xf>
    <xf numFmtId="0" fontId="24" fillId="0" borderId="7" xfId="0" applyFont="1" applyBorder="1" applyAlignment="1">
      <alignment horizontal="center"/>
    </xf>
    <xf numFmtId="0" fontId="22" fillId="0" borderId="29" xfId="0" applyFont="1" applyBorder="1" applyAlignment="1">
      <alignment horizontal="center"/>
    </xf>
    <xf numFmtId="0" fontId="18" fillId="0" borderId="28" xfId="0" applyFont="1" applyBorder="1" applyProtection="1">
      <protection locked="0"/>
    </xf>
    <xf numFmtId="0" fontId="24" fillId="0" borderId="0" xfId="0" applyFont="1" applyAlignment="1">
      <alignment horizontal="centerContinuous"/>
    </xf>
    <xf numFmtId="0" fontId="24" fillId="0" borderId="27" xfId="0" applyFont="1" applyBorder="1"/>
    <xf numFmtId="164" fontId="24" fillId="0" borderId="16" xfId="0" applyNumberFormat="1" applyFont="1" applyBorder="1" applyAlignment="1" applyProtection="1">
      <alignment horizontal="center"/>
    </xf>
    <xf numFmtId="0" fontId="24" fillId="0" borderId="30" xfId="0" applyFont="1" applyBorder="1"/>
    <xf numFmtId="0" fontId="24" fillId="0" borderId="12" xfId="0" applyFont="1" applyBorder="1"/>
    <xf numFmtId="0" fontId="24" fillId="0" borderId="31" xfId="0" applyFont="1" applyBorder="1"/>
    <xf numFmtId="0" fontId="22" fillId="0" borderId="12" xfId="0" applyFont="1" applyBorder="1"/>
    <xf numFmtId="0" fontId="24" fillId="0" borderId="32" xfId="0" applyFont="1" applyBorder="1"/>
    <xf numFmtId="0" fontId="0" fillId="0" borderId="0" xfId="0" applyAlignment="1">
      <alignment horizontal="right"/>
    </xf>
    <xf numFmtId="0" fontId="34" fillId="0" borderId="7" xfId="0" applyFont="1" applyBorder="1"/>
    <xf numFmtId="0" fontId="18" fillId="0" borderId="0" xfId="0" applyFont="1" applyProtection="1">
      <protection locked="0"/>
    </xf>
    <xf numFmtId="0" fontId="18" fillId="0" borderId="0" xfId="0" applyFont="1" applyAlignment="1" applyProtection="1">
      <alignment horizontal="left" wrapText="1"/>
      <protection locked="0"/>
    </xf>
    <xf numFmtId="0" fontId="0" fillId="0" borderId="16" xfId="0" applyBorder="1"/>
    <xf numFmtId="0" fontId="18" fillId="0" borderId="12" xfId="0" applyFont="1" applyBorder="1" applyProtection="1">
      <protection locked="0"/>
    </xf>
    <xf numFmtId="0" fontId="35" fillId="0" borderId="0" xfId="0" applyFont="1"/>
    <xf numFmtId="0" fontId="33" fillId="0" borderId="0" xfId="0" applyFont="1" applyAlignment="1">
      <alignment horizontal="centerContinuous"/>
    </xf>
    <xf numFmtId="0" fontId="23" fillId="0" borderId="7" xfId="0" applyFont="1" applyBorder="1" applyAlignment="1">
      <alignment horizontal="centerContinuous"/>
    </xf>
    <xf numFmtId="0" fontId="23" fillId="0" borderId="0" xfId="0" applyFont="1" applyAlignment="1">
      <alignment horizontal="centerContinuous"/>
    </xf>
    <xf numFmtId="0" fontId="25" fillId="0" borderId="0" xfId="0" applyFont="1" applyAlignment="1">
      <alignment horizontal="centerContinuous" wrapText="1"/>
    </xf>
    <xf numFmtId="0" fontId="24" fillId="0" borderId="22" xfId="0" applyFont="1" applyBorder="1" applyAlignment="1">
      <alignment vertical="top"/>
    </xf>
    <xf numFmtId="0" fontId="24" fillId="0" borderId="24" xfId="0" applyFont="1" applyBorder="1" applyAlignment="1">
      <alignment vertical="top"/>
    </xf>
    <xf numFmtId="0" fontId="24" fillId="0" borderId="24" xfId="0" applyFont="1" applyBorder="1" applyAlignment="1">
      <alignment horizontal="left" wrapText="1"/>
    </xf>
    <xf numFmtId="0" fontId="0" fillId="0" borderId="24" xfId="0" applyBorder="1"/>
    <xf numFmtId="0" fontId="0" fillId="0" borderId="33" xfId="0" applyBorder="1"/>
    <xf numFmtId="0" fontId="24" fillId="0" borderId="34" xfId="0" applyFont="1" applyBorder="1"/>
    <xf numFmtId="0" fontId="18" fillId="0" borderId="29" xfId="0" applyFont="1" applyBorder="1" applyProtection="1">
      <protection locked="0"/>
    </xf>
    <xf numFmtId="0" fontId="0" fillId="0" borderId="29" xfId="0" applyBorder="1"/>
    <xf numFmtId="0" fontId="24" fillId="0" borderId="35" xfId="0" applyFont="1" applyBorder="1"/>
    <xf numFmtId="0" fontId="0" fillId="0" borderId="23" xfId="0" applyBorder="1"/>
    <xf numFmtId="0" fontId="18" fillId="0" borderId="29" xfId="0" applyFont="1" applyBorder="1" applyAlignment="1" applyProtection="1">
      <alignment horizontal="right"/>
      <protection locked="0"/>
    </xf>
    <xf numFmtId="0" fontId="26" fillId="0" borderId="29" xfId="0" applyFont="1" applyBorder="1"/>
    <xf numFmtId="0" fontId="24" fillId="0" borderId="29" xfId="0" applyFont="1" applyBorder="1" applyAlignment="1">
      <alignment horizontal="right"/>
    </xf>
    <xf numFmtId="5" fontId="0" fillId="0" borderId="0" xfId="0" applyNumberFormat="1" applyProtection="1"/>
    <xf numFmtId="5" fontId="18" fillId="0" borderId="29" xfId="0" applyNumberFormat="1" applyFont="1" applyBorder="1" applyAlignment="1" applyProtection="1">
      <alignment horizontal="right"/>
      <protection locked="0"/>
    </xf>
    <xf numFmtId="5" fontId="0" fillId="0" borderId="29" xfId="0" applyNumberFormat="1" applyBorder="1" applyProtection="1"/>
    <xf numFmtId="5" fontId="0" fillId="0" borderId="8" xfId="0" applyNumberFormat="1" applyBorder="1" applyProtection="1"/>
    <xf numFmtId="0" fontId="25" fillId="0" borderId="0" xfId="0" applyFont="1"/>
    <xf numFmtId="5" fontId="18" fillId="0" borderId="36" xfId="0" applyNumberFormat="1" applyFont="1" applyBorder="1" applyAlignment="1" applyProtection="1">
      <alignment horizontal="right"/>
      <protection locked="0"/>
    </xf>
    <xf numFmtId="5" fontId="0" fillId="0" borderId="29" xfId="0" applyNumberFormat="1" applyBorder="1" applyAlignment="1" applyProtection="1">
      <alignment horizontal="right"/>
    </xf>
    <xf numFmtId="5" fontId="0" fillId="0" borderId="37" xfId="0" applyNumberFormat="1" applyBorder="1" applyAlignment="1" applyProtection="1">
      <alignment horizontal="right"/>
    </xf>
    <xf numFmtId="0" fontId="0" fillId="0" borderId="34" xfId="0" applyBorder="1"/>
    <xf numFmtId="0" fontId="0" fillId="0" borderId="38" xfId="0" applyBorder="1"/>
    <xf numFmtId="0" fontId="0" fillId="0" borderId="30" xfId="0" applyBorder="1"/>
    <xf numFmtId="5" fontId="18" fillId="0" borderId="39" xfId="0" applyNumberFormat="1" applyFont="1" applyBorder="1" applyAlignment="1" applyProtection="1">
      <alignment horizontal="right"/>
      <protection locked="0"/>
    </xf>
    <xf numFmtId="5" fontId="18" fillId="0" borderId="39" xfId="0" applyNumberFormat="1" applyFont="1" applyBorder="1" applyProtection="1">
      <protection locked="0"/>
    </xf>
    <xf numFmtId="5" fontId="0" fillId="0" borderId="40" xfId="0" applyNumberFormat="1" applyBorder="1" applyProtection="1"/>
    <xf numFmtId="0" fontId="26" fillId="0" borderId="0" xfId="0" applyFont="1"/>
    <xf numFmtId="0" fontId="24" fillId="0" borderId="0" xfId="0" applyFont="1" applyAlignment="1">
      <alignment horizontal="left" wrapText="1"/>
    </xf>
    <xf numFmtId="0" fontId="24" fillId="0" borderId="34" xfId="0" applyFont="1" applyBorder="1" applyAlignment="1">
      <alignment horizontal="center"/>
    </xf>
    <xf numFmtId="5" fontId="24" fillId="0" borderId="29" xfId="0" applyNumberFormat="1" applyFont="1" applyBorder="1" applyAlignment="1" applyProtection="1">
      <alignment horizontal="left" wrapText="1"/>
    </xf>
    <xf numFmtId="0" fontId="24" fillId="0" borderId="29" xfId="0" applyFont="1" applyBorder="1" applyAlignment="1">
      <alignment horizontal="left" wrapText="1"/>
    </xf>
    <xf numFmtId="0" fontId="18" fillId="0" borderId="29" xfId="0" applyFont="1" applyBorder="1" applyAlignment="1" applyProtection="1">
      <alignment horizontal="left" wrapText="1"/>
      <protection locked="0"/>
    </xf>
    <xf numFmtId="0" fontId="18" fillId="0" borderId="41" xfId="0" applyFont="1" applyBorder="1" applyAlignment="1" applyProtection="1">
      <alignment horizontal="left" wrapText="1"/>
      <protection locked="0"/>
    </xf>
    <xf numFmtId="0" fontId="0" fillId="0" borderId="41" xfId="0" applyBorder="1"/>
    <xf numFmtId="0" fontId="18" fillId="0" borderId="41" xfId="0" applyFont="1" applyBorder="1" applyProtection="1">
      <protection locked="0"/>
    </xf>
    <xf numFmtId="0" fontId="24" fillId="0" borderId="35" xfId="0" applyFont="1" applyBorder="1" applyAlignment="1">
      <alignment horizontal="center"/>
    </xf>
    <xf numFmtId="5" fontId="18" fillId="0" borderId="42" xfId="0" applyNumberFormat="1" applyFont="1" applyBorder="1" applyProtection="1">
      <protection locked="0"/>
    </xf>
    <xf numFmtId="5" fontId="0" fillId="0" borderId="41" xfId="0" applyNumberFormat="1" applyBorder="1" applyProtection="1"/>
    <xf numFmtId="5" fontId="18" fillId="0" borderId="21" xfId="0" applyNumberFormat="1" applyFont="1" applyBorder="1" applyProtection="1">
      <protection locked="0"/>
    </xf>
    <xf numFmtId="0" fontId="18" fillId="0" borderId="19" xfId="0" applyFont="1" applyBorder="1" applyProtection="1">
      <protection locked="0"/>
    </xf>
    <xf numFmtId="0" fontId="0" fillId="0" borderId="19" xfId="0" applyBorder="1"/>
    <xf numFmtId="0" fontId="0" fillId="0" borderId="43" xfId="0" applyBorder="1"/>
    <xf numFmtId="0" fontId="18" fillId="0" borderId="0" xfId="0" applyFont="1" applyAlignment="1" applyProtection="1">
      <alignment horizontal="centerContinuous"/>
      <protection locked="0"/>
    </xf>
    <xf numFmtId="0" fontId="18" fillId="0" borderId="23" xfId="0" applyFont="1" applyBorder="1" applyAlignment="1" applyProtection="1">
      <alignment horizontal="left" wrapText="1"/>
      <protection locked="0"/>
    </xf>
    <xf numFmtId="37" fontId="0" fillId="0" borderId="0" xfId="0" applyNumberFormat="1" applyProtection="1"/>
    <xf numFmtId="37" fontId="18" fillId="0" borderId="29" xfId="0" applyNumberFormat="1" applyFont="1" applyBorder="1" applyAlignment="1" applyProtection="1">
      <alignment horizontal="right"/>
      <protection locked="0"/>
    </xf>
    <xf numFmtId="37" fontId="0" fillId="0" borderId="29" xfId="0" applyNumberFormat="1" applyBorder="1" applyProtection="1"/>
    <xf numFmtId="37" fontId="0" fillId="0" borderId="8" xfId="0" applyNumberFormat="1" applyBorder="1" applyProtection="1"/>
    <xf numFmtId="5" fontId="18" fillId="0" borderId="41" xfId="0" applyNumberFormat="1" applyFont="1" applyBorder="1" applyAlignment="1" applyProtection="1">
      <alignment horizontal="right"/>
      <protection locked="0"/>
    </xf>
    <xf numFmtId="5" fontId="18" fillId="0" borderId="28" xfId="0" applyNumberFormat="1" applyFont="1" applyBorder="1" applyAlignment="1" applyProtection="1">
      <alignment horizontal="right"/>
      <protection locked="0"/>
    </xf>
    <xf numFmtId="0" fontId="29" fillId="0" borderId="0" xfId="0" applyFont="1" applyAlignment="1">
      <alignment horizontal="centerContinuous"/>
    </xf>
    <xf numFmtId="0" fontId="36" fillId="0" borderId="4" xfId="0" applyFont="1" applyBorder="1" applyAlignment="1">
      <alignment horizontal="centerContinuous"/>
    </xf>
    <xf numFmtId="0" fontId="36" fillId="0" borderId="7" xfId="0" applyFont="1" applyBorder="1" applyAlignment="1">
      <alignment horizontal="centerContinuous"/>
    </xf>
    <xf numFmtId="0" fontId="29" fillId="0" borderId="7" xfId="0" applyFont="1" applyBorder="1"/>
    <xf numFmtId="0" fontId="29" fillId="0" borderId="8" xfId="0" applyFont="1" applyBorder="1"/>
    <xf numFmtId="0" fontId="29" fillId="0" borderId="34" xfId="0" applyFont="1" applyBorder="1" applyAlignment="1">
      <alignment horizontal="center"/>
    </xf>
    <xf numFmtId="0" fontId="29" fillId="0" borderId="35" xfId="0" applyFont="1" applyBorder="1" applyAlignment="1">
      <alignment horizontal="center"/>
    </xf>
    <xf numFmtId="5" fontId="24" fillId="0" borderId="41" xfId="0" applyNumberFormat="1" applyFont="1" applyBorder="1" applyProtection="1"/>
    <xf numFmtId="37" fontId="24" fillId="0" borderId="41" xfId="0" applyNumberFormat="1" applyFont="1" applyBorder="1" applyProtection="1"/>
    <xf numFmtId="37" fontId="24" fillId="0" borderId="8" xfId="0" applyNumberFormat="1" applyFont="1" applyBorder="1" applyProtection="1"/>
    <xf numFmtId="37" fontId="24" fillId="0" borderId="33" xfId="0" applyNumberFormat="1" applyFont="1" applyBorder="1" applyProtection="1"/>
    <xf numFmtId="5" fontId="24" fillId="0" borderId="44" xfId="0" applyNumberFormat="1" applyFont="1" applyBorder="1" applyProtection="1"/>
    <xf numFmtId="0" fontId="36" fillId="0" borderId="0" xfId="0" applyFont="1" applyAlignment="1">
      <alignment horizontal="centerContinuous"/>
    </xf>
    <xf numFmtId="0" fontId="29" fillId="0" borderId="12" xfId="0" applyFont="1" applyBorder="1"/>
    <xf numFmtId="0" fontId="0" fillId="0" borderId="22" xfId="0" applyBorder="1"/>
    <xf numFmtId="0" fontId="0" fillId="0" borderId="27" xfId="0" applyBorder="1"/>
    <xf numFmtId="0" fontId="0" fillId="0" borderId="25" xfId="0" applyBorder="1"/>
    <xf numFmtId="37" fontId="0" fillId="0" borderId="41" xfId="0" applyNumberFormat="1" applyBorder="1" applyProtection="1"/>
    <xf numFmtId="37" fontId="0" fillId="0" borderId="27" xfId="0" applyNumberFormat="1" applyBorder="1" applyProtection="1"/>
    <xf numFmtId="37" fontId="0" fillId="0" borderId="28" xfId="0" applyNumberFormat="1" applyBorder="1" applyProtection="1"/>
    <xf numFmtId="37" fontId="0" fillId="0" borderId="44" xfId="0" applyNumberFormat="1" applyBorder="1" applyProtection="1"/>
    <xf numFmtId="37" fontId="0" fillId="0" borderId="25" xfId="0" applyNumberFormat="1" applyBorder="1" applyProtection="1"/>
    <xf numFmtId="0" fontId="0" fillId="0" borderId="33" xfId="0" applyBorder="1" applyAlignment="1">
      <alignment horizontal="centerContinuous"/>
    </xf>
    <xf numFmtId="0" fontId="0" fillId="0" borderId="41" xfId="0" applyBorder="1" applyAlignment="1">
      <alignment horizontal="center"/>
    </xf>
    <xf numFmtId="0" fontId="0" fillId="0" borderId="27" xfId="0" applyBorder="1" applyAlignment="1">
      <alignment horizontal="center"/>
    </xf>
    <xf numFmtId="0" fontId="0" fillId="0" borderId="28" xfId="0" applyBorder="1" applyAlignment="1">
      <alignment horizontal="center"/>
    </xf>
    <xf numFmtId="0" fontId="0" fillId="0" borderId="44" xfId="0" applyBorder="1" applyAlignment="1">
      <alignment horizontal="center"/>
    </xf>
    <xf numFmtId="0" fontId="0" fillId="0" borderId="25" xfId="0" applyBorder="1" applyAlignment="1">
      <alignment horizontal="center"/>
    </xf>
    <xf numFmtId="0" fontId="0" fillId="0" borderId="26" xfId="0" applyBorder="1" applyAlignment="1">
      <alignment horizontal="center"/>
    </xf>
    <xf numFmtId="0" fontId="0" fillId="0" borderId="7" xfId="0" applyBorder="1" applyAlignment="1">
      <alignment horizontal="center"/>
    </xf>
    <xf numFmtId="0" fontId="0" fillId="0" borderId="22" xfId="0" applyBorder="1" applyAlignment="1">
      <alignment horizontal="center"/>
    </xf>
    <xf numFmtId="0" fontId="16" fillId="0" borderId="12" xfId="0" applyFont="1" applyBorder="1"/>
    <xf numFmtId="0" fontId="40" fillId="3" borderId="0" xfId="0" applyFont="1" applyFill="1"/>
    <xf numFmtId="0" fontId="40" fillId="3" borderId="8" xfId="0" applyFont="1" applyFill="1" applyBorder="1"/>
    <xf numFmtId="0" fontId="16" fillId="0" borderId="0" xfId="0" applyFont="1"/>
    <xf numFmtId="0" fontId="24" fillId="0" borderId="0" xfId="0" applyFont="1" applyAlignment="1" applyProtection="1">
      <alignment horizontal="centerContinuous"/>
    </xf>
    <xf numFmtId="0" fontId="16" fillId="3" borderId="8" xfId="0" applyFont="1" applyFill="1" applyBorder="1"/>
    <xf numFmtId="0" fontId="24" fillId="0" borderId="33" xfId="0" applyFont="1" applyBorder="1"/>
    <xf numFmtId="0" fontId="24" fillId="0" borderId="41" xfId="0" applyFont="1" applyBorder="1"/>
    <xf numFmtId="0" fontId="24" fillId="0" borderId="7" xfId="0" applyFont="1" applyBorder="1" applyAlignment="1">
      <alignment horizontal="centerContinuous"/>
    </xf>
    <xf numFmtId="0" fontId="24" fillId="0" borderId="17" xfId="0" applyFont="1" applyBorder="1" applyAlignment="1">
      <alignment horizontal="centerContinuous"/>
    </xf>
    <xf numFmtId="37" fontId="18" fillId="0" borderId="41" xfId="0" applyNumberFormat="1" applyFont="1" applyBorder="1" applyProtection="1">
      <protection locked="0"/>
    </xf>
    <xf numFmtId="0" fontId="24" fillId="7" borderId="48" xfId="0" applyFont="1" applyFill="1" applyBorder="1"/>
    <xf numFmtId="5" fontId="24" fillId="0" borderId="48" xfId="0" applyNumberFormat="1" applyFont="1" applyBorder="1" applyProtection="1"/>
    <xf numFmtId="5" fontId="24" fillId="0" borderId="49" xfId="0" applyNumberFormat="1" applyFont="1" applyBorder="1" applyProtection="1"/>
    <xf numFmtId="0" fontId="24" fillId="0" borderId="16" xfId="0" applyFont="1" applyBorder="1" applyAlignment="1">
      <alignment horizontal="centerContinuous"/>
    </xf>
    <xf numFmtId="0" fontId="24" fillId="0" borderId="50" xfId="0" applyFont="1" applyBorder="1"/>
    <xf numFmtId="0" fontId="24" fillId="7" borderId="51" xfId="0" applyFont="1" applyFill="1" applyBorder="1"/>
    <xf numFmtId="5" fontId="24" fillId="0" borderId="51" xfId="0" applyNumberFormat="1" applyFont="1" applyBorder="1" applyProtection="1"/>
    <xf numFmtId="5" fontId="24" fillId="0" borderId="52" xfId="0" applyNumberFormat="1" applyFont="1" applyBorder="1" applyProtection="1"/>
    <xf numFmtId="0" fontId="25" fillId="0" borderId="4" xfId="0" applyFont="1" applyBorder="1" applyAlignment="1">
      <alignment horizontal="centerContinuous"/>
    </xf>
    <xf numFmtId="0" fontId="24" fillId="0" borderId="5" xfId="0" applyFont="1" applyBorder="1" applyAlignment="1">
      <alignment horizontal="centerContinuous"/>
    </xf>
    <xf numFmtId="0" fontId="25" fillId="0" borderId="5" xfId="0" applyFont="1" applyBorder="1" applyAlignment="1">
      <alignment horizontal="centerContinuous"/>
    </xf>
    <xf numFmtId="0" fontId="24" fillId="0" borderId="6" xfId="0" applyFont="1" applyBorder="1" applyAlignment="1">
      <alignment horizontal="centerContinuous"/>
    </xf>
    <xf numFmtId="0" fontId="24" fillId="0" borderId="8" xfId="0" applyFont="1" applyBorder="1" applyAlignment="1">
      <alignment horizontal="centerContinuous"/>
    </xf>
    <xf numFmtId="0" fontId="24" fillId="0" borderId="22" xfId="0" applyFont="1" applyBorder="1" applyAlignment="1">
      <alignment horizontal="center"/>
    </xf>
    <xf numFmtId="5" fontId="24" fillId="0" borderId="28" xfId="0" applyNumberFormat="1" applyFont="1" applyBorder="1" applyProtection="1"/>
    <xf numFmtId="37" fontId="24" fillId="0" borderId="28" xfId="0" applyNumberFormat="1" applyFont="1" applyBorder="1" applyProtection="1"/>
    <xf numFmtId="37" fontId="24" fillId="0" borderId="26" xfId="0" applyNumberFormat="1" applyFont="1" applyBorder="1" applyProtection="1"/>
    <xf numFmtId="5" fontId="24" fillId="0" borderId="21" xfId="0" applyNumberFormat="1" applyFont="1" applyBorder="1" applyProtection="1"/>
    <xf numFmtId="37" fontId="24" fillId="0" borderId="7" xfId="0" applyNumberFormat="1" applyFont="1" applyBorder="1" applyAlignment="1" applyProtection="1">
      <alignment horizontal="center"/>
    </xf>
    <xf numFmtId="37" fontId="24" fillId="0" borderId="16" xfId="0" applyNumberFormat="1" applyFont="1" applyBorder="1" applyAlignment="1" applyProtection="1">
      <alignment horizontal="center"/>
    </xf>
    <xf numFmtId="0" fontId="16" fillId="0" borderId="0" xfId="0" applyFont="1" applyAlignment="1">
      <alignment horizontal="centerContinuous"/>
    </xf>
    <xf numFmtId="0" fontId="42" fillId="0" borderId="0" xfId="0" applyFont="1"/>
    <xf numFmtId="5" fontId="24" fillId="0" borderId="32" xfId="0" applyNumberFormat="1" applyFont="1" applyBorder="1" applyProtection="1"/>
    <xf numFmtId="0" fontId="24" fillId="0" borderId="53" xfId="0" applyFont="1" applyBorder="1"/>
    <xf numFmtId="0" fontId="24" fillId="0" borderId="42" xfId="0" applyFont="1" applyBorder="1"/>
    <xf numFmtId="0" fontId="24" fillId="0" borderId="27" xfId="0" applyFont="1" applyBorder="1" applyAlignment="1">
      <alignment horizontal="centerContinuous"/>
    </xf>
    <xf numFmtId="0" fontId="24" fillId="0" borderId="25" xfId="0" applyFont="1" applyBorder="1" applyAlignment="1">
      <alignment horizontal="centerContinuous"/>
    </xf>
    <xf numFmtId="0" fontId="24" fillId="0" borderId="24" xfId="0" applyFont="1" applyBorder="1" applyAlignment="1">
      <alignment horizontal="centerContinuous"/>
    </xf>
    <xf numFmtId="0" fontId="24" fillId="0" borderId="44" xfId="0" applyFont="1" applyBorder="1"/>
    <xf numFmtId="37" fontId="18" fillId="0" borderId="8" xfId="0" applyNumberFormat="1" applyFont="1" applyBorder="1" applyProtection="1">
      <protection locked="0"/>
    </xf>
    <xf numFmtId="5" fontId="24" fillId="0" borderId="0" xfId="0" applyNumberFormat="1" applyFont="1" applyProtection="1"/>
    <xf numFmtId="0" fontId="24" fillId="0" borderId="17" xfId="0" applyFont="1" applyBorder="1" applyAlignment="1">
      <alignment horizontal="center"/>
    </xf>
    <xf numFmtId="0" fontId="24" fillId="0" borderId="43" xfId="0" applyFont="1" applyBorder="1"/>
    <xf numFmtId="0" fontId="24" fillId="0" borderId="53" xfId="0" applyFont="1" applyBorder="1" applyAlignment="1">
      <alignment horizontal="center"/>
    </xf>
    <xf numFmtId="5" fontId="24" fillId="0" borderId="8" xfId="0" applyNumberFormat="1" applyFont="1" applyBorder="1" applyProtection="1"/>
    <xf numFmtId="0" fontId="24" fillId="0" borderId="38" xfId="0" applyFont="1" applyBorder="1" applyAlignment="1">
      <alignment horizontal="center"/>
    </xf>
    <xf numFmtId="0" fontId="24" fillId="0" borderId="13" xfId="0" applyFont="1" applyBorder="1"/>
    <xf numFmtId="0" fontId="16" fillId="0" borderId="8" xfId="0" applyFont="1" applyBorder="1"/>
    <xf numFmtId="5" fontId="24" fillId="0" borderId="27" xfId="0" applyNumberFormat="1" applyFont="1" applyBorder="1" applyProtection="1"/>
    <xf numFmtId="37" fontId="24" fillId="0" borderId="27" xfId="0" applyNumberFormat="1" applyFont="1" applyBorder="1" applyProtection="1"/>
    <xf numFmtId="5" fontId="24" fillId="0" borderId="58" xfId="0" applyNumberFormat="1" applyFont="1" applyBorder="1" applyProtection="1"/>
    <xf numFmtId="0" fontId="24" fillId="0" borderId="16" xfId="0" applyFont="1" applyBorder="1" applyAlignment="1">
      <alignment horizontal="center"/>
    </xf>
    <xf numFmtId="0" fontId="16" fillId="0" borderId="7" xfId="0" applyFont="1" applyBorder="1"/>
    <xf numFmtId="0" fontId="16" fillId="3" borderId="8" xfId="0" applyFont="1" applyFill="1" applyBorder="1" applyAlignment="1">
      <alignment horizontal="centerContinuous"/>
    </xf>
    <xf numFmtId="0" fontId="16" fillId="3" borderId="7" xfId="0" applyFont="1" applyFill="1" applyBorder="1"/>
    <xf numFmtId="0" fontId="16" fillId="3" borderId="28" xfId="0" applyFont="1" applyFill="1" applyBorder="1"/>
    <xf numFmtId="0" fontId="16" fillId="3" borderId="24" xfId="0" applyFont="1" applyFill="1" applyBorder="1"/>
    <xf numFmtId="37" fontId="16" fillId="3" borderId="28" xfId="0" applyNumberFormat="1" applyFont="1" applyFill="1" applyBorder="1" applyProtection="1"/>
    <xf numFmtId="0" fontId="44" fillId="3" borderId="7" xfId="0" applyFont="1" applyFill="1" applyBorder="1" applyAlignment="1">
      <alignment horizontal="centerContinuous"/>
    </xf>
    <xf numFmtId="5" fontId="16" fillId="3" borderId="8" xfId="0" applyNumberFormat="1" applyFont="1" applyFill="1" applyBorder="1" applyProtection="1"/>
    <xf numFmtId="0" fontId="16" fillId="0" borderId="4" xfId="0" applyFont="1" applyBorder="1"/>
    <xf numFmtId="0" fontId="16" fillId="0" borderId="5" xfId="0" applyFont="1" applyBorder="1"/>
    <xf numFmtId="0" fontId="16" fillId="0" borderId="6" xfId="0" applyFont="1" applyBorder="1"/>
    <xf numFmtId="0" fontId="16" fillId="0" borderId="24" xfId="0" applyFont="1" applyBorder="1"/>
    <xf numFmtId="0" fontId="16" fillId="0" borderId="0" xfId="0" applyFont="1" applyAlignment="1">
      <alignment horizontal="center"/>
    </xf>
    <xf numFmtId="0" fontId="35" fillId="0" borderId="0" xfId="0" applyFont="1" applyAlignment="1">
      <alignment horizontal="centerContinuous"/>
    </xf>
    <xf numFmtId="0" fontId="16" fillId="3" borderId="4" xfId="0" applyFont="1" applyFill="1" applyBorder="1"/>
    <xf numFmtId="0" fontId="16" fillId="3" borderId="5" xfId="0" applyFont="1" applyFill="1" applyBorder="1"/>
    <xf numFmtId="0" fontId="24" fillId="0" borderId="19" xfId="0" applyFont="1" applyBorder="1" applyAlignment="1">
      <alignment horizontal="centerContinuous"/>
    </xf>
    <xf numFmtId="0" fontId="24" fillId="0" borderId="60" xfId="0" applyFont="1" applyBorder="1"/>
    <xf numFmtId="0" fontId="24" fillId="0" borderId="48" xfId="0" applyFont="1" applyBorder="1"/>
    <xf numFmtId="37" fontId="24" fillId="0" borderId="48" xfId="0" applyNumberFormat="1" applyFont="1" applyBorder="1" applyProtection="1"/>
    <xf numFmtId="37" fontId="24" fillId="0" borderId="49" xfId="0" applyNumberFormat="1" applyFont="1" applyBorder="1" applyProtection="1"/>
    <xf numFmtId="0" fontId="26" fillId="0" borderId="48" xfId="0" applyFont="1" applyBorder="1"/>
    <xf numFmtId="0" fontId="24" fillId="0" borderId="48" xfId="0" applyFont="1" applyBorder="1" applyAlignment="1">
      <alignment horizontal="centerContinuous"/>
    </xf>
    <xf numFmtId="0" fontId="16" fillId="3" borderId="22" xfId="0" applyFont="1" applyFill="1" applyBorder="1"/>
    <xf numFmtId="0" fontId="16" fillId="0" borderId="33" xfId="0" applyFont="1" applyBorder="1"/>
    <xf numFmtId="37" fontId="0" fillId="0" borderId="49" xfId="0" applyNumberFormat="1" applyBorder="1" applyProtection="1"/>
    <xf numFmtId="37" fontId="24" fillId="0" borderId="49" xfId="0" applyNumberFormat="1" applyFont="1" applyBorder="1" applyAlignment="1" applyProtection="1">
      <alignment horizontal="left"/>
    </xf>
    <xf numFmtId="0" fontId="24" fillId="0" borderId="49" xfId="0" applyFont="1" applyBorder="1" applyAlignment="1">
      <alignment horizontal="left"/>
    </xf>
    <xf numFmtId="0" fontId="16" fillId="0" borderId="16" xfId="0" applyFont="1" applyBorder="1"/>
    <xf numFmtId="0" fontId="16" fillId="0" borderId="13" xfId="0" applyFont="1" applyBorder="1"/>
    <xf numFmtId="0" fontId="24" fillId="0" borderId="61" xfId="0" applyFont="1" applyBorder="1"/>
    <xf numFmtId="0" fontId="24" fillId="0" borderId="51" xfId="0" applyFont="1" applyBorder="1"/>
    <xf numFmtId="0" fontId="24" fillId="0" borderId="52" xfId="0" applyFont="1" applyBorder="1" applyAlignment="1">
      <alignment horizontal="left"/>
    </xf>
    <xf numFmtId="0" fontId="0" fillId="0" borderId="24" xfId="0" applyBorder="1" applyAlignment="1">
      <alignment horizontal="centerContinuous"/>
    </xf>
    <xf numFmtId="5" fontId="0" fillId="0" borderId="28" xfId="0" applyNumberFormat="1" applyBorder="1" applyProtection="1"/>
    <xf numFmtId="0" fontId="0" fillId="0" borderId="58" xfId="0" applyBorder="1"/>
    <xf numFmtId="5" fontId="0" fillId="0" borderId="49" xfId="0" applyNumberFormat="1" applyBorder="1" applyProtection="1"/>
    <xf numFmtId="0" fontId="0" fillId="0" borderId="0" xfId="0" applyAlignment="1">
      <alignment horizontal="center"/>
    </xf>
    <xf numFmtId="0" fontId="0" fillId="0" borderId="25" xfId="0" applyBorder="1" applyAlignment="1">
      <alignment horizontal="centerContinuous"/>
    </xf>
    <xf numFmtId="0" fontId="0" fillId="0" borderId="16" xfId="0" applyBorder="1" applyAlignment="1">
      <alignment horizontal="center"/>
    </xf>
    <xf numFmtId="5" fontId="0" fillId="0" borderId="52" xfId="0" applyNumberFormat="1" applyBorder="1" applyProtection="1"/>
    <xf numFmtId="0" fontId="16" fillId="3" borderId="17" xfId="0" applyFont="1" applyFill="1" applyBorder="1"/>
    <xf numFmtId="0" fontId="24" fillId="0" borderId="29" xfId="0" applyFont="1" applyBorder="1" applyAlignment="1">
      <alignment horizontal="center"/>
    </xf>
    <xf numFmtId="0" fontId="24" fillId="0" borderId="23" xfId="0" applyFont="1" applyBorder="1" applyAlignment="1">
      <alignment horizontal="centerContinuous"/>
    </xf>
    <xf numFmtId="0" fontId="16" fillId="3" borderId="8" xfId="0" applyFont="1" applyFill="1" applyBorder="1" applyAlignment="1">
      <alignment horizontal="center"/>
    </xf>
    <xf numFmtId="0" fontId="24" fillId="0" borderId="41" xfId="0" applyFont="1" applyBorder="1" applyAlignment="1">
      <alignment horizontal="center"/>
    </xf>
    <xf numFmtId="0" fontId="24" fillId="0" borderId="44" xfId="0" applyFont="1" applyBorder="1" applyAlignment="1">
      <alignment horizontal="center"/>
    </xf>
    <xf numFmtId="0" fontId="24" fillId="0" borderId="23" xfId="0" applyFont="1" applyBorder="1" applyAlignment="1">
      <alignment horizontal="center"/>
    </xf>
    <xf numFmtId="0" fontId="24" fillId="0" borderId="24" xfId="0" applyFont="1" applyBorder="1" applyAlignment="1">
      <alignment horizontal="center"/>
    </xf>
    <xf numFmtId="5" fontId="24" fillId="0" borderId="29" xfId="0" applyNumberFormat="1" applyFont="1" applyBorder="1" applyProtection="1"/>
    <xf numFmtId="37" fontId="24" fillId="0" borderId="0" xfId="0" applyNumberFormat="1" applyFont="1" applyProtection="1"/>
    <xf numFmtId="0" fontId="34" fillId="0" borderId="0" xfId="0" applyFont="1"/>
    <xf numFmtId="0" fontId="34" fillId="0" borderId="4" xfId="0" applyFont="1" applyBorder="1"/>
    <xf numFmtId="0" fontId="40" fillId="3" borderId="5" xfId="0" applyFont="1" applyFill="1" applyBorder="1"/>
    <xf numFmtId="0" fontId="34" fillId="0" borderId="6" xfId="0" applyFont="1" applyBorder="1"/>
    <xf numFmtId="0" fontId="44" fillId="3" borderId="7" xfId="0" applyFont="1" applyFill="1" applyBorder="1" applyAlignment="1">
      <alignment horizontal="centerContinuous" vertical="center"/>
    </xf>
    <xf numFmtId="0" fontId="24" fillId="0" borderId="0" xfId="0" applyFont="1" applyAlignment="1">
      <alignment horizontal="centerContinuous" vertical="center"/>
    </xf>
    <xf numFmtId="0" fontId="40" fillId="3" borderId="8" xfId="0" applyFont="1" applyFill="1" applyBorder="1" applyAlignment="1">
      <alignment horizontal="centerContinuous" vertical="center"/>
    </xf>
    <xf numFmtId="0" fontId="40" fillId="3" borderId="7" xfId="0" applyFont="1" applyFill="1" applyBorder="1"/>
    <xf numFmtId="0" fontId="45" fillId="0" borderId="0" xfId="0" applyFont="1"/>
    <xf numFmtId="0" fontId="46" fillId="3" borderId="8" xfId="0" applyFont="1" applyFill="1" applyBorder="1"/>
    <xf numFmtId="0" fontId="45" fillId="0" borderId="24" xfId="0" applyFont="1" applyBorder="1"/>
    <xf numFmtId="0" fontId="46" fillId="3" borderId="33" xfId="0" applyFont="1" applyFill="1" applyBorder="1"/>
    <xf numFmtId="0" fontId="16" fillId="3" borderId="7" xfId="0" applyFont="1" applyFill="1" applyBorder="1" applyAlignment="1">
      <alignment horizontal="centerContinuous"/>
    </xf>
    <xf numFmtId="0" fontId="16" fillId="3" borderId="22" xfId="0" applyFont="1" applyFill="1" applyBorder="1" applyAlignment="1">
      <alignment horizontal="centerContinuous"/>
    </xf>
    <xf numFmtId="0" fontId="16" fillId="3" borderId="33" xfId="0" applyFont="1" applyFill="1" applyBorder="1"/>
    <xf numFmtId="0" fontId="24" fillId="0" borderId="16" xfId="0" applyFont="1" applyBorder="1"/>
    <xf numFmtId="0" fontId="16" fillId="3" borderId="6" xfId="0" applyFont="1" applyFill="1" applyBorder="1"/>
    <xf numFmtId="0" fontId="0" fillId="0" borderId="7" xfId="0" applyBorder="1" applyAlignment="1">
      <alignment horizontal="right"/>
    </xf>
    <xf numFmtId="0" fontId="16" fillId="3" borderId="43" xfId="0" applyFont="1" applyFill="1" applyBorder="1"/>
    <xf numFmtId="0" fontId="27" fillId="0" borderId="0" xfId="0" applyFont="1" applyAlignment="1">
      <alignment horizontal="center"/>
    </xf>
    <xf numFmtId="5" fontId="0" fillId="0" borderId="27" xfId="0" applyNumberFormat="1" applyBorder="1" applyProtection="1"/>
    <xf numFmtId="37" fontId="0" fillId="0" borderId="24" xfId="0" applyNumberFormat="1" applyBorder="1" applyProtection="1"/>
    <xf numFmtId="37" fontId="16" fillId="3" borderId="33" xfId="0" applyNumberFormat="1" applyFont="1" applyFill="1" applyBorder="1" applyProtection="1"/>
    <xf numFmtId="5" fontId="16" fillId="3" borderId="45" xfId="0" applyNumberFormat="1" applyFont="1" applyFill="1" applyBorder="1" applyProtection="1"/>
    <xf numFmtId="5" fontId="16" fillId="3" borderId="63" xfId="0" applyNumberFormat="1" applyFont="1" applyFill="1" applyBorder="1" applyProtection="1"/>
    <xf numFmtId="5" fontId="16" fillId="3" borderId="54" xfId="0" applyNumberFormat="1" applyFont="1" applyFill="1" applyBorder="1" applyProtection="1"/>
    <xf numFmtId="37" fontId="16" fillId="3" borderId="8" xfId="0" applyNumberFormat="1" applyFont="1" applyFill="1" applyBorder="1" applyProtection="1"/>
    <xf numFmtId="0" fontId="0" fillId="0" borderId="17" xfId="0" applyBorder="1"/>
    <xf numFmtId="0" fontId="27" fillId="0" borderId="0" xfId="0" applyFont="1"/>
    <xf numFmtId="0" fontId="0" fillId="7" borderId="27" xfId="0" applyFill="1" applyBorder="1"/>
    <xf numFmtId="0" fontId="0" fillId="7" borderId="28" xfId="0" applyFill="1" applyBorder="1"/>
    <xf numFmtId="37" fontId="0" fillId="7" borderId="27" xfId="0" applyNumberFormat="1" applyFill="1" applyBorder="1" applyProtection="1"/>
    <xf numFmtId="37" fontId="0" fillId="7" borderId="28" xfId="0" applyNumberFormat="1" applyFill="1" applyBorder="1" applyProtection="1"/>
    <xf numFmtId="0" fontId="0" fillId="0" borderId="7" xfId="0" applyBorder="1" applyAlignment="1" applyProtection="1">
      <alignment horizontal="center"/>
    </xf>
    <xf numFmtId="5" fontId="0" fillId="0" borderId="64" xfId="0" applyNumberFormat="1" applyBorder="1" applyProtection="1"/>
    <xf numFmtId="5" fontId="0" fillId="0" borderId="57" xfId="0" applyNumberFormat="1" applyBorder="1" applyProtection="1"/>
    <xf numFmtId="0" fontId="0" fillId="0" borderId="27" xfId="0" applyBorder="1" applyProtection="1"/>
    <xf numFmtId="0" fontId="0" fillId="0" borderId="28" xfId="0" applyBorder="1" applyProtection="1"/>
    <xf numFmtId="0" fontId="0" fillId="0" borderId="31" xfId="0" applyBorder="1" applyProtection="1"/>
    <xf numFmtId="0" fontId="0" fillId="0" borderId="12" xfId="0" applyBorder="1" applyProtection="1"/>
    <xf numFmtId="165" fontId="0" fillId="0" borderId="0" xfId="0" applyNumberFormat="1" applyProtection="1"/>
    <xf numFmtId="5" fontId="0" fillId="7" borderId="0" xfId="0" applyNumberFormat="1" applyFill="1" applyProtection="1"/>
    <xf numFmtId="5" fontId="0" fillId="0" borderId="62" xfId="0" applyNumberFormat="1" applyBorder="1" applyProtection="1"/>
    <xf numFmtId="5" fontId="0" fillId="7" borderId="28" xfId="0" applyNumberFormat="1" applyFill="1" applyBorder="1" applyProtection="1"/>
    <xf numFmtId="5" fontId="0" fillId="0" borderId="65" xfId="0" applyNumberFormat="1" applyBorder="1" applyProtection="1"/>
    <xf numFmtId="0" fontId="29" fillId="0" borderId="0" xfId="0" applyFont="1" applyAlignment="1">
      <alignment horizontal="right"/>
    </xf>
    <xf numFmtId="0" fontId="36" fillId="0" borderId="8" xfId="0" applyFont="1" applyBorder="1" applyAlignment="1">
      <alignment horizontal="centerContinuous"/>
    </xf>
    <xf numFmtId="0" fontId="0" fillId="0" borderId="19" xfId="0" applyBorder="1" applyAlignment="1">
      <alignment horizontal="centerContinuous"/>
    </xf>
    <xf numFmtId="0" fontId="30" fillId="0" borderId="0" xfId="0" applyFont="1" applyAlignment="1">
      <alignment horizontal="centerContinuous"/>
    </xf>
    <xf numFmtId="0" fontId="25" fillId="0" borderId="5" xfId="0" applyFont="1" applyBorder="1"/>
    <xf numFmtId="0" fontId="25" fillId="0" borderId="20" xfId="0" applyFont="1" applyBorder="1"/>
    <xf numFmtId="0" fontId="24" fillId="0" borderId="20" xfId="0" applyFont="1" applyBorder="1" applyAlignment="1">
      <alignment horizontal="centerContinuous"/>
    </xf>
    <xf numFmtId="0" fontId="24" fillId="0" borderId="43" xfId="0" applyFont="1" applyBorder="1" applyAlignment="1">
      <alignment horizontal="centerContinuous"/>
    </xf>
    <xf numFmtId="0" fontId="25" fillId="0" borderId="27" xfId="0" applyFont="1" applyBorder="1"/>
    <xf numFmtId="0" fontId="24" fillId="0" borderId="22" xfId="0" applyFont="1" applyBorder="1" applyAlignment="1">
      <alignment horizontal="centerContinuous"/>
    </xf>
    <xf numFmtId="0" fontId="24" fillId="0" borderId="29" xfId="0" applyFont="1" applyBorder="1" applyAlignment="1">
      <alignment horizontal="centerContinuous"/>
    </xf>
    <xf numFmtId="0" fontId="25" fillId="0" borderId="27" xfId="0" applyFont="1" applyBorder="1" applyAlignment="1">
      <alignment horizontal="centerContinuous"/>
    </xf>
    <xf numFmtId="0" fontId="25" fillId="0" borderId="25" xfId="0" applyFont="1" applyBorder="1" applyAlignment="1">
      <alignment horizontal="centerContinuous"/>
    </xf>
    <xf numFmtId="5" fontId="18" fillId="0" borderId="0" xfId="0" applyNumberFormat="1" applyFont="1" applyProtection="1">
      <protection locked="0"/>
    </xf>
    <xf numFmtId="37" fontId="18" fillId="0" borderId="0" xfId="0" applyNumberFormat="1" applyFont="1" applyProtection="1">
      <protection locked="0"/>
    </xf>
    <xf numFmtId="5" fontId="18" fillId="0" borderId="27" xfId="0" applyNumberFormat="1" applyFont="1" applyBorder="1" applyProtection="1">
      <protection locked="0"/>
    </xf>
    <xf numFmtId="5" fontId="18" fillId="0" borderId="7" xfId="0" applyNumberFormat="1" applyFont="1" applyBorder="1" applyProtection="1">
      <protection locked="0"/>
    </xf>
    <xf numFmtId="37" fontId="18" fillId="0" borderId="27" xfId="0" applyNumberFormat="1" applyFont="1" applyBorder="1" applyProtection="1">
      <protection locked="0"/>
    </xf>
    <xf numFmtId="0" fontId="24" fillId="0" borderId="7" xfId="0" applyFont="1" applyBorder="1" applyAlignment="1" applyProtection="1">
      <alignment horizontal="center"/>
    </xf>
    <xf numFmtId="37" fontId="18" fillId="0" borderId="7" xfId="0" applyNumberFormat="1" applyFont="1" applyBorder="1" applyProtection="1">
      <protection locked="0"/>
    </xf>
    <xf numFmtId="0" fontId="24" fillId="0" borderId="28" xfId="0" applyFont="1" applyBorder="1" applyAlignment="1" applyProtection="1">
      <alignment horizontal="center"/>
    </xf>
    <xf numFmtId="0" fontId="25" fillId="0" borderId="50" xfId="0" applyFont="1" applyBorder="1"/>
    <xf numFmtId="5" fontId="24" fillId="0" borderId="39" xfId="0" applyNumberFormat="1" applyFont="1" applyBorder="1" applyProtection="1"/>
    <xf numFmtId="37" fontId="24" fillId="0" borderId="39" xfId="0" applyNumberFormat="1" applyFont="1" applyBorder="1" applyProtection="1"/>
    <xf numFmtId="37" fontId="24" fillId="0" borderId="40" xfId="0" applyNumberFormat="1" applyFont="1" applyBorder="1" applyProtection="1"/>
    <xf numFmtId="5" fontId="24" fillId="0" borderId="61" xfId="0" applyNumberFormat="1" applyFont="1" applyBorder="1" applyProtection="1"/>
    <xf numFmtId="0" fontId="24" fillId="0" borderId="32" xfId="0" applyFont="1" applyBorder="1" applyAlignment="1">
      <alignment horizontal="center"/>
    </xf>
    <xf numFmtId="0" fontId="29" fillId="0" borderId="4" xfId="0" applyFont="1" applyBorder="1"/>
    <xf numFmtId="0" fontId="29" fillId="0" borderId="5" xfId="0" applyFont="1" applyBorder="1"/>
    <xf numFmtId="0" fontId="29" fillId="0" borderId="6" xfId="0" applyFont="1" applyBorder="1"/>
    <xf numFmtId="0" fontId="29" fillId="0" borderId="53" xfId="0" applyFont="1" applyBorder="1"/>
    <xf numFmtId="0" fontId="29" fillId="0" borderId="19" xfId="0" applyFont="1" applyBorder="1"/>
    <xf numFmtId="0" fontId="29" fillId="0" borderId="21" xfId="0" applyFont="1" applyBorder="1"/>
    <xf numFmtId="0" fontId="29" fillId="0" borderId="34" xfId="0" applyFont="1" applyBorder="1"/>
    <xf numFmtId="0" fontId="29" fillId="0" borderId="24" xfId="0" applyFont="1" applyBorder="1" applyAlignment="1">
      <alignment horizontal="centerContinuous"/>
    </xf>
    <xf numFmtId="5" fontId="29" fillId="0" borderId="28" xfId="0" applyNumberFormat="1" applyFont="1" applyBorder="1" applyProtection="1"/>
    <xf numFmtId="37" fontId="29" fillId="0" borderId="28" xfId="0" applyNumberFormat="1" applyFont="1" applyBorder="1" applyProtection="1"/>
    <xf numFmtId="0" fontId="29" fillId="0" borderId="38" xfId="0" applyFont="1" applyBorder="1" applyAlignment="1">
      <alignment horizontal="center"/>
    </xf>
    <xf numFmtId="5" fontId="29" fillId="0" borderId="52" xfId="0" applyNumberFormat="1" applyFont="1" applyBorder="1" applyProtection="1"/>
    <xf numFmtId="0" fontId="0" fillId="0" borderId="27" xfId="0" applyBorder="1" applyAlignment="1">
      <alignment horizontal="centerContinuous"/>
    </xf>
    <xf numFmtId="37" fontId="24" fillId="0" borderId="25" xfId="0" applyNumberFormat="1" applyFont="1" applyBorder="1" applyProtection="1"/>
    <xf numFmtId="0" fontId="0" fillId="0" borderId="42" xfId="0" applyBorder="1" applyAlignment="1">
      <alignment horizontal="centerContinuous"/>
    </xf>
    <xf numFmtId="0" fontId="24" fillId="0" borderId="18" xfId="0" applyFont="1" applyBorder="1" applyAlignment="1">
      <alignment horizontal="centerContinuous"/>
    </xf>
    <xf numFmtId="0" fontId="0" fillId="0" borderId="44" xfId="0" applyBorder="1" applyAlignment="1">
      <alignment horizontal="centerContinuous"/>
    </xf>
    <xf numFmtId="0" fontId="24" fillId="0" borderId="65" xfId="0" applyFont="1" applyBorder="1"/>
    <xf numFmtId="0" fontId="24" fillId="0" borderId="6" xfId="0" applyFont="1" applyBorder="1" applyAlignment="1">
      <alignment horizontal="right"/>
    </xf>
    <xf numFmtId="37" fontId="24" fillId="0" borderId="7" xfId="0" applyNumberFormat="1" applyFont="1" applyBorder="1" applyProtection="1"/>
    <xf numFmtId="167" fontId="24" fillId="0" borderId="27" xfId="0" applyNumberFormat="1" applyFont="1" applyBorder="1" applyProtection="1"/>
    <xf numFmtId="37" fontId="24" fillId="0" borderId="22" xfId="0" applyNumberFormat="1" applyFont="1" applyBorder="1" applyProtection="1"/>
    <xf numFmtId="167" fontId="24" fillId="0" borderId="25" xfId="0" applyNumberFormat="1" applyFont="1" applyBorder="1" applyProtection="1"/>
    <xf numFmtId="0" fontId="24" fillId="0" borderId="51" xfId="0" applyFont="1" applyBorder="1" applyAlignment="1">
      <alignment horizontal="center"/>
    </xf>
    <xf numFmtId="37" fontId="24" fillId="0" borderId="16" xfId="0" applyNumberFormat="1" applyFont="1" applyBorder="1" applyProtection="1"/>
    <xf numFmtId="37" fontId="24" fillId="0" borderId="31" xfId="0" applyNumberFormat="1" applyFont="1" applyBorder="1" applyProtection="1"/>
    <xf numFmtId="0" fontId="24" fillId="0" borderId="0" xfId="0" applyFont="1" applyAlignment="1">
      <alignment horizontal="right"/>
    </xf>
    <xf numFmtId="9" fontId="24" fillId="0" borderId="44" xfId="0" applyNumberFormat="1" applyFont="1" applyBorder="1" applyProtection="1"/>
    <xf numFmtId="9" fontId="24" fillId="0" borderId="33" xfId="0" applyNumberFormat="1" applyFont="1" applyBorder="1" applyProtection="1"/>
    <xf numFmtId="0" fontId="24" fillId="0" borderId="34" xfId="0" applyFont="1" applyBorder="1" applyAlignment="1">
      <alignment horizontal="center" vertical="center"/>
    </xf>
    <xf numFmtId="0" fontId="24" fillId="0" borderId="48" xfId="0" applyFont="1" applyBorder="1" applyAlignment="1">
      <alignment horizontal="left" wrapText="1"/>
    </xf>
    <xf numFmtId="5" fontId="24" fillId="0" borderId="37" xfId="0" applyNumberFormat="1" applyFont="1" applyBorder="1" applyProtection="1"/>
    <xf numFmtId="5" fontId="24" fillId="0" borderId="33" xfId="0" applyNumberFormat="1" applyFont="1" applyBorder="1" applyProtection="1"/>
    <xf numFmtId="166" fontId="24" fillId="0" borderId="41" xfId="0" applyNumberFormat="1" applyFont="1" applyBorder="1" applyProtection="1"/>
    <xf numFmtId="166" fontId="24" fillId="0" borderId="8" xfId="0" applyNumberFormat="1" applyFont="1" applyBorder="1" applyProtection="1"/>
    <xf numFmtId="0" fontId="24" fillId="0" borderId="37" xfId="0" applyFont="1" applyBorder="1"/>
    <xf numFmtId="0" fontId="24" fillId="0" borderId="59" xfId="0" applyFont="1" applyBorder="1" applyAlignment="1">
      <alignment horizontal="center"/>
    </xf>
    <xf numFmtId="0" fontId="25" fillId="0" borderId="7" xfId="0" applyFont="1" applyBorder="1"/>
    <xf numFmtId="10" fontId="25" fillId="0" borderId="0" xfId="0" applyNumberFormat="1" applyFont="1" applyProtection="1"/>
    <xf numFmtId="166" fontId="25" fillId="0" borderId="0" xfId="0" applyNumberFormat="1" applyFont="1" applyProtection="1"/>
    <xf numFmtId="0" fontId="0" fillId="0" borderId="0" xfId="0" applyAlignment="1">
      <alignment horizontal="left"/>
    </xf>
    <xf numFmtId="37" fontId="24" fillId="0" borderId="0" xfId="0" applyNumberFormat="1" applyFont="1" applyAlignment="1" applyProtection="1">
      <alignment horizontal="centerContinuous"/>
    </xf>
    <xf numFmtId="0" fontId="24" fillId="0" borderId="26" xfId="0" applyFont="1" applyBorder="1" applyAlignment="1">
      <alignment horizontal="center"/>
    </xf>
    <xf numFmtId="0" fontId="24" fillId="0" borderId="62" xfId="0" applyFont="1" applyBorder="1" applyAlignment="1">
      <alignment horizontal="centerContinuous"/>
    </xf>
    <xf numFmtId="0" fontId="24" fillId="0" borderId="42" xfId="0" applyFont="1" applyBorder="1" applyAlignment="1">
      <alignment horizontal="center"/>
    </xf>
    <xf numFmtId="0" fontId="24" fillId="0" borderId="18" xfId="0" applyFont="1" applyBorder="1" applyAlignment="1">
      <alignment horizontal="center"/>
    </xf>
    <xf numFmtId="0" fontId="24" fillId="0" borderId="21" xfId="0" applyFont="1" applyBorder="1" applyAlignment="1">
      <alignment horizontal="center"/>
    </xf>
    <xf numFmtId="0" fontId="24" fillId="0" borderId="43" xfId="0" applyFont="1" applyBorder="1" applyAlignment="1">
      <alignment horizontal="center"/>
    </xf>
    <xf numFmtId="0" fontId="24" fillId="0" borderId="8" xfId="0" applyFont="1" applyBorder="1" applyAlignment="1">
      <alignment horizontal="center"/>
    </xf>
    <xf numFmtId="0" fontId="24" fillId="0" borderId="33" xfId="0" applyFont="1" applyBorder="1" applyAlignment="1">
      <alignment horizontal="center"/>
    </xf>
    <xf numFmtId="5" fontId="24" fillId="0" borderId="40" xfId="0" applyNumberFormat="1" applyFont="1" applyBorder="1" applyProtection="1"/>
    <xf numFmtId="0" fontId="0" fillId="0" borderId="53" xfId="0" applyBorder="1" applyAlignment="1">
      <alignment horizontal="center"/>
    </xf>
    <xf numFmtId="0" fontId="24" fillId="0" borderId="36" xfId="0" applyFont="1" applyBorder="1"/>
    <xf numFmtId="0" fontId="24" fillId="0" borderId="7" xfId="0" applyFont="1" applyBorder="1" applyAlignment="1">
      <alignment horizontal="right"/>
    </xf>
    <xf numFmtId="39" fontId="24" fillId="0" borderId="0" xfId="0" applyNumberFormat="1" applyFont="1" applyProtection="1"/>
    <xf numFmtId="5" fontId="24" fillId="0" borderId="29" xfId="0" applyNumberFormat="1" applyFont="1" applyBorder="1" applyAlignment="1" applyProtection="1">
      <alignment horizontal="center"/>
    </xf>
    <xf numFmtId="0" fontId="0" fillId="0" borderId="29" xfId="0" applyBorder="1" applyAlignment="1">
      <alignment horizontal="center"/>
    </xf>
    <xf numFmtId="0" fontId="0" fillId="0" borderId="23" xfId="0" applyBorder="1" applyAlignment="1">
      <alignment horizontal="center"/>
    </xf>
    <xf numFmtId="0" fontId="0" fillId="0" borderId="33" xfId="0" applyBorder="1" applyAlignment="1">
      <alignment horizontal="center"/>
    </xf>
    <xf numFmtId="165" fontId="31" fillId="0" borderId="0" xfId="0" applyNumberFormat="1" applyFont="1" applyProtection="1"/>
    <xf numFmtId="0" fontId="0" fillId="0" borderId="6" xfId="0" applyBorder="1" applyAlignment="1">
      <alignment horizontal="centerContinuous"/>
    </xf>
    <xf numFmtId="0" fontId="30" fillId="0" borderId="8" xfId="0" applyFont="1" applyBorder="1" applyAlignment="1">
      <alignment horizontal="centerContinuous"/>
    </xf>
    <xf numFmtId="39" fontId="31" fillId="0" borderId="0" xfId="0" applyNumberFormat="1" applyFont="1" applyProtection="1"/>
    <xf numFmtId="5" fontId="0" fillId="0" borderId="7" xfId="0" applyNumberFormat="1" applyBorder="1" applyProtection="1"/>
    <xf numFmtId="0" fontId="25" fillId="0" borderId="0" xfId="0" applyFont="1" applyAlignment="1">
      <alignment horizontal="center"/>
    </xf>
    <xf numFmtId="0" fontId="50" fillId="0" borderId="0" xfId="0" applyFont="1" applyAlignment="1">
      <alignment horizontal="centerContinuous" vertical="top"/>
    </xf>
    <xf numFmtId="0" fontId="50" fillId="0" borderId="0" xfId="0" applyFont="1" applyAlignment="1">
      <alignment horizontal="left"/>
    </xf>
    <xf numFmtId="0" fontId="50" fillId="0" borderId="0" xfId="0" applyFont="1" applyAlignment="1">
      <alignment horizontal="centerContinuous" vertical="top" wrapText="1"/>
    </xf>
    <xf numFmtId="0" fontId="0" fillId="0" borderId="4" xfId="0" applyBorder="1" applyProtection="1"/>
    <xf numFmtId="0" fontId="0" fillId="0" borderId="5" xfId="0" applyBorder="1" applyProtection="1"/>
    <xf numFmtId="0" fontId="0" fillId="0" borderId="6" xfId="0" applyBorder="1" applyProtection="1"/>
    <xf numFmtId="0" fontId="25" fillId="0" borderId="7" xfId="0" applyFont="1" applyBorder="1" applyAlignment="1" applyProtection="1">
      <alignment horizontal="centerContinuous"/>
    </xf>
    <xf numFmtId="0" fontId="25" fillId="0" borderId="8" xfId="0" applyFont="1" applyBorder="1" applyAlignment="1" applyProtection="1">
      <alignment horizontal="centerContinuous"/>
    </xf>
    <xf numFmtId="0" fontId="0" fillId="0" borderId="22" xfId="0" applyBorder="1" applyProtection="1"/>
    <xf numFmtId="0" fontId="0" fillId="0" borderId="24" xfId="0" applyBorder="1" applyProtection="1"/>
    <xf numFmtId="0" fontId="0" fillId="0" borderId="33" xfId="0" applyBorder="1" applyProtection="1"/>
    <xf numFmtId="0" fontId="0" fillId="0" borderId="7" xfId="0" applyBorder="1" applyProtection="1"/>
    <xf numFmtId="0" fontId="0" fillId="0" borderId="41" xfId="0" applyBorder="1" applyProtection="1"/>
    <xf numFmtId="0" fontId="0" fillId="0" borderId="29" xfId="0" applyBorder="1" applyProtection="1"/>
    <xf numFmtId="0" fontId="0" fillId="0" borderId="8" xfId="0" applyBorder="1" applyProtection="1"/>
    <xf numFmtId="0" fontId="0" fillId="0" borderId="7" xfId="0" applyBorder="1" applyAlignment="1" applyProtection="1">
      <alignment horizontal="left"/>
    </xf>
    <xf numFmtId="0" fontId="0" fillId="0" borderId="16" xfId="0" applyBorder="1" applyProtection="1"/>
    <xf numFmtId="0" fontId="0" fillId="0" borderId="59" xfId="0" applyBorder="1" applyProtection="1"/>
    <xf numFmtId="0" fontId="0" fillId="0" borderId="30" xfId="0" applyBorder="1" applyProtection="1"/>
    <xf numFmtId="0" fontId="0" fillId="0" borderId="13" xfId="0" applyBorder="1" applyProtection="1"/>
    <xf numFmtId="0" fontId="0" fillId="0" borderId="41" xfId="0" applyBorder="1" applyAlignment="1" applyProtection="1">
      <alignment horizontal="center"/>
    </xf>
    <xf numFmtId="0" fontId="29" fillId="0" borderId="0" xfId="0" applyFont="1" applyProtection="1"/>
    <xf numFmtId="0" fontId="36" fillId="0" borderId="0" xfId="0" applyFont="1" applyProtection="1"/>
    <xf numFmtId="0" fontId="36" fillId="0" borderId="0" xfId="0" applyFont="1" applyAlignment="1" applyProtection="1">
      <alignment horizontal="center"/>
    </xf>
    <xf numFmtId="0" fontId="25" fillId="0" borderId="0" xfId="0" applyFont="1" applyProtection="1"/>
    <xf numFmtId="0" fontId="30" fillId="0" borderId="0" xfId="0" applyFont="1" applyAlignment="1" applyProtection="1">
      <alignment horizontal="centerContinuous"/>
    </xf>
    <xf numFmtId="0" fontId="36" fillId="0" borderId="0" xfId="0" applyFont="1" applyAlignment="1" applyProtection="1">
      <alignment horizontal="centerContinuous"/>
    </xf>
    <xf numFmtId="7" fontId="24" fillId="0" borderId="0" xfId="0" applyNumberFormat="1" applyFont="1" applyProtection="1"/>
    <xf numFmtId="0" fontId="25" fillId="0" borderId="0" xfId="0" applyFont="1" applyAlignment="1" applyProtection="1">
      <alignment horizontal="center"/>
    </xf>
    <xf numFmtId="171" fontId="24" fillId="0" borderId="0" xfId="0" applyNumberFormat="1" applyFont="1" applyProtection="1"/>
    <xf numFmtId="172" fontId="24" fillId="0" borderId="0" xfId="0" applyNumberFormat="1" applyFont="1" applyProtection="1"/>
    <xf numFmtId="167" fontId="24" fillId="0" borderId="0" xfId="0" applyNumberFormat="1" applyFont="1" applyProtection="1"/>
    <xf numFmtId="0" fontId="51" fillId="0" borderId="0" xfId="0" applyFont="1" applyProtection="1"/>
    <xf numFmtId="37" fontId="25" fillId="0" borderId="0" xfId="0" applyNumberFormat="1" applyFont="1" applyAlignment="1" applyProtection="1">
      <alignment horizontal="centerContinuous"/>
    </xf>
    <xf numFmtId="165" fontId="24" fillId="0" borderId="0" xfId="0" applyNumberFormat="1" applyFont="1" applyProtection="1"/>
    <xf numFmtId="0" fontId="11" fillId="2" borderId="0" xfId="0" applyFont="1" applyFill="1" applyAlignment="1" applyProtection="1">
      <alignment horizontal="center"/>
      <protection locked="0"/>
    </xf>
    <xf numFmtId="0" fontId="24" fillId="0" borderId="19" xfId="0" applyFont="1" applyBorder="1" applyAlignment="1">
      <alignment horizontal="center"/>
    </xf>
    <xf numFmtId="0" fontId="25" fillId="0" borderId="29" xfId="0" applyFont="1" applyBorder="1" applyAlignment="1">
      <alignment horizontal="center"/>
    </xf>
    <xf numFmtId="0" fontId="0" fillId="0" borderId="30" xfId="0" applyBorder="1" applyAlignment="1">
      <alignment horizontal="center"/>
    </xf>
    <xf numFmtId="0" fontId="24" fillId="0" borderId="58" xfId="0" applyFont="1" applyBorder="1" applyAlignment="1">
      <alignment horizontal="right"/>
    </xf>
    <xf numFmtId="0" fontId="24" fillId="0" borderId="50" xfId="0" applyFont="1" applyBorder="1" applyAlignment="1">
      <alignment horizontal="right"/>
    </xf>
    <xf numFmtId="0" fontId="24" fillId="0" borderId="25" xfId="0" applyFont="1" applyBorder="1" applyAlignment="1">
      <alignment horizontal="center"/>
    </xf>
    <xf numFmtId="0" fontId="0" fillId="0" borderId="24" xfId="0" applyBorder="1" applyAlignment="1">
      <alignment horizontal="center"/>
    </xf>
    <xf numFmtId="0" fontId="16" fillId="3" borderId="33" xfId="0" applyFont="1" applyFill="1" applyBorder="1" applyAlignment="1">
      <alignment horizontal="center"/>
    </xf>
    <xf numFmtId="0" fontId="16" fillId="3" borderId="31" xfId="0" applyFont="1" applyFill="1" applyBorder="1" applyAlignment="1">
      <alignment horizontal="center"/>
    </xf>
    <xf numFmtId="0" fontId="0" fillId="0" borderId="20" xfId="0" applyBorder="1" applyAlignment="1">
      <alignment horizontal="center"/>
    </xf>
    <xf numFmtId="0" fontId="0" fillId="0" borderId="42" xfId="0" applyBorder="1" applyAlignment="1">
      <alignment horizontal="center"/>
    </xf>
    <xf numFmtId="0" fontId="0" fillId="0" borderId="19" xfId="0" applyBorder="1" applyAlignment="1">
      <alignment horizontal="center"/>
    </xf>
    <xf numFmtId="0" fontId="16" fillId="3" borderId="43" xfId="0" applyFont="1" applyFill="1" applyBorder="1" applyAlignment="1">
      <alignment horizontal="center"/>
    </xf>
    <xf numFmtId="0" fontId="0" fillId="0" borderId="58" xfId="0" applyBorder="1" applyAlignment="1" applyProtection="1">
      <alignment horizontal="center"/>
    </xf>
    <xf numFmtId="0" fontId="0" fillId="0" borderId="62" xfId="0" applyBorder="1" applyAlignment="1">
      <alignment horizontal="center"/>
    </xf>
    <xf numFmtId="0" fontId="0" fillId="0" borderId="44" xfId="0" applyBorder="1" applyAlignment="1">
      <alignment horizontal="right"/>
    </xf>
    <xf numFmtId="0" fontId="0" fillId="0" borderId="51" xfId="0" applyBorder="1" applyAlignment="1">
      <alignment horizontal="center"/>
    </xf>
    <xf numFmtId="5" fontId="24" fillId="0" borderId="25" xfId="0" applyNumberFormat="1" applyFont="1" applyBorder="1" applyAlignment="1" applyProtection="1">
      <alignment horizontal="center"/>
    </xf>
    <xf numFmtId="0" fontId="24" fillId="0" borderId="39" xfId="0" applyFont="1" applyBorder="1" applyAlignment="1">
      <alignment horizontal="center"/>
    </xf>
    <xf numFmtId="0" fontId="29" fillId="0" borderId="28" xfId="0" applyFont="1" applyBorder="1" applyAlignment="1">
      <alignment horizontal="center"/>
    </xf>
    <xf numFmtId="0" fontId="29" fillId="0" borderId="26" xfId="0" applyFont="1" applyBorder="1" applyAlignment="1">
      <alignment horizontal="center"/>
    </xf>
    <xf numFmtId="0" fontId="24" fillId="0" borderId="65" xfId="0" applyFont="1" applyBorder="1" applyAlignment="1">
      <alignment horizontal="right"/>
    </xf>
    <xf numFmtId="0" fontId="0" fillId="0" borderId="22" xfId="0" applyBorder="1" applyAlignment="1" applyProtection="1">
      <alignment horizontal="center"/>
    </xf>
    <xf numFmtId="0" fontId="0" fillId="0" borderId="44" xfId="0" applyBorder="1" applyAlignment="1" applyProtection="1">
      <alignment horizontal="center"/>
    </xf>
    <xf numFmtId="0" fontId="0" fillId="0" borderId="33" xfId="0" applyBorder="1" applyAlignment="1" applyProtection="1">
      <alignment horizontal="center"/>
    </xf>
    <xf numFmtId="0" fontId="0" fillId="0" borderId="8" xfId="0" applyBorder="1" applyAlignment="1" applyProtection="1">
      <alignment horizontal="center"/>
    </xf>
    <xf numFmtId="0" fontId="0" fillId="0" borderId="59" xfId="0" applyBorder="1" applyAlignment="1" applyProtection="1">
      <alignment horizontal="center"/>
    </xf>
    <xf numFmtId="0" fontId="52" fillId="0" borderId="0" xfId="0" applyFont="1"/>
    <xf numFmtId="0" fontId="52" fillId="0" borderId="0" xfId="0" applyFont="1" applyAlignment="1">
      <alignment horizontal="centerContinuous"/>
    </xf>
    <xf numFmtId="0" fontId="52" fillId="0" borderId="4" xfId="0" applyFont="1" applyBorder="1"/>
    <xf numFmtId="0" fontId="52" fillId="0" borderId="5" xfId="0" applyFont="1" applyBorder="1"/>
    <xf numFmtId="0" fontId="52" fillId="0" borderId="6" xfId="0" applyFont="1" applyBorder="1"/>
    <xf numFmtId="0" fontId="52" fillId="0" borderId="7" xfId="0" applyFont="1" applyBorder="1"/>
    <xf numFmtId="0" fontId="52" fillId="0" borderId="8" xfId="0" applyFont="1" applyBorder="1"/>
    <xf numFmtId="0" fontId="25" fillId="0" borderId="22" xfId="0" applyFont="1" applyBorder="1"/>
    <xf numFmtId="0" fontId="25" fillId="0" borderId="24" xfId="0" applyFont="1" applyBorder="1"/>
    <xf numFmtId="0" fontId="52" fillId="0" borderId="24" xfId="0" applyFont="1" applyBorder="1"/>
    <xf numFmtId="0" fontId="52" fillId="0" borderId="33" xfId="0" applyFont="1" applyBorder="1"/>
    <xf numFmtId="0" fontId="52" fillId="0" borderId="7" xfId="0" applyFont="1" applyBorder="1" applyAlignment="1">
      <alignment horizontal="center"/>
    </xf>
    <xf numFmtId="0" fontId="52" fillId="0" borderId="27" xfId="0" applyFont="1" applyBorder="1"/>
    <xf numFmtId="0" fontId="52" fillId="0" borderId="0" xfId="0" applyFont="1" applyAlignment="1">
      <alignment horizontal="center"/>
    </xf>
    <xf numFmtId="0" fontId="52" fillId="0" borderId="41" xfId="0" applyFont="1" applyBorder="1" applyAlignment="1">
      <alignment horizontal="center"/>
    </xf>
    <xf numFmtId="0" fontId="52" fillId="0" borderId="8" xfId="0" applyFont="1" applyBorder="1" applyAlignment="1">
      <alignment horizontal="center"/>
    </xf>
    <xf numFmtId="0" fontId="52" fillId="0" borderId="22" xfId="0" applyFont="1" applyBorder="1" applyAlignment="1">
      <alignment horizontal="center"/>
    </xf>
    <xf numFmtId="0" fontId="52" fillId="0" borderId="25" xfId="0" applyFont="1" applyBorder="1"/>
    <xf numFmtId="0" fontId="52" fillId="0" borderId="24" xfId="0" applyFont="1" applyBorder="1" applyAlignment="1">
      <alignment horizontal="center"/>
    </xf>
    <xf numFmtId="0" fontId="52" fillId="0" borderId="44" xfId="0" applyFont="1" applyBorder="1" applyAlignment="1">
      <alignment horizontal="center"/>
    </xf>
    <xf numFmtId="0" fontId="52" fillId="0" borderId="33" xfId="0" applyFont="1" applyBorder="1" applyAlignment="1">
      <alignment horizontal="center"/>
    </xf>
    <xf numFmtId="0" fontId="52" fillId="0" borderId="41" xfId="0" applyFont="1" applyBorder="1"/>
    <xf numFmtId="5" fontId="52" fillId="0" borderId="41" xfId="0" applyNumberFormat="1" applyFont="1" applyBorder="1" applyProtection="1"/>
    <xf numFmtId="5" fontId="52" fillId="0" borderId="0" xfId="0" applyNumberFormat="1" applyFont="1" applyProtection="1"/>
    <xf numFmtId="5" fontId="52" fillId="0" borderId="8" xfId="0" applyNumberFormat="1" applyFont="1" applyBorder="1" applyProtection="1"/>
    <xf numFmtId="37" fontId="52" fillId="0" borderId="0" xfId="0" applyNumberFormat="1" applyFont="1" applyProtection="1"/>
    <xf numFmtId="37" fontId="52" fillId="0" borderId="41" xfId="0" applyNumberFormat="1" applyFont="1" applyBorder="1" applyProtection="1"/>
    <xf numFmtId="37" fontId="52" fillId="0" borderId="8" xfId="0" applyNumberFormat="1" applyFont="1" applyBorder="1" applyProtection="1"/>
    <xf numFmtId="5" fontId="52" fillId="0" borderId="48" xfId="0" applyNumberFormat="1" applyFont="1" applyBorder="1" applyProtection="1"/>
    <xf numFmtId="5" fontId="52" fillId="0" borderId="62" xfId="0" applyNumberFormat="1" applyFont="1" applyBorder="1" applyProtection="1"/>
    <xf numFmtId="5" fontId="52" fillId="0" borderId="37" xfId="0" applyNumberFormat="1" applyFont="1" applyBorder="1" applyProtection="1"/>
    <xf numFmtId="0" fontId="52" fillId="0" borderId="44" xfId="0" applyFont="1" applyBorder="1"/>
    <xf numFmtId="5" fontId="52" fillId="0" borderId="24" xfId="0" applyNumberFormat="1" applyFont="1" applyBorder="1" applyProtection="1"/>
    <xf numFmtId="5" fontId="52" fillId="0" borderId="44" xfId="0" applyNumberFormat="1" applyFont="1" applyBorder="1" applyProtection="1"/>
    <xf numFmtId="5" fontId="52" fillId="0" borderId="33" xfId="0" applyNumberFormat="1" applyFont="1" applyBorder="1" applyProtection="1"/>
    <xf numFmtId="0" fontId="52" fillId="0" borderId="34" xfId="0" applyFont="1" applyBorder="1" applyAlignment="1">
      <alignment horizontal="center"/>
    </xf>
    <xf numFmtId="0" fontId="25" fillId="0" borderId="28" xfId="0" applyFont="1" applyBorder="1"/>
    <xf numFmtId="166" fontId="25" fillId="0" borderId="28" xfId="0" applyNumberFormat="1" applyFont="1" applyBorder="1" applyProtection="1"/>
    <xf numFmtId="0" fontId="52" fillId="0" borderId="35" xfId="0" applyFont="1" applyBorder="1" applyAlignment="1">
      <alignment horizontal="center"/>
    </xf>
    <xf numFmtId="10" fontId="25" fillId="0" borderId="24" xfId="0" applyNumberFormat="1" applyFont="1" applyBorder="1" applyProtection="1"/>
    <xf numFmtId="166" fontId="25" fillId="0" borderId="26" xfId="0" applyNumberFormat="1" applyFont="1" applyBorder="1" applyProtection="1"/>
    <xf numFmtId="10" fontId="25" fillId="0" borderId="26" xfId="0" applyNumberFormat="1" applyFont="1" applyBorder="1" applyProtection="1"/>
    <xf numFmtId="0" fontId="52" fillId="0" borderId="16" xfId="0" applyFont="1" applyBorder="1" applyAlignment="1">
      <alignment horizontal="center"/>
    </xf>
    <xf numFmtId="0" fontId="52" fillId="0" borderId="12" xfId="0" applyFont="1" applyBorder="1"/>
    <xf numFmtId="0" fontId="52" fillId="0" borderId="13" xfId="0" applyFont="1" applyBorder="1"/>
    <xf numFmtId="0" fontId="52" fillId="0" borderId="0" xfId="0" applyFont="1" applyAlignment="1">
      <alignment horizontal="left"/>
    </xf>
    <xf numFmtId="0" fontId="53" fillId="0" borderId="0" xfId="0" applyFont="1"/>
    <xf numFmtId="0" fontId="55" fillId="0" borderId="0" xfId="0" applyFont="1"/>
    <xf numFmtId="0" fontId="33" fillId="0" borderId="0" xfId="0" applyFont="1"/>
    <xf numFmtId="0" fontId="16" fillId="0" borderId="0" xfId="0" applyFont="1" applyAlignment="1">
      <alignment horizontal="left"/>
    </xf>
    <xf numFmtId="0" fontId="23" fillId="0" borderId="0" xfId="0" applyFont="1" applyAlignment="1">
      <alignment horizontal="center"/>
    </xf>
    <xf numFmtId="0" fontId="59" fillId="0" borderId="0" xfId="0" applyFont="1" applyAlignment="1">
      <alignment horizontal="centerContinuous" vertical="center" wrapText="1"/>
    </xf>
    <xf numFmtId="0" fontId="60" fillId="0" borderId="0" xfId="0" applyFont="1"/>
    <xf numFmtId="0" fontId="61" fillId="0" borderId="0" xfId="0" applyFont="1"/>
    <xf numFmtId="0" fontId="61" fillId="0" borderId="4" xfId="0" applyFont="1" applyBorder="1"/>
    <xf numFmtId="0" fontId="62" fillId="0" borderId="7" xfId="0" applyFont="1" applyBorder="1" applyAlignment="1">
      <alignment horizontal="centerContinuous"/>
    </xf>
    <xf numFmtId="0" fontId="60" fillId="0" borderId="7" xfId="0" applyFont="1" applyBorder="1"/>
    <xf numFmtId="0" fontId="60" fillId="0" borderId="7" xfId="0" applyFont="1" applyBorder="1" applyAlignment="1">
      <alignment vertical="top"/>
    </xf>
    <xf numFmtId="0" fontId="61" fillId="0" borderId="0" xfId="0" applyFont="1" applyAlignment="1">
      <alignment horizontal="centerContinuous"/>
    </xf>
    <xf numFmtId="0" fontId="61" fillId="0" borderId="0" xfId="0" applyFont="1" applyAlignment="1">
      <alignment horizontal="right"/>
    </xf>
    <xf numFmtId="0" fontId="63" fillId="0" borderId="0" xfId="0" applyFont="1"/>
    <xf numFmtId="0" fontId="60" fillId="0" borderId="0" xfId="0" applyFont="1" applyAlignment="1">
      <alignment horizontal="left"/>
    </xf>
    <xf numFmtId="0" fontId="62" fillId="0" borderId="0" xfId="0" applyFont="1"/>
    <xf numFmtId="0" fontId="12" fillId="0" borderId="0" xfId="0" applyFont="1" applyAlignment="1" applyProtection="1">
      <alignment horizontal="left" wrapText="1"/>
      <protection locked="0"/>
    </xf>
    <xf numFmtId="0" fontId="12" fillId="0" borderId="0" xfId="0" applyFont="1" applyAlignment="1" applyProtection="1">
      <alignment horizontal="left"/>
      <protection locked="0"/>
    </xf>
    <xf numFmtId="0" fontId="60" fillId="0" borderId="6" xfId="0" applyFont="1" applyBorder="1"/>
    <xf numFmtId="0" fontId="60" fillId="0" borderId="8" xfId="0" applyFont="1" applyBorder="1" applyAlignment="1">
      <alignment horizontal="centerContinuous" wrapText="1"/>
    </xf>
    <xf numFmtId="0" fontId="60" fillId="0" borderId="8" xfId="0" applyFont="1" applyBorder="1" applyAlignment="1">
      <alignment horizontal="left" vertical="center" wrapText="1"/>
    </xf>
    <xf numFmtId="0" fontId="13" fillId="0" borderId="8" xfId="0" applyFont="1" applyBorder="1" applyProtection="1">
      <protection locked="0"/>
    </xf>
    <xf numFmtId="0" fontId="13" fillId="0" borderId="8" xfId="0" applyFont="1" applyBorder="1" applyAlignment="1" applyProtection="1">
      <alignment horizontal="left" wrapText="1"/>
      <protection locked="0"/>
    </xf>
    <xf numFmtId="0" fontId="60" fillId="0" borderId="16" xfId="0" applyFont="1" applyBorder="1"/>
    <xf numFmtId="0" fontId="13" fillId="0" borderId="13" xfId="0" applyFont="1" applyBorder="1" applyProtection="1">
      <protection locked="0"/>
    </xf>
    <xf numFmtId="0" fontId="31" fillId="0" borderId="0" xfId="0" applyFont="1" applyAlignment="1"/>
    <xf numFmtId="49" fontId="20" fillId="0" borderId="0" xfId="0" applyNumberFormat="1" applyFont="1" applyProtection="1">
      <protection locked="0"/>
    </xf>
    <xf numFmtId="49" fontId="6" fillId="5" borderId="0" xfId="0" applyNumberFormat="1" applyFont="1" applyFill="1" applyProtection="1">
      <protection locked="0"/>
    </xf>
    <xf numFmtId="37" fontId="0" fillId="0" borderId="29" xfId="0" applyNumberFormat="1" applyBorder="1"/>
    <xf numFmtId="37" fontId="24" fillId="0" borderId="29" xfId="0" applyNumberFormat="1" applyFont="1" applyBorder="1" applyAlignment="1">
      <alignment horizontal="right"/>
    </xf>
    <xf numFmtId="37" fontId="0" fillId="0" borderId="8" xfId="0" applyNumberFormat="1" applyBorder="1"/>
    <xf numFmtId="5" fontId="0" fillId="0" borderId="29" xfId="0" applyNumberFormat="1" applyBorder="1"/>
    <xf numFmtId="5" fontId="0" fillId="0" borderId="8" xfId="0" applyNumberFormat="1" applyBorder="1"/>
    <xf numFmtId="37" fontId="0" fillId="0" borderId="31" xfId="0" applyNumberFormat="1" applyBorder="1"/>
    <xf numFmtId="37" fontId="0" fillId="0" borderId="32" xfId="0" applyNumberFormat="1" applyBorder="1"/>
    <xf numFmtId="0" fontId="29" fillId="0" borderId="0" xfId="0" applyFont="1" applyAlignment="1">
      <alignment horizontal="left"/>
    </xf>
    <xf numFmtId="37" fontId="24" fillId="0" borderId="27" xfId="0" applyNumberFormat="1" applyFont="1" applyBorder="1"/>
    <xf numFmtId="37" fontId="24" fillId="0" borderId="25" xfId="0" applyNumberFormat="1" applyFont="1" applyBorder="1"/>
    <xf numFmtId="37" fontId="24" fillId="0" borderId="31" xfId="0" applyNumberFormat="1" applyFont="1" applyBorder="1"/>
    <xf numFmtId="37" fontId="24" fillId="0" borderId="28" xfId="0" applyNumberFormat="1" applyFont="1" applyBorder="1"/>
    <xf numFmtId="37" fontId="24" fillId="0" borderId="26" xfId="0" applyNumberFormat="1" applyFont="1" applyBorder="1"/>
    <xf numFmtId="37" fontId="24" fillId="0" borderId="52" xfId="0" applyNumberFormat="1" applyFont="1" applyBorder="1"/>
    <xf numFmtId="37" fontId="52" fillId="0" borderId="41" xfId="0" applyNumberFormat="1" applyFont="1" applyBorder="1"/>
    <xf numFmtId="174" fontId="52" fillId="0" borderId="44" xfId="0" applyNumberFormat="1" applyFont="1" applyBorder="1"/>
    <xf numFmtId="174" fontId="52" fillId="0" borderId="41" xfId="0" applyNumberFormat="1" applyFont="1" applyBorder="1"/>
    <xf numFmtId="37" fontId="52" fillId="0" borderId="0" xfId="0" applyNumberFormat="1" applyFont="1"/>
    <xf numFmtId="37" fontId="52" fillId="0" borderId="8" xfId="0" applyNumberFormat="1" applyFont="1" applyBorder="1"/>
    <xf numFmtId="0" fontId="24" fillId="0" borderId="36" xfId="0" applyFont="1" applyBorder="1" applyAlignment="1">
      <alignment horizontal="centerContinuous"/>
    </xf>
    <xf numFmtId="0" fontId="24" fillId="0" borderId="68" xfId="0" applyFont="1" applyBorder="1"/>
    <xf numFmtId="170" fontId="24" fillId="0" borderId="29" xfId="0" applyNumberFormat="1" applyFont="1" applyBorder="1" applyProtection="1"/>
    <xf numFmtId="170" fontId="24" fillId="0" borderId="8" xfId="0" applyNumberFormat="1" applyFont="1" applyBorder="1" applyProtection="1"/>
    <xf numFmtId="5" fontId="24" fillId="0" borderId="18" xfId="0" applyNumberFormat="1" applyFont="1" applyBorder="1" applyProtection="1"/>
    <xf numFmtId="5" fontId="24" fillId="0" borderId="43" xfId="0" applyNumberFormat="1" applyFont="1" applyBorder="1" applyProtection="1"/>
    <xf numFmtId="5" fontId="25" fillId="0" borderId="0" xfId="0" applyNumberFormat="1" applyFont="1" applyAlignment="1" applyProtection="1">
      <alignment horizontal="centerContinuous"/>
    </xf>
    <xf numFmtId="5" fontId="24" fillId="0" borderId="0" xfId="0" applyNumberFormat="1" applyFont="1" applyAlignment="1" applyProtection="1">
      <alignment horizontal="centerContinuous"/>
    </xf>
    <xf numFmtId="5" fontId="24" fillId="0" borderId="8" xfId="0" applyNumberFormat="1" applyFont="1" applyBorder="1" applyAlignment="1" applyProtection="1">
      <alignment horizontal="centerContinuous"/>
    </xf>
    <xf numFmtId="5" fontId="24" fillId="0" borderId="8" xfId="0" applyNumberFormat="1" applyFont="1" applyBorder="1" applyAlignment="1" applyProtection="1">
      <alignment horizontal="center"/>
    </xf>
    <xf numFmtId="170" fontId="24" fillId="0" borderId="0" xfId="0" applyNumberFormat="1" applyFont="1" applyProtection="1"/>
    <xf numFmtId="0" fontId="50" fillId="0" borderId="0" xfId="0" applyFont="1"/>
    <xf numFmtId="37" fontId="24" fillId="0" borderId="41" xfId="0" applyNumberFormat="1" applyFont="1" applyBorder="1" applyProtection="1">
      <protection locked="0"/>
    </xf>
    <xf numFmtId="0" fontId="24" fillId="0" borderId="29" xfId="0" applyFont="1" applyBorder="1" applyAlignment="1" applyProtection="1">
      <alignment horizontal="center"/>
      <protection locked="0"/>
    </xf>
    <xf numFmtId="5" fontId="24" fillId="0" borderId="26" xfId="0" applyNumberFormat="1" applyFont="1" applyBorder="1" applyAlignment="1" applyProtection="1">
      <alignment horizontal="center"/>
    </xf>
    <xf numFmtId="0" fontId="50" fillId="0" borderId="0" xfId="0" applyFont="1" applyProtection="1">
      <protection locked="0"/>
    </xf>
    <xf numFmtId="0" fontId="69" fillId="0" borderId="0" xfId="0" applyFont="1" applyAlignment="1" applyProtection="1">
      <alignment horizontal="left"/>
      <protection locked="0"/>
    </xf>
    <xf numFmtId="0" fontId="69" fillId="0" borderId="0" xfId="0" applyFont="1" applyProtection="1">
      <protection locked="0"/>
    </xf>
    <xf numFmtId="0" fontId="35" fillId="0" borderId="0" xfId="0" applyFont="1" applyAlignment="1" applyProtection="1">
      <alignment horizontal="right"/>
      <protection locked="0"/>
    </xf>
    <xf numFmtId="0" fontId="35" fillId="0" borderId="0" xfId="0" applyFont="1" applyProtection="1">
      <protection locked="0"/>
    </xf>
    <xf numFmtId="0" fontId="70" fillId="0" borderId="0" xfId="0" applyFont="1" applyAlignment="1" applyProtection="1">
      <alignment vertical="top"/>
      <protection locked="0"/>
    </xf>
    <xf numFmtId="0" fontId="69" fillId="0" borderId="24" xfId="0" applyFont="1" applyBorder="1" applyProtection="1">
      <protection locked="0"/>
    </xf>
    <xf numFmtId="0" fontId="71" fillId="0" borderId="0" xfId="0" applyFont="1" applyProtection="1">
      <protection locked="0"/>
    </xf>
    <xf numFmtId="0" fontId="69" fillId="0" borderId="0" xfId="0" applyFont="1" applyAlignment="1" applyProtection="1">
      <alignment horizontal="right"/>
      <protection locked="0"/>
    </xf>
    <xf numFmtId="0" fontId="69" fillId="0" borderId="12" xfId="0" applyFont="1" applyBorder="1" applyProtection="1">
      <protection locked="0"/>
    </xf>
    <xf numFmtId="0" fontId="71" fillId="0" borderId="0" xfId="0" applyFont="1" applyAlignment="1" applyProtection="1">
      <alignment horizontal="centerContinuous"/>
      <protection locked="0"/>
    </xf>
    <xf numFmtId="0" fontId="24" fillId="0" borderId="23" xfId="0" applyFont="1" applyBorder="1" applyAlignment="1" applyProtection="1">
      <alignment horizontal="center"/>
      <protection locked="0"/>
    </xf>
    <xf numFmtId="0" fontId="24" fillId="0" borderId="27" xfId="0" applyFont="1" applyBorder="1" applyProtection="1">
      <protection locked="0"/>
    </xf>
    <xf numFmtId="176" fontId="24" fillId="0" borderId="41" xfId="0" applyNumberFormat="1" applyFont="1" applyBorder="1" applyAlignment="1" applyProtection="1">
      <alignment horizontal="center"/>
      <protection locked="0"/>
    </xf>
    <xf numFmtId="0" fontId="24" fillId="0" borderId="41" xfId="0" applyFont="1" applyBorder="1" applyAlignment="1" applyProtection="1">
      <alignment horizontal="center"/>
      <protection locked="0"/>
    </xf>
    <xf numFmtId="37" fontId="24" fillId="0" borderId="41" xfId="0" applyNumberFormat="1" applyFont="1" applyBorder="1" applyAlignment="1" applyProtection="1">
      <alignment horizontal="center"/>
      <protection locked="0"/>
    </xf>
    <xf numFmtId="0" fontId="24" fillId="0" borderId="41" xfId="0" applyFont="1" applyBorder="1" applyProtection="1">
      <protection locked="0"/>
    </xf>
    <xf numFmtId="0" fontId="24" fillId="0" borderId="20" xfId="0" applyFont="1" applyBorder="1" applyProtection="1">
      <protection locked="0"/>
    </xf>
    <xf numFmtId="0" fontId="24" fillId="0" borderId="42" xfId="0" applyFont="1" applyBorder="1" applyProtection="1">
      <protection locked="0"/>
    </xf>
    <xf numFmtId="5" fontId="24" fillId="0" borderId="42" xfId="0" applyNumberFormat="1" applyFont="1" applyBorder="1" applyProtection="1">
      <protection locked="0"/>
    </xf>
    <xf numFmtId="5" fontId="24" fillId="0" borderId="21" xfId="0" applyNumberFormat="1" applyFont="1" applyBorder="1" applyProtection="1">
      <protection locked="0"/>
    </xf>
    <xf numFmtId="37" fontId="24" fillId="0" borderId="28" xfId="0" applyNumberFormat="1" applyFont="1" applyBorder="1" applyProtection="1">
      <protection locked="0"/>
    </xf>
    <xf numFmtId="0" fontId="24" fillId="0" borderId="0" xfId="0" applyFont="1" applyAlignment="1" applyProtection="1">
      <alignment horizontal="centerContinuous"/>
      <protection locked="0"/>
    </xf>
    <xf numFmtId="0" fontId="72" fillId="0" borderId="0" xfId="0" applyFont="1"/>
    <xf numFmtId="0" fontId="78" fillId="0" borderId="24" xfId="0" applyFont="1" applyBorder="1" applyAlignment="1" applyProtection="1">
      <alignment horizontal="center"/>
      <protection locked="0"/>
    </xf>
    <xf numFmtId="0" fontId="25" fillId="0" borderId="0" xfId="0" applyFont="1" applyAlignment="1">
      <alignment horizontal="right"/>
    </xf>
    <xf numFmtId="43" fontId="24" fillId="0" borderId="0" xfId="0" applyNumberFormat="1" applyFont="1"/>
    <xf numFmtId="0" fontId="5" fillId="0" borderId="0" xfId="3" applyFont="1"/>
    <xf numFmtId="0" fontId="5" fillId="0" borderId="73" xfId="3" applyFont="1" applyBorder="1"/>
    <xf numFmtId="0" fontId="5" fillId="0" borderId="75" xfId="3" applyFont="1" applyBorder="1"/>
    <xf numFmtId="0" fontId="5" fillId="0" borderId="76" xfId="3" applyFont="1" applyBorder="1"/>
    <xf numFmtId="0" fontId="5" fillId="0" borderId="71" xfId="3" applyFont="1" applyBorder="1"/>
    <xf numFmtId="0" fontId="5" fillId="0" borderId="0" xfId="3" applyFont="1" applyBorder="1"/>
    <xf numFmtId="0" fontId="5" fillId="0" borderId="77" xfId="3" applyFont="1" applyBorder="1"/>
    <xf numFmtId="0" fontId="5" fillId="0" borderId="0" xfId="3" applyFont="1" applyBorder="1" applyAlignment="1">
      <alignment horizontal="center"/>
    </xf>
    <xf numFmtId="0" fontId="5" fillId="0" borderId="88" xfId="3" applyFont="1" applyBorder="1"/>
    <xf numFmtId="0" fontId="5" fillId="0" borderId="66" xfId="3" applyFont="1" applyBorder="1" applyAlignment="1">
      <alignment horizontal="center"/>
    </xf>
    <xf numFmtId="0" fontId="5" fillId="0" borderId="66" xfId="3" applyFont="1" applyBorder="1"/>
    <xf numFmtId="0" fontId="5" fillId="0" borderId="89" xfId="3" applyFont="1" applyBorder="1" applyAlignment="1">
      <alignment horizontal="center"/>
    </xf>
    <xf numFmtId="0" fontId="5" fillId="0" borderId="0" xfId="0" applyFont="1" applyBorder="1"/>
    <xf numFmtId="37" fontId="5" fillId="0" borderId="77" xfId="0" applyNumberFormat="1" applyFont="1" applyBorder="1"/>
    <xf numFmtId="37" fontId="5" fillId="0" borderId="0" xfId="3" applyNumberFormat="1" applyFont="1"/>
    <xf numFmtId="0" fontId="5" fillId="0" borderId="66" xfId="0" applyFont="1" applyBorder="1"/>
    <xf numFmtId="41" fontId="5" fillId="0" borderId="0" xfId="3" applyNumberFormat="1" applyFont="1"/>
    <xf numFmtId="41" fontId="5" fillId="0" borderId="76" xfId="3" applyNumberFormat="1" applyFont="1" applyBorder="1"/>
    <xf numFmtId="41" fontId="5" fillId="0" borderId="77" xfId="3" applyNumberFormat="1" applyFont="1" applyBorder="1"/>
    <xf numFmtId="0" fontId="5" fillId="0" borderId="85" xfId="3" applyFont="1" applyBorder="1" applyAlignment="1">
      <alignment horizontal="center"/>
    </xf>
    <xf numFmtId="0" fontId="5" fillId="0" borderId="85" xfId="3" applyFont="1" applyBorder="1"/>
    <xf numFmtId="0" fontId="5" fillId="0" borderId="77" xfId="3" applyFont="1" applyBorder="1" applyAlignment="1">
      <alignment horizontal="center"/>
    </xf>
    <xf numFmtId="0" fontId="5" fillId="0" borderId="75" xfId="0" applyFont="1" applyBorder="1"/>
    <xf numFmtId="37" fontId="5" fillId="0" borderId="76" xfId="0" applyNumberFormat="1" applyFont="1" applyBorder="1"/>
    <xf numFmtId="0" fontId="5" fillId="0" borderId="89" xfId="3" applyFont="1" applyBorder="1"/>
    <xf numFmtId="37" fontId="5" fillId="0" borderId="77" xfId="3" applyNumberFormat="1" applyFont="1" applyBorder="1"/>
    <xf numFmtId="3" fontId="80" fillId="0" borderId="94" xfId="1" applyNumberFormat="1" applyFont="1" applyBorder="1"/>
    <xf numFmtId="41" fontId="5" fillId="0" borderId="89" xfId="3" applyNumberFormat="1" applyFont="1" applyBorder="1"/>
    <xf numFmtId="0" fontId="33" fillId="0" borderId="0" xfId="5" applyFont="1" applyAlignment="1"/>
    <xf numFmtId="0" fontId="64" fillId="0" borderId="0" xfId="5" applyFont="1" applyAlignment="1"/>
    <xf numFmtId="0" fontId="29" fillId="0" borderId="0" xfId="5" applyFont="1" applyAlignment="1">
      <alignment horizontal="centerContinuous"/>
    </xf>
    <xf numFmtId="49" fontId="29" fillId="0" borderId="0" xfId="5" applyNumberFormat="1" applyFont="1" applyAlignment="1">
      <alignment horizontal="centerContinuous"/>
    </xf>
    <xf numFmtId="0" fontId="4" fillId="0" borderId="0" xfId="5" applyAlignment="1"/>
    <xf numFmtId="0" fontId="36" fillId="0" borderId="4" xfId="5" applyFont="1" applyBorder="1" applyAlignment="1">
      <alignment horizontal="centerContinuous"/>
    </xf>
    <xf numFmtId="0" fontId="36" fillId="0" borderId="5" xfId="5" applyFont="1" applyBorder="1" applyAlignment="1">
      <alignment horizontal="centerContinuous"/>
    </xf>
    <xf numFmtId="0" fontId="29" fillId="0" borderId="5" xfId="5" applyFont="1" applyBorder="1" applyAlignment="1">
      <alignment horizontal="centerContinuous"/>
    </xf>
    <xf numFmtId="0" fontId="29" fillId="0" borderId="6" xfId="5" applyFont="1" applyBorder="1" applyAlignment="1">
      <alignment horizontal="centerContinuous"/>
    </xf>
    <xf numFmtId="0" fontId="36" fillId="0" borderId="7" xfId="5" applyFont="1" applyBorder="1" applyAlignment="1">
      <alignment horizontal="centerContinuous"/>
    </xf>
    <xf numFmtId="0" fontId="29" fillId="0" borderId="8" xfId="5" applyFont="1" applyBorder="1" applyAlignment="1">
      <alignment horizontal="centerContinuous"/>
    </xf>
    <xf numFmtId="0" fontId="29" fillId="0" borderId="7" xfId="5" applyFont="1" applyBorder="1" applyAlignment="1"/>
    <xf numFmtId="0" fontId="29" fillId="0" borderId="0" xfId="5" applyFont="1" applyAlignment="1"/>
    <xf numFmtId="0" fontId="29" fillId="0" borderId="8" xfId="5" applyFont="1" applyBorder="1" applyAlignment="1"/>
    <xf numFmtId="0" fontId="4" fillId="0" borderId="7" xfId="5" applyBorder="1" applyAlignment="1"/>
    <xf numFmtId="0" fontId="29" fillId="0" borderId="22" xfId="5" applyFont="1" applyBorder="1" applyAlignment="1"/>
    <xf numFmtId="0" fontId="29" fillId="0" borderId="24" xfId="5" applyFont="1" applyBorder="1" applyAlignment="1"/>
    <xf numFmtId="0" fontId="29" fillId="0" borderId="33" xfId="5" applyFont="1" applyBorder="1" applyAlignment="1"/>
    <xf numFmtId="0" fontId="29" fillId="0" borderId="34" xfId="5" applyFont="1" applyBorder="1" applyAlignment="1">
      <alignment horizontal="center"/>
    </xf>
    <xf numFmtId="0" fontId="29" fillId="0" borderId="0" xfId="5" applyFont="1" applyAlignment="1">
      <alignment horizontal="center"/>
    </xf>
    <xf numFmtId="0" fontId="29" fillId="0" borderId="25" xfId="5" applyFont="1" applyBorder="1" applyAlignment="1">
      <alignment horizontal="centerContinuous"/>
    </xf>
    <xf numFmtId="0" fontId="29" fillId="0" borderId="33" xfId="5" applyFont="1" applyBorder="1" applyAlignment="1">
      <alignment horizontal="centerContinuous"/>
    </xf>
    <xf numFmtId="0" fontId="29" fillId="0" borderId="41" xfId="5" applyFont="1" applyBorder="1" applyAlignment="1">
      <alignment horizontal="center"/>
    </xf>
    <xf numFmtId="0" fontId="29" fillId="0" borderId="8" xfId="5" applyFont="1" applyBorder="1" applyAlignment="1">
      <alignment horizontal="center"/>
    </xf>
    <xf numFmtId="0" fontId="29" fillId="0" borderId="35" xfId="5" applyFont="1" applyBorder="1" applyAlignment="1">
      <alignment horizontal="center"/>
    </xf>
    <xf numFmtId="0" fontId="29" fillId="0" borderId="24" xfId="5" applyFont="1" applyBorder="1" applyAlignment="1">
      <alignment horizontal="center"/>
    </xf>
    <xf numFmtId="0" fontId="29" fillId="0" borderId="44" xfId="5" applyFont="1" applyBorder="1" applyAlignment="1">
      <alignment horizontal="center"/>
    </xf>
    <xf numFmtId="0" fontId="29" fillId="0" borderId="33" xfId="5" applyFont="1" applyBorder="1" applyAlignment="1">
      <alignment horizontal="center"/>
    </xf>
    <xf numFmtId="5" fontId="24" fillId="0" borderId="41" xfId="5" applyNumberFormat="1" applyFont="1" applyBorder="1" applyAlignment="1" applyProtection="1"/>
    <xf numFmtId="5" fontId="24" fillId="0" borderId="8" xfId="5" applyNumberFormat="1" applyFont="1" applyBorder="1" applyAlignment="1"/>
    <xf numFmtId="43" fontId="16" fillId="0" borderId="41" xfId="5" applyNumberFormat="1" applyFont="1" applyBorder="1" applyAlignment="1" applyProtection="1"/>
    <xf numFmtId="43" fontId="16" fillId="0" borderId="8" xfId="5" applyNumberFormat="1" applyFont="1" applyBorder="1" applyAlignment="1" applyProtection="1"/>
    <xf numFmtId="5" fontId="4" fillId="0" borderId="0" xfId="5" applyNumberFormat="1" applyAlignment="1"/>
    <xf numFmtId="43" fontId="4" fillId="0" borderId="0" xfId="5" applyNumberFormat="1" applyAlignment="1"/>
    <xf numFmtId="37" fontId="24" fillId="0" borderId="41" xfId="5" applyNumberFormat="1" applyFont="1" applyBorder="1" applyAlignment="1" applyProtection="1"/>
    <xf numFmtId="37" fontId="24" fillId="0" borderId="8" xfId="5" applyNumberFormat="1" applyFont="1" applyBorder="1" applyAlignment="1" applyProtection="1"/>
    <xf numFmtId="5" fontId="81" fillId="0" borderId="0" xfId="5" applyNumberFormat="1" applyFont="1" applyAlignment="1"/>
    <xf numFmtId="37" fontId="24" fillId="0" borderId="44" xfId="5" applyNumberFormat="1" applyFont="1" applyBorder="1" applyAlignment="1" applyProtection="1"/>
    <xf numFmtId="37" fontId="24" fillId="0" borderId="33" xfId="5" applyNumberFormat="1" applyFont="1" applyBorder="1" applyAlignment="1" applyProtection="1"/>
    <xf numFmtId="0" fontId="29" fillId="0" borderId="24" xfId="5" applyFont="1" applyBorder="1" applyAlignment="1">
      <alignment horizontal="right"/>
    </xf>
    <xf numFmtId="5" fontId="24" fillId="0" borderId="44" xfId="5" applyNumberFormat="1" applyFont="1" applyBorder="1" applyAlignment="1" applyProtection="1"/>
    <xf numFmtId="5" fontId="24" fillId="0" borderId="26" xfId="5" applyNumberFormat="1" applyFont="1" applyBorder="1" applyAlignment="1" applyProtection="1"/>
    <xf numFmtId="0" fontId="29" fillId="0" borderId="0" xfId="5" applyFont="1" applyBorder="1" applyAlignment="1"/>
    <xf numFmtId="5" fontId="29" fillId="0" borderId="0" xfId="5" applyNumberFormat="1" applyFont="1" applyAlignment="1"/>
    <xf numFmtId="0" fontId="36" fillId="0" borderId="0" xfId="5" applyFont="1" applyAlignment="1">
      <alignment horizontal="centerContinuous"/>
    </xf>
    <xf numFmtId="0" fontId="4" fillId="0" borderId="8" xfId="5" applyBorder="1" applyAlignment="1"/>
    <xf numFmtId="5" fontId="29" fillId="0" borderId="0" xfId="5" applyNumberFormat="1" applyFont="1" applyAlignment="1" applyProtection="1"/>
    <xf numFmtId="0" fontId="29" fillId="0" borderId="16" xfId="5" applyFont="1" applyBorder="1" applyAlignment="1"/>
    <xf numFmtId="0" fontId="29" fillId="0" borderId="12" xfId="5" applyFont="1" applyBorder="1" applyAlignment="1"/>
    <xf numFmtId="5" fontId="29" fillId="0" borderId="12" xfId="5" applyNumberFormat="1" applyFont="1" applyBorder="1" applyAlignment="1" applyProtection="1"/>
    <xf numFmtId="5" fontId="29" fillId="0" borderId="13" xfId="5" applyNumberFormat="1" applyFont="1" applyBorder="1" applyAlignment="1" applyProtection="1"/>
    <xf numFmtId="0" fontId="15" fillId="0" borderId="0" xfId="5" applyFont="1" applyAlignment="1"/>
    <xf numFmtId="37" fontId="24" fillId="0" borderId="0" xfId="6"/>
    <xf numFmtId="37" fontId="24" fillId="0" borderId="20" xfId="6" applyBorder="1"/>
    <xf numFmtId="37" fontId="24" fillId="0" borderId="19" xfId="6" applyBorder="1"/>
    <xf numFmtId="37" fontId="24" fillId="0" borderId="18" xfId="6" applyBorder="1"/>
    <xf numFmtId="37" fontId="24" fillId="0" borderId="27" xfId="6" applyBorder="1" applyAlignment="1">
      <alignment horizontal="centerContinuous"/>
    </xf>
    <xf numFmtId="37" fontId="24" fillId="0" borderId="0" xfId="6" applyAlignment="1">
      <alignment horizontal="centerContinuous"/>
    </xf>
    <xf numFmtId="37" fontId="24" fillId="0" borderId="29" xfId="6" applyBorder="1" applyAlignment="1">
      <alignment horizontal="centerContinuous"/>
    </xf>
    <xf numFmtId="37" fontId="24" fillId="0" borderId="27" xfId="6" applyBorder="1"/>
    <xf numFmtId="37" fontId="24" fillId="0" borderId="29" xfId="6" applyBorder="1"/>
    <xf numFmtId="37" fontId="24" fillId="0" borderId="25" xfId="6" applyBorder="1"/>
    <xf numFmtId="37" fontId="24" fillId="0" borderId="24" xfId="6" applyBorder="1"/>
    <xf numFmtId="37" fontId="24" fillId="0" borderId="23" xfId="6" applyBorder="1"/>
    <xf numFmtId="37" fontId="24" fillId="0" borderId="41" xfId="6" applyBorder="1"/>
    <xf numFmtId="37" fontId="24" fillId="0" borderId="41" xfId="6" applyBorder="1" applyAlignment="1">
      <alignment horizontal="center"/>
    </xf>
    <xf numFmtId="37" fontId="24" fillId="0" borderId="0" xfId="6" applyAlignment="1">
      <alignment horizontal="center"/>
    </xf>
    <xf numFmtId="37" fontId="24" fillId="0" borderId="29" xfId="6" applyBorder="1" applyAlignment="1">
      <alignment horizontal="center"/>
    </xf>
    <xf numFmtId="37" fontId="24" fillId="0" borderId="44" xfId="6" applyBorder="1"/>
    <xf numFmtId="37" fontId="24" fillId="0" borderId="44" xfId="6" applyBorder="1" applyAlignment="1">
      <alignment horizontal="center"/>
    </xf>
    <xf numFmtId="37" fontId="24" fillId="0" borderId="24" xfId="6" applyBorder="1" applyAlignment="1">
      <alignment horizontal="center"/>
    </xf>
    <xf numFmtId="37" fontId="24" fillId="0" borderId="23" xfId="6" applyBorder="1" applyAlignment="1">
      <alignment horizontal="center"/>
    </xf>
    <xf numFmtId="5" fontId="82" fillId="0" borderId="44" xfId="6" applyNumberFormat="1" applyFont="1" applyBorder="1" applyProtection="1">
      <protection locked="0"/>
    </xf>
    <xf numFmtId="5" fontId="24" fillId="0" borderId="23" xfId="6" applyNumberFormat="1" applyBorder="1" applyProtection="1"/>
    <xf numFmtId="37" fontId="24" fillId="11" borderId="0" xfId="6" applyFill="1"/>
    <xf numFmtId="37" fontId="24" fillId="11" borderId="41" xfId="6" applyFill="1" applyBorder="1"/>
    <xf numFmtId="37" fontId="24" fillId="11" borderId="0" xfId="6" applyNumberFormat="1" applyFill="1" applyProtection="1"/>
    <xf numFmtId="37" fontId="24" fillId="11" borderId="41" xfId="6" applyNumberFormat="1" applyFill="1" applyBorder="1" applyProtection="1"/>
    <xf numFmtId="37" fontId="24" fillId="0" borderId="29" xfId="6" applyNumberFormat="1" applyBorder="1" applyProtection="1"/>
    <xf numFmtId="5" fontId="24" fillId="0" borderId="48" xfId="6" applyNumberFormat="1" applyBorder="1" applyProtection="1"/>
    <xf numFmtId="5" fontId="24" fillId="11" borderId="62" xfId="6" applyNumberFormat="1" applyFill="1" applyBorder="1" applyProtection="1"/>
    <xf numFmtId="5" fontId="24" fillId="11" borderId="48" xfId="6" applyNumberFormat="1" applyFill="1" applyBorder="1" applyProtection="1"/>
    <xf numFmtId="5" fontId="24" fillId="0" borderId="36" xfId="6" applyNumberFormat="1" applyBorder="1" applyProtection="1"/>
    <xf numFmtId="37" fontId="82" fillId="0" borderId="41" xfId="6" applyNumberFormat="1" applyFont="1" applyBorder="1" applyProtection="1">
      <protection locked="0"/>
    </xf>
    <xf numFmtId="178" fontId="24" fillId="0" borderId="44" xfId="6" applyNumberFormat="1" applyBorder="1" applyProtection="1"/>
    <xf numFmtId="37" fontId="24" fillId="0" borderId="96" xfId="6" applyBorder="1"/>
    <xf numFmtId="182" fontId="24" fillId="0" borderId="97" xfId="6" applyNumberFormat="1" applyBorder="1" applyProtection="1"/>
    <xf numFmtId="37" fontId="26" fillId="0" borderId="0" xfId="6" applyFont="1"/>
    <xf numFmtId="37" fontId="26" fillId="0" borderId="29" xfId="6" applyFont="1" applyBorder="1"/>
    <xf numFmtId="37" fontId="24" fillId="0" borderId="0" xfId="6" applyAlignment="1">
      <alignment horizontal="left"/>
    </xf>
    <xf numFmtId="37" fontId="24" fillId="0" borderId="0" xfId="6" applyAlignment="1">
      <alignment horizontal="right"/>
    </xf>
    <xf numFmtId="37" fontId="24" fillId="12" borderId="0" xfId="7" applyNumberFormat="1"/>
    <xf numFmtId="37" fontId="24" fillId="12" borderId="0" xfId="7"/>
    <xf numFmtId="37" fontId="24" fillId="12" borderId="0" xfId="7" applyNumberFormat="1" applyAlignment="1">
      <alignment horizontal="left"/>
    </xf>
    <xf numFmtId="37" fontId="24" fillId="12" borderId="0" xfId="7" applyNumberFormat="1" applyProtection="1">
      <protection locked="0"/>
    </xf>
    <xf numFmtId="37" fontId="24" fillId="12" borderId="20" xfId="7" applyNumberFormat="1" applyBorder="1"/>
    <xf numFmtId="37" fontId="24" fillId="12" borderId="19" xfId="7" applyNumberFormat="1" applyBorder="1"/>
    <xf numFmtId="37" fontId="24" fillId="12" borderId="19" xfId="7" applyNumberFormat="1" applyBorder="1" applyAlignment="1">
      <alignment horizontal="left"/>
    </xf>
    <xf numFmtId="37" fontId="24" fillId="12" borderId="48" xfId="7" applyNumberFormat="1" applyBorder="1" applyAlignment="1">
      <alignment horizontal="center"/>
    </xf>
    <xf numFmtId="37" fontId="24" fillId="12" borderId="27" xfId="7" applyNumberFormat="1" applyBorder="1"/>
    <xf numFmtId="37" fontId="24" fillId="12" borderId="29" xfId="7" applyNumberFormat="1" applyBorder="1"/>
    <xf numFmtId="37" fontId="24" fillId="12" borderId="0" xfId="7" applyNumberFormat="1" applyAlignment="1">
      <alignment horizontal="left" wrapText="1"/>
    </xf>
    <xf numFmtId="37" fontId="24" fillId="12" borderId="42" xfId="7" applyNumberFormat="1" applyBorder="1"/>
    <xf numFmtId="37" fontId="24" fillId="12" borderId="18" xfId="7" applyNumberFormat="1" applyBorder="1"/>
    <xf numFmtId="37" fontId="24" fillId="12" borderId="18" xfId="7" applyNumberFormat="1" applyBorder="1" applyAlignment="1">
      <alignment horizontal="center"/>
    </xf>
    <xf numFmtId="37" fontId="24" fillId="12" borderId="62" xfId="7" applyNumberFormat="1" applyBorder="1" applyAlignment="1">
      <alignment horizontal="centerContinuous"/>
    </xf>
    <xf numFmtId="37" fontId="24" fillId="12" borderId="36" xfId="7" applyNumberFormat="1" applyBorder="1" applyAlignment="1">
      <alignment horizontal="centerContinuous"/>
    </xf>
    <xf numFmtId="37" fontId="24" fillId="12" borderId="41" xfId="7" applyNumberFormat="1" applyBorder="1"/>
    <xf numFmtId="37" fontId="24" fillId="12" borderId="29" xfId="7" applyNumberFormat="1" applyBorder="1" applyAlignment="1">
      <alignment horizontal="center"/>
    </xf>
    <xf numFmtId="37" fontId="24" fillId="12" borderId="44" xfId="7" applyNumberFormat="1" applyBorder="1"/>
    <xf numFmtId="37" fontId="24" fillId="12" borderId="23" xfId="7" applyNumberFormat="1" applyBorder="1" applyAlignment="1">
      <alignment horizontal="center"/>
    </xf>
    <xf numFmtId="37" fontId="24" fillId="12" borderId="23" xfId="7" applyNumberFormat="1" applyBorder="1"/>
    <xf numFmtId="37" fontId="24" fillId="12" borderId="23" xfId="7" applyNumberFormat="1" applyBorder="1" applyAlignment="1">
      <alignment horizontal="left"/>
    </xf>
    <xf numFmtId="37" fontId="24" fillId="12" borderId="29" xfId="7" applyNumberFormat="1" applyBorder="1" applyProtection="1">
      <protection locked="0"/>
    </xf>
    <xf numFmtId="37" fontId="24" fillId="12" borderId="24" xfId="7" applyNumberFormat="1" applyBorder="1"/>
    <xf numFmtId="37" fontId="24" fillId="12" borderId="23" xfId="7" applyNumberFormat="1" applyBorder="1" applyAlignment="1">
      <alignment horizontal="right"/>
    </xf>
    <xf numFmtId="37" fontId="83" fillId="12" borderId="0" xfId="7" applyNumberFormat="1" applyFont="1"/>
    <xf numFmtId="37" fontId="24" fillId="12" borderId="0" xfId="7" applyNumberFormat="1" applyAlignment="1">
      <alignment horizontal="center"/>
    </xf>
    <xf numFmtId="0" fontId="29" fillId="0" borderId="0" xfId="4" applyFont="1"/>
    <xf numFmtId="0" fontId="29" fillId="0" borderId="0" xfId="4" applyFont="1" applyAlignment="1">
      <alignment horizontal="right"/>
    </xf>
    <xf numFmtId="0" fontId="42" fillId="0" borderId="0" xfId="4" applyFont="1"/>
    <xf numFmtId="0" fontId="74" fillId="0" borderId="0" xfId="4" applyFont="1"/>
    <xf numFmtId="0" fontId="75" fillId="0" borderId="0" xfId="4" applyFont="1"/>
    <xf numFmtId="0" fontId="50" fillId="0" borderId="0" xfId="4" applyFont="1"/>
    <xf numFmtId="0" fontId="24" fillId="0" borderId="0" xfId="4"/>
    <xf numFmtId="0" fontId="36" fillId="0" borderId="4" xfId="4" applyFont="1" applyBorder="1"/>
    <xf numFmtId="0" fontId="36" fillId="0" borderId="5" xfId="4" applyFont="1" applyBorder="1"/>
    <xf numFmtId="0" fontId="36" fillId="0" borderId="6" xfId="4" applyFont="1" applyBorder="1"/>
    <xf numFmtId="0" fontId="36" fillId="0" borderId="7" xfId="4" applyFont="1" applyBorder="1" applyAlignment="1">
      <alignment horizontal="centerContinuous"/>
    </xf>
    <xf numFmtId="0" fontId="36" fillId="0" borderId="0" xfId="4" applyFont="1" applyAlignment="1">
      <alignment horizontal="centerContinuous"/>
    </xf>
    <xf numFmtId="0" fontId="36" fillId="0" borderId="8" xfId="4" applyFont="1" applyBorder="1" applyAlignment="1">
      <alignment horizontal="centerContinuous"/>
    </xf>
    <xf numFmtId="0" fontId="24" fillId="0" borderId="7" xfId="4" applyBorder="1"/>
    <xf numFmtId="0" fontId="24" fillId="0" borderId="8" xfId="4" applyBorder="1"/>
    <xf numFmtId="0" fontId="34" fillId="0" borderId="7" xfId="4" applyFont="1" applyBorder="1" applyAlignment="1">
      <alignment horizontal="center"/>
    </xf>
    <xf numFmtId="0" fontId="34" fillId="0" borderId="0" xfId="4" applyFont="1" applyAlignment="1">
      <alignment horizontal="left"/>
    </xf>
    <xf numFmtId="0" fontId="24" fillId="0" borderId="8" xfId="4" applyBorder="1" applyAlignment="1">
      <alignment horizontal="centerContinuous"/>
    </xf>
    <xf numFmtId="0" fontId="24" fillId="0" borderId="17" xfId="4" applyBorder="1"/>
    <xf numFmtId="0" fontId="24" fillId="0" borderId="20" xfId="4" applyBorder="1"/>
    <xf numFmtId="0" fontId="24" fillId="0" borderId="19" xfId="4" applyBorder="1"/>
    <xf numFmtId="0" fontId="24" fillId="0" borderId="43" xfId="4" applyBorder="1"/>
    <xf numFmtId="0" fontId="34" fillId="0" borderId="7" xfId="4" applyFont="1" applyBorder="1"/>
    <xf numFmtId="0" fontId="24" fillId="0" borderId="27" xfId="4" applyBorder="1"/>
    <xf numFmtId="0" fontId="24" fillId="0" borderId="0" xfId="4" applyAlignment="1">
      <alignment horizontal="center"/>
    </xf>
    <xf numFmtId="0" fontId="24" fillId="0" borderId="7" xfId="4" applyBorder="1" applyAlignment="1">
      <alignment horizontal="center"/>
    </xf>
    <xf numFmtId="0" fontId="24" fillId="0" borderId="22" xfId="4" applyBorder="1"/>
    <xf numFmtId="0" fontId="24" fillId="0" borderId="25" xfId="4" applyBorder="1"/>
    <xf numFmtId="0" fontId="24" fillId="0" borderId="24" xfId="4" applyBorder="1"/>
    <xf numFmtId="0" fontId="24" fillId="0" borderId="33" xfId="4" applyBorder="1"/>
    <xf numFmtId="5" fontId="24" fillId="0" borderId="0" xfId="4" applyNumberFormat="1" applyProtection="1"/>
    <xf numFmtId="0" fontId="34" fillId="0" borderId="22" xfId="4" applyFont="1" applyBorder="1"/>
    <xf numFmtId="0" fontId="34" fillId="0" borderId="24" xfId="4" applyFont="1" applyBorder="1" applyAlignment="1">
      <alignment horizontal="left"/>
    </xf>
    <xf numFmtId="37" fontId="24" fillId="0" borderId="0" xfId="4" applyNumberFormat="1" applyProtection="1"/>
    <xf numFmtId="0" fontId="24" fillId="0" borderId="0" xfId="4" quotePrefix="1"/>
    <xf numFmtId="0" fontId="34" fillId="0" borderId="0" xfId="4" applyFont="1"/>
    <xf numFmtId="0" fontId="24" fillId="0" borderId="22" xfId="4" applyBorder="1" applyAlignment="1">
      <alignment horizontal="center"/>
    </xf>
    <xf numFmtId="0" fontId="65" fillId="0" borderId="0" xfId="4" applyFont="1" applyAlignment="1" applyProtection="1">
      <alignment horizontal="centerContinuous"/>
      <protection locked="0"/>
    </xf>
    <xf numFmtId="0" fontId="6" fillId="0" borderId="8" xfId="4" applyFont="1" applyBorder="1" applyAlignment="1" applyProtection="1">
      <alignment horizontal="centerContinuous"/>
      <protection locked="0"/>
    </xf>
    <xf numFmtId="0" fontId="65" fillId="0" borderId="0" xfId="4" applyFont="1" applyProtection="1">
      <protection locked="0"/>
    </xf>
    <xf numFmtId="0" fontId="6" fillId="0" borderId="8" xfId="4" applyFont="1" applyBorder="1" applyProtection="1">
      <protection locked="0"/>
    </xf>
    <xf numFmtId="0" fontId="24" fillId="0" borderId="0" xfId="4" applyFill="1"/>
    <xf numFmtId="0" fontId="24" fillId="0" borderId="0" xfId="4" applyAlignment="1">
      <alignment horizontal="centerContinuous"/>
    </xf>
    <xf numFmtId="0" fontId="24" fillId="0" borderId="67" xfId="4" applyBorder="1"/>
    <xf numFmtId="0" fontId="65" fillId="0" borderId="12" xfId="4" applyFont="1" applyBorder="1" applyProtection="1">
      <protection locked="0"/>
    </xf>
    <xf numFmtId="0" fontId="6" fillId="0" borderId="13" xfId="4" applyFont="1" applyBorder="1" applyProtection="1">
      <protection locked="0"/>
    </xf>
    <xf numFmtId="0" fontId="24" fillId="0" borderId="16" xfId="4" applyBorder="1"/>
    <xf numFmtId="0" fontId="24" fillId="0" borderId="12" xfId="4" applyBorder="1"/>
    <xf numFmtId="0" fontId="24" fillId="0" borderId="13" xfId="4" applyBorder="1"/>
    <xf numFmtId="0" fontId="24" fillId="0" borderId="0" xfId="4" applyAlignment="1">
      <alignment horizontal="right"/>
    </xf>
    <xf numFmtId="0" fontId="34" fillId="0" borderId="0" xfId="4" applyFont="1" applyAlignment="1">
      <alignment horizontal="centerContinuous"/>
    </xf>
    <xf numFmtId="0" fontId="23" fillId="0" borderId="0" xfId="4" applyFont="1" applyAlignment="1">
      <alignment horizontal="centerContinuous"/>
    </xf>
    <xf numFmtId="0" fontId="15" fillId="0" borderId="0" xfId="4" applyFont="1"/>
    <xf numFmtId="0" fontId="30" fillId="0" borderId="4" xfId="4" applyFont="1" applyBorder="1"/>
    <xf numFmtId="0" fontId="30" fillId="0" borderId="5" xfId="4" applyFont="1" applyBorder="1"/>
    <xf numFmtId="0" fontId="30" fillId="0" borderId="7" xfId="4" applyFont="1" applyBorder="1" applyAlignment="1">
      <alignment horizontal="centerContinuous"/>
    </xf>
    <xf numFmtId="0" fontId="30" fillId="0" borderId="0" xfId="4" applyFont="1" applyAlignment="1">
      <alignment horizontal="centerContinuous"/>
    </xf>
    <xf numFmtId="0" fontId="36" fillId="0" borderId="0" xfId="4" applyFont="1"/>
    <xf numFmtId="0" fontId="34" fillId="0" borderId="17" xfId="4" applyFont="1" applyBorder="1"/>
    <xf numFmtId="0" fontId="34" fillId="0" borderId="19" xfId="4" applyFont="1" applyBorder="1" applyAlignment="1">
      <alignment horizontal="centerContinuous"/>
    </xf>
    <xf numFmtId="0" fontId="24" fillId="0" borderId="43" xfId="4" applyBorder="1" applyAlignment="1">
      <alignment horizontal="centerContinuous"/>
    </xf>
    <xf numFmtId="0" fontId="34" fillId="0" borderId="16" xfId="4" applyFont="1" applyBorder="1"/>
    <xf numFmtId="0" fontId="34" fillId="0" borderId="12" xfId="4" applyFont="1" applyBorder="1"/>
    <xf numFmtId="0" fontId="24" fillId="0" borderId="0" xfId="4" applyFont="1" applyAlignment="1">
      <alignment horizontal="left"/>
    </xf>
    <xf numFmtId="0" fontId="29" fillId="0" borderId="0" xfId="4" applyFont="1" applyAlignment="1">
      <alignment horizontal="centerContinuous"/>
    </xf>
    <xf numFmtId="0" fontId="24" fillId="0" borderId="6" xfId="4" applyBorder="1"/>
    <xf numFmtId="0" fontId="25" fillId="0" borderId="0" xfId="4" applyFont="1" applyBorder="1" applyAlignment="1">
      <alignment horizontal="centerContinuous"/>
    </xf>
    <xf numFmtId="0" fontId="25" fillId="0" borderId="7" xfId="4" applyFont="1" applyBorder="1" applyAlignment="1">
      <alignment horizontal="centerContinuous"/>
    </xf>
    <xf numFmtId="0" fontId="24" fillId="0" borderId="0" xfId="4" applyAlignment="1">
      <alignment horizontal="left"/>
    </xf>
    <xf numFmtId="0" fontId="24" fillId="0" borderId="0" xfId="4" applyFont="1"/>
    <xf numFmtId="37" fontId="66" fillId="0" borderId="0" xfId="4" applyNumberFormat="1" applyFont="1" applyProtection="1">
      <protection locked="0"/>
    </xf>
    <xf numFmtId="0" fontId="24" fillId="0" borderId="27" xfId="4" applyBorder="1" applyAlignment="1">
      <alignment horizontal="center"/>
    </xf>
    <xf numFmtId="37" fontId="66" fillId="0" borderId="24" xfId="4" applyNumberFormat="1" applyFont="1" applyBorder="1" applyProtection="1">
      <protection locked="0"/>
    </xf>
    <xf numFmtId="0" fontId="66" fillId="0" borderId="0" xfId="4" applyFont="1" applyProtection="1">
      <protection locked="0"/>
    </xf>
    <xf numFmtId="37" fontId="24" fillId="0" borderId="24" xfId="4" applyNumberFormat="1" applyFont="1" applyBorder="1" applyProtection="1"/>
    <xf numFmtId="166" fontId="66" fillId="0" borderId="24" xfId="4" applyNumberFormat="1" applyFont="1" applyBorder="1" applyProtection="1">
      <protection locked="0"/>
    </xf>
    <xf numFmtId="9" fontId="24" fillId="0" borderId="24" xfId="4" applyNumberFormat="1" applyFont="1" applyBorder="1" applyProtection="1"/>
    <xf numFmtId="0" fontId="66" fillId="0" borderId="24" xfId="4" applyFont="1" applyBorder="1" applyProtection="1">
      <protection locked="0"/>
    </xf>
    <xf numFmtId="0" fontId="24" fillId="0" borderId="25" xfId="4" applyBorder="1" applyAlignment="1">
      <alignment horizontal="center"/>
    </xf>
    <xf numFmtId="0" fontId="24" fillId="0" borderId="7" xfId="4" applyBorder="1" applyAlignment="1">
      <alignment horizontal="right"/>
    </xf>
    <xf numFmtId="9" fontId="66" fillId="0" borderId="24" xfId="4" applyNumberFormat="1" applyFont="1" applyBorder="1" applyProtection="1">
      <protection locked="0"/>
    </xf>
    <xf numFmtId="5" fontId="66" fillId="0" borderId="24" xfId="4" applyNumberFormat="1" applyFont="1" applyBorder="1" applyProtection="1">
      <protection locked="0"/>
    </xf>
    <xf numFmtId="0" fontId="6" fillId="0" borderId="0" xfId="4" applyFont="1" applyProtection="1">
      <protection locked="0"/>
    </xf>
    <xf numFmtId="0" fontId="84" fillId="0" borderId="0" xfId="4" applyFont="1"/>
    <xf numFmtId="0" fontId="85" fillId="0" borderId="0" xfId="4" applyFont="1"/>
    <xf numFmtId="0" fontId="6" fillId="0" borderId="0" xfId="4" applyFont="1" applyAlignment="1" applyProtection="1">
      <alignment horizontal="centerContinuous"/>
      <protection locked="0"/>
    </xf>
    <xf numFmtId="0" fontId="24" fillId="0" borderId="24" xfId="4" applyBorder="1" applyAlignment="1">
      <alignment horizontal="left"/>
    </xf>
    <xf numFmtId="0" fontId="6" fillId="0" borderId="12" xfId="4" applyFont="1" applyBorder="1" applyProtection="1">
      <protection locked="0"/>
    </xf>
    <xf numFmtId="0" fontId="25" fillId="0" borderId="0" xfId="4" applyFont="1" applyAlignment="1">
      <alignment horizontal="centerContinuous"/>
    </xf>
    <xf numFmtId="0" fontId="25" fillId="0" borderId="0" xfId="4" applyFont="1"/>
    <xf numFmtId="0" fontId="25" fillId="0" borderId="24" xfId="4" applyFont="1" applyBorder="1" applyAlignment="1">
      <alignment horizontal="left"/>
    </xf>
    <xf numFmtId="0" fontId="24" fillId="0" borderId="19" xfId="4" applyBorder="1" applyAlignment="1">
      <alignment horizontal="centerContinuous"/>
    </xf>
    <xf numFmtId="0" fontId="42" fillId="0" borderId="0" xfId="4" applyFont="1" applyAlignment="1">
      <alignment horizontal="right"/>
    </xf>
    <xf numFmtId="0" fontId="24" fillId="0" borderId="4" xfId="4" applyBorder="1"/>
    <xf numFmtId="0" fontId="24" fillId="0" borderId="5" xfId="4" applyBorder="1"/>
    <xf numFmtId="0" fontId="6" fillId="0" borderId="7" xfId="4" applyFont="1" applyBorder="1" applyProtection="1">
      <protection locked="0"/>
    </xf>
    <xf numFmtId="0" fontId="6" fillId="0" borderId="16" xfId="4" applyFont="1" applyBorder="1" applyProtection="1">
      <protection locked="0"/>
    </xf>
    <xf numFmtId="0" fontId="24" fillId="0" borderId="24" xfId="4" applyBorder="1" applyAlignment="1">
      <alignment horizontal="center"/>
    </xf>
    <xf numFmtId="37" fontId="24" fillId="0" borderId="0" xfId="4" applyNumberFormat="1" applyFont="1" applyProtection="1"/>
    <xf numFmtId="0" fontId="24" fillId="0" borderId="0" xfId="4" applyFont="1" applyAlignment="1">
      <alignment horizontal="centerContinuous"/>
    </xf>
    <xf numFmtId="0" fontId="24" fillId="0" borderId="28" xfId="4" applyBorder="1" applyAlignment="1">
      <alignment horizontal="center"/>
    </xf>
    <xf numFmtId="0" fontId="24" fillId="0" borderId="26" xfId="4" applyBorder="1" applyAlignment="1">
      <alignment horizontal="center"/>
    </xf>
    <xf numFmtId="0" fontId="24" fillId="0" borderId="28" xfId="4" applyFont="1" applyBorder="1"/>
    <xf numFmtId="0" fontId="24" fillId="0" borderId="0" xfId="4" applyFont="1" applyProtection="1">
      <protection locked="0"/>
    </xf>
    <xf numFmtId="0" fontId="24" fillId="0" borderId="18" xfId="4" applyBorder="1"/>
    <xf numFmtId="0" fontId="24" fillId="0" borderId="43" xfId="4" applyBorder="1" applyAlignment="1">
      <alignment horizontal="center"/>
    </xf>
    <xf numFmtId="0" fontId="24" fillId="0" borderId="29" xfId="4" applyBorder="1"/>
    <xf numFmtId="0" fontId="24" fillId="0" borderId="8" xfId="4" applyBorder="1" applyAlignment="1">
      <alignment horizontal="center"/>
    </xf>
    <xf numFmtId="0" fontId="24" fillId="0" borderId="33" xfId="4" applyBorder="1" applyAlignment="1">
      <alignment horizontal="center"/>
    </xf>
    <xf numFmtId="0" fontId="24" fillId="0" borderId="8" xfId="4" applyFont="1" applyBorder="1"/>
    <xf numFmtId="0" fontId="29" fillId="0" borderId="0" xfId="8" applyFont="1"/>
    <xf numFmtId="0" fontId="25" fillId="0" borderId="0" xfId="8" applyFont="1"/>
    <xf numFmtId="0" fontId="24" fillId="0" borderId="0" xfId="8" applyFont="1"/>
    <xf numFmtId="0" fontId="29" fillId="0" borderId="0" xfId="8" applyFont="1" applyAlignment="1">
      <alignment horizontal="centerContinuous"/>
    </xf>
    <xf numFmtId="0" fontId="5" fillId="0" borderId="0" xfId="8"/>
    <xf numFmtId="0" fontId="25" fillId="0" borderId="4" xfId="8" applyFont="1" applyBorder="1"/>
    <xf numFmtId="0" fontId="25" fillId="0" borderId="5" xfId="8" applyFont="1" applyBorder="1"/>
    <xf numFmtId="0" fontId="24" fillId="0" borderId="6" xfId="8" applyFont="1" applyBorder="1"/>
    <xf numFmtId="0" fontId="25" fillId="0" borderId="7" xfId="8" applyFont="1" applyBorder="1" applyAlignment="1">
      <alignment horizontal="centerContinuous"/>
    </xf>
    <xf numFmtId="0" fontId="25" fillId="0" borderId="0" xfId="8" applyFont="1" applyAlignment="1">
      <alignment horizontal="centerContinuous"/>
    </xf>
    <xf numFmtId="0" fontId="24" fillId="0" borderId="8" xfId="8" applyFont="1" applyBorder="1" applyAlignment="1">
      <alignment horizontal="centerContinuous"/>
    </xf>
    <xf numFmtId="0" fontId="24" fillId="0" borderId="7" xfId="8" applyFont="1" applyBorder="1"/>
    <xf numFmtId="0" fontId="18" fillId="0" borderId="0" xfId="8" applyFont="1" applyProtection="1">
      <protection locked="0"/>
    </xf>
    <xf numFmtId="0" fontId="24" fillId="0" borderId="8" xfId="8" applyFont="1" applyBorder="1"/>
    <xf numFmtId="0" fontId="18" fillId="0" borderId="0" xfId="8" applyFont="1" applyAlignment="1" applyProtection="1">
      <alignment horizontal="centerContinuous"/>
      <protection locked="0"/>
    </xf>
    <xf numFmtId="0" fontId="24" fillId="0" borderId="0" xfId="8" applyFont="1" applyAlignment="1"/>
    <xf numFmtId="0" fontId="5" fillId="0" borderId="8" xfId="8" applyBorder="1"/>
    <xf numFmtId="0" fontId="24" fillId="0" borderId="0" xfId="8" applyFont="1" applyAlignment="1">
      <alignment horizontal="centerContinuous"/>
    </xf>
    <xf numFmtId="0" fontId="24" fillId="0" borderId="0" xfId="8" applyFont="1" applyBorder="1"/>
    <xf numFmtId="0" fontId="24" fillId="0" borderId="22" xfId="8" applyFont="1" applyBorder="1"/>
    <xf numFmtId="0" fontId="24" fillId="0" borderId="24" xfId="8" applyFont="1" applyBorder="1"/>
    <xf numFmtId="0" fontId="18" fillId="0" borderId="24" xfId="8" applyFont="1" applyBorder="1" applyProtection="1">
      <protection locked="0"/>
    </xf>
    <xf numFmtId="0" fontId="24" fillId="0" borderId="33" xfId="8" applyFont="1" applyBorder="1"/>
    <xf numFmtId="0" fontId="24" fillId="0" borderId="53" xfId="8" applyFont="1" applyBorder="1"/>
    <xf numFmtId="0" fontId="24" fillId="0" borderId="42" xfId="8" applyFont="1" applyBorder="1"/>
    <xf numFmtId="0" fontId="24" fillId="0" borderId="18" xfId="8" applyFont="1" applyBorder="1"/>
    <xf numFmtId="0" fontId="24" fillId="0" borderId="20" xfId="8" applyFont="1" applyBorder="1"/>
    <xf numFmtId="0" fontId="24" fillId="0" borderId="43" xfId="8" applyFont="1" applyBorder="1"/>
    <xf numFmtId="0" fontId="24" fillId="0" borderId="34" xfId="8" applyFont="1" applyBorder="1"/>
    <xf numFmtId="0" fontId="24" fillId="0" borderId="41" xfId="8" applyFont="1" applyBorder="1"/>
    <xf numFmtId="0" fontId="24" fillId="0" borderId="29" xfId="8" applyFont="1" applyBorder="1"/>
    <xf numFmtId="0" fontId="24" fillId="0" borderId="27" xfId="8" applyFont="1" applyBorder="1" applyAlignment="1">
      <alignment horizontal="centerContinuous"/>
    </xf>
    <xf numFmtId="0" fontId="24" fillId="0" borderId="29" xfId="8" applyFont="1" applyBorder="1" applyAlignment="1">
      <alignment horizontal="centerContinuous"/>
    </xf>
    <xf numFmtId="0" fontId="24" fillId="0" borderId="25" xfId="8" applyFont="1" applyBorder="1"/>
    <xf numFmtId="0" fontId="24" fillId="0" borderId="23" xfId="8" applyFont="1" applyBorder="1"/>
    <xf numFmtId="0" fontId="24" fillId="0" borderId="25" xfId="8" applyFont="1" applyBorder="1" applyAlignment="1">
      <alignment horizontal="centerContinuous"/>
    </xf>
    <xf numFmtId="0" fontId="24" fillId="0" borderId="33" xfId="8" applyFont="1" applyBorder="1" applyAlignment="1">
      <alignment horizontal="centerContinuous"/>
    </xf>
    <xf numFmtId="0" fontId="24" fillId="0" borderId="29" xfId="8" applyFont="1" applyBorder="1" applyAlignment="1">
      <alignment horizontal="center"/>
    </xf>
    <xf numFmtId="0" fontId="24" fillId="0" borderId="42" xfId="8" applyFont="1" applyBorder="1" applyAlignment="1">
      <alignment horizontal="center"/>
    </xf>
    <xf numFmtId="0" fontId="24" fillId="0" borderId="18" xfId="8" applyFont="1" applyBorder="1" applyAlignment="1">
      <alignment horizontal="center"/>
    </xf>
    <xf numFmtId="0" fontId="24" fillId="0" borderId="21" xfId="8" applyFont="1" applyBorder="1" applyAlignment="1">
      <alignment horizontal="center"/>
    </xf>
    <xf numFmtId="0" fontId="24" fillId="0" borderId="41" xfId="8" applyFont="1" applyBorder="1" applyAlignment="1">
      <alignment horizontal="center"/>
    </xf>
    <xf numFmtId="0" fontId="24" fillId="0" borderId="28" xfId="8" applyFont="1" applyBorder="1" applyAlignment="1">
      <alignment horizontal="center"/>
    </xf>
    <xf numFmtId="0" fontId="24" fillId="0" borderId="35" xfId="8" applyFont="1" applyBorder="1"/>
    <xf numFmtId="0" fontId="24" fillId="0" borderId="44" xfId="8" applyFont="1" applyBorder="1" applyAlignment="1">
      <alignment horizontal="center"/>
    </xf>
    <xf numFmtId="0" fontId="24" fillId="0" borderId="23" xfId="8" applyFont="1" applyBorder="1" applyAlignment="1">
      <alignment horizontal="center"/>
    </xf>
    <xf numFmtId="37" fontId="16" fillId="0" borderId="44" xfId="8" applyNumberFormat="1" applyFont="1" applyBorder="1" applyAlignment="1" applyProtection="1">
      <alignment horizontal="center"/>
      <protection locked="0"/>
    </xf>
    <xf numFmtId="0" fontId="24" fillId="0" borderId="26" xfId="8" applyFont="1" applyBorder="1" applyAlignment="1">
      <alignment horizontal="center"/>
    </xf>
    <xf numFmtId="0" fontId="24" fillId="0" borderId="34" xfId="8" applyFont="1" applyBorder="1" applyAlignment="1">
      <alignment horizontal="center"/>
    </xf>
    <xf numFmtId="37" fontId="18" fillId="0" borderId="41" xfId="8" applyNumberFormat="1" applyFont="1" applyBorder="1" applyProtection="1">
      <protection locked="0"/>
    </xf>
    <xf numFmtId="37" fontId="24" fillId="0" borderId="41" xfId="8" applyNumberFormat="1" applyFont="1" applyBorder="1" applyProtection="1"/>
    <xf numFmtId="37" fontId="24" fillId="0" borderId="29" xfId="8" applyNumberFormat="1" applyFont="1" applyBorder="1" applyProtection="1"/>
    <xf numFmtId="37" fontId="24" fillId="0" borderId="28" xfId="8" applyNumberFormat="1" applyFont="1" applyBorder="1" applyProtection="1"/>
    <xf numFmtId="0" fontId="5" fillId="0" borderId="90" xfId="8" applyBorder="1"/>
    <xf numFmtId="0" fontId="5" fillId="0" borderId="0" xfId="8" applyBorder="1"/>
    <xf numFmtId="5" fontId="18" fillId="0" borderId="41" xfId="8" applyNumberFormat="1" applyFont="1" applyBorder="1" applyProtection="1">
      <protection locked="0"/>
    </xf>
    <xf numFmtId="177" fontId="16" fillId="0" borderId="29" xfId="8" applyNumberFormat="1" applyFont="1" applyBorder="1" applyProtection="1">
      <protection locked="0"/>
    </xf>
    <xf numFmtId="5" fontId="16" fillId="0" borderId="29" xfId="8" applyNumberFormat="1" applyFont="1" applyBorder="1" applyProtection="1">
      <protection locked="0"/>
    </xf>
    <xf numFmtId="37" fontId="16" fillId="0" borderId="41" xfId="8" applyNumberFormat="1" applyFont="1" applyBorder="1" applyProtection="1">
      <protection locked="0"/>
    </xf>
    <xf numFmtId="37" fontId="18" fillId="0" borderId="0" xfId="8" applyNumberFormat="1" applyFont="1" applyBorder="1" applyProtection="1">
      <protection locked="0"/>
    </xf>
    <xf numFmtId="37" fontId="18" fillId="10" borderId="41" xfId="8" applyNumberFormat="1" applyFont="1" applyFill="1" applyBorder="1" applyProtection="1">
      <protection locked="0"/>
    </xf>
    <xf numFmtId="37" fontId="16" fillId="10" borderId="29" xfId="8" applyNumberFormat="1" applyFont="1" applyFill="1" applyBorder="1" applyProtection="1">
      <protection locked="0"/>
    </xf>
    <xf numFmtId="37" fontId="16" fillId="10" borderId="41" xfId="8" applyNumberFormat="1" applyFont="1" applyFill="1" applyBorder="1" applyProtection="1">
      <protection locked="0"/>
    </xf>
    <xf numFmtId="37" fontId="18" fillId="10" borderId="0" xfId="8" applyNumberFormat="1" applyFont="1" applyFill="1" applyBorder="1" applyProtection="1">
      <protection locked="0"/>
    </xf>
    <xf numFmtId="37" fontId="16" fillId="0" borderId="29" xfId="8" applyNumberFormat="1" applyFont="1" applyBorder="1" applyProtection="1">
      <protection locked="0"/>
    </xf>
    <xf numFmtId="37" fontId="16" fillId="0" borderId="29" xfId="8" applyNumberFormat="1" applyFont="1" applyFill="1" applyBorder="1" applyProtection="1">
      <protection locked="0"/>
    </xf>
    <xf numFmtId="43" fontId="24" fillId="0" borderId="41" xfId="9" applyFont="1" applyBorder="1" applyProtection="1"/>
    <xf numFmtId="37" fontId="16" fillId="0" borderId="29" xfId="8" applyNumberFormat="1" applyFont="1" applyBorder="1" applyProtection="1"/>
    <xf numFmtId="37" fontId="16" fillId="0" borderId="41" xfId="8" applyNumberFormat="1" applyFont="1" applyBorder="1" applyProtection="1"/>
    <xf numFmtId="37" fontId="24" fillId="0" borderId="42" xfId="8" applyNumberFormat="1" applyFont="1" applyBorder="1" applyProtection="1"/>
    <xf numFmtId="43" fontId="24" fillId="0" borderId="18" xfId="9" applyFont="1" applyBorder="1" applyProtection="1"/>
    <xf numFmtId="37" fontId="24" fillId="0" borderId="18" xfId="8" applyNumberFormat="1" applyFont="1" applyBorder="1" applyProtection="1"/>
    <xf numFmtId="37" fontId="18" fillId="0" borderId="29" xfId="8" applyNumberFormat="1" applyFont="1" applyBorder="1" applyProtection="1">
      <protection locked="0"/>
    </xf>
    <xf numFmtId="43" fontId="24" fillId="8" borderId="41" xfId="9" applyFont="1" applyFill="1" applyBorder="1" applyProtection="1"/>
    <xf numFmtId="37" fontId="18" fillId="8" borderId="41" xfId="8" applyNumberFormat="1" applyFont="1" applyFill="1" applyBorder="1" applyProtection="1">
      <protection locked="0"/>
    </xf>
    <xf numFmtId="37" fontId="18" fillId="8" borderId="29" xfId="8" applyNumberFormat="1" applyFont="1" applyFill="1" applyBorder="1" applyProtection="1">
      <protection locked="0"/>
    </xf>
    <xf numFmtId="37" fontId="24" fillId="8" borderId="41" xfId="8" applyNumberFormat="1" applyFont="1" applyFill="1" applyBorder="1" applyProtection="1"/>
    <xf numFmtId="37" fontId="24" fillId="8" borderId="29" xfId="8" applyNumberFormat="1" applyFont="1" applyFill="1" applyBorder="1" applyProtection="1"/>
    <xf numFmtId="37" fontId="24" fillId="0" borderId="48" xfId="8" applyNumberFormat="1" applyFont="1" applyBorder="1" applyProtection="1"/>
    <xf numFmtId="37" fontId="24" fillId="0" borderId="36" xfId="8" applyNumberFormat="1" applyFont="1" applyBorder="1" applyProtection="1"/>
    <xf numFmtId="37" fontId="24" fillId="0" borderId="49" xfId="8" applyNumberFormat="1" applyFont="1" applyBorder="1" applyProtection="1"/>
    <xf numFmtId="37" fontId="24" fillId="0" borderId="21" xfId="8" applyNumberFormat="1" applyFont="1" applyBorder="1" applyProtection="1"/>
    <xf numFmtId="37" fontId="24" fillId="0" borderId="44" xfId="8" applyNumberFormat="1" applyFont="1" applyBorder="1" applyProtection="1"/>
    <xf numFmtId="37" fontId="24" fillId="0" borderId="23" xfId="8" applyNumberFormat="1" applyFont="1" applyBorder="1" applyProtection="1"/>
    <xf numFmtId="37" fontId="24" fillId="0" borderId="26" xfId="8" applyNumberFormat="1" applyFont="1" applyBorder="1" applyProtection="1"/>
    <xf numFmtId="5" fontId="24" fillId="0" borderId="42" xfId="8" applyNumberFormat="1" applyFont="1" applyBorder="1" applyProtection="1"/>
    <xf numFmtId="0" fontId="24" fillId="0" borderId="44" xfId="8" applyFont="1" applyBorder="1"/>
    <xf numFmtId="5" fontId="24" fillId="0" borderId="44" xfId="8" applyNumberFormat="1" applyFont="1" applyBorder="1" applyProtection="1"/>
    <xf numFmtId="5" fontId="24" fillId="0" borderId="23" xfId="8" applyNumberFormat="1" applyFont="1" applyBorder="1" applyProtection="1"/>
    <xf numFmtId="0" fontId="25" fillId="0" borderId="7" xfId="8" applyFont="1" applyBorder="1"/>
    <xf numFmtId="0" fontId="16" fillId="0" borderId="0" xfId="8" applyFont="1" applyAlignment="1" applyProtection="1">
      <alignment horizontal="center"/>
      <protection locked="0"/>
    </xf>
    <xf numFmtId="0" fontId="16" fillId="0" borderId="0" xfId="8" applyFont="1"/>
    <xf numFmtId="0" fontId="18" fillId="0" borderId="8" xfId="8" applyFont="1" applyBorder="1" applyProtection="1">
      <protection locked="0"/>
    </xf>
    <xf numFmtId="0" fontId="16" fillId="0" borderId="0" xfId="8" applyFont="1" applyProtection="1">
      <protection locked="0"/>
    </xf>
    <xf numFmtId="0" fontId="24" fillId="0" borderId="5" xfId="8" applyFont="1" applyBorder="1"/>
    <xf numFmtId="0" fontId="24" fillId="0" borderId="5" xfId="8" applyFont="1" applyBorder="1" applyAlignment="1">
      <alignment horizontal="left"/>
    </xf>
    <xf numFmtId="0" fontId="24" fillId="0" borderId="0" xfId="8" applyFont="1" applyAlignment="1">
      <alignment horizontal="left"/>
    </xf>
    <xf numFmtId="0" fontId="5" fillId="0" borderId="0" xfId="8" applyAlignment="1">
      <alignment horizontal="centerContinuous"/>
    </xf>
    <xf numFmtId="165" fontId="5" fillId="0" borderId="0" xfId="8" applyNumberFormat="1" applyProtection="1"/>
    <xf numFmtId="0" fontId="5" fillId="0" borderId="4" xfId="8" applyBorder="1"/>
    <xf numFmtId="0" fontId="5" fillId="0" borderId="5" xfId="8" applyBorder="1"/>
    <xf numFmtId="0" fontId="5" fillId="0" borderId="6" xfId="8" applyBorder="1"/>
    <xf numFmtId="0" fontId="5" fillId="0" borderId="8" xfId="8" applyBorder="1" applyAlignment="1">
      <alignment horizontal="centerContinuous"/>
    </xf>
    <xf numFmtId="0" fontId="5" fillId="0" borderId="7" xfId="8" applyBorder="1"/>
    <xf numFmtId="0" fontId="5" fillId="0" borderId="22" xfId="8" applyBorder="1"/>
    <xf numFmtId="0" fontId="5" fillId="0" borderId="24" xfId="8" applyBorder="1"/>
    <xf numFmtId="0" fontId="5" fillId="0" borderId="33" xfId="8" applyBorder="1"/>
    <xf numFmtId="37" fontId="5" fillId="0" borderId="7" xfId="8" applyNumberFormat="1" applyBorder="1" applyProtection="1"/>
    <xf numFmtId="0" fontId="5" fillId="0" borderId="42" xfId="8" applyBorder="1"/>
    <xf numFmtId="0" fontId="5" fillId="0" borderId="21" xfId="8" applyBorder="1" applyAlignment="1">
      <alignment horizontal="center"/>
    </xf>
    <xf numFmtId="0" fontId="5" fillId="0" borderId="41" xfId="8" applyBorder="1" applyAlignment="1">
      <alignment horizontal="center"/>
    </xf>
    <xf numFmtId="0" fontId="5" fillId="0" borderId="28" xfId="8" applyBorder="1" applyAlignment="1">
      <alignment horizontal="center"/>
    </xf>
    <xf numFmtId="37" fontId="5" fillId="0" borderId="41" xfId="8" applyNumberFormat="1" applyBorder="1" applyAlignment="1" applyProtection="1">
      <alignment horizontal="center"/>
    </xf>
    <xf numFmtId="37" fontId="5" fillId="0" borderId="7" xfId="8" applyNumberFormat="1" applyBorder="1" applyAlignment="1" applyProtection="1">
      <alignment horizontal="center"/>
    </xf>
    <xf numFmtId="37" fontId="5" fillId="0" borderId="22" xfId="8" applyNumberFormat="1" applyBorder="1" applyAlignment="1" applyProtection="1">
      <alignment horizontal="center"/>
    </xf>
    <xf numFmtId="0" fontId="5" fillId="0" borderId="44" xfId="8" applyBorder="1" applyAlignment="1">
      <alignment horizontal="center"/>
    </xf>
    <xf numFmtId="0" fontId="5" fillId="0" borderId="26" xfId="8" applyBorder="1" applyAlignment="1">
      <alignment horizontal="center"/>
    </xf>
    <xf numFmtId="0" fontId="5" fillId="0" borderId="70" xfId="8" applyBorder="1"/>
    <xf numFmtId="0" fontId="5" fillId="0" borderId="18" xfId="8" applyBorder="1"/>
    <xf numFmtId="0" fontId="5" fillId="0" borderId="29" xfId="8" applyBorder="1"/>
    <xf numFmtId="177" fontId="0" fillId="0" borderId="29" xfId="9" applyNumberFormat="1" applyFont="1" applyBorder="1"/>
    <xf numFmtId="2" fontId="5" fillId="0" borderId="8" xfId="8" applyNumberFormat="1" applyBorder="1" applyAlignment="1">
      <alignment horizontal="right"/>
    </xf>
    <xf numFmtId="0" fontId="87" fillId="0" borderId="70" xfId="8" applyFont="1" applyFill="1" applyBorder="1" applyAlignment="1" applyProtection="1">
      <alignment horizontal="left"/>
    </xf>
    <xf numFmtId="177" fontId="0" fillId="0" borderId="29" xfId="9" applyNumberFormat="1" applyFont="1" applyFill="1" applyBorder="1"/>
    <xf numFmtId="177" fontId="5" fillId="0" borderId="0" xfId="8" applyNumberFormat="1"/>
    <xf numFmtId="0" fontId="83" fillId="0" borderId="70" xfId="8" applyFont="1" applyBorder="1" applyAlignment="1">
      <alignment horizontal="left"/>
    </xf>
    <xf numFmtId="0" fontId="21" fillId="0" borderId="70" xfId="8" applyFont="1" applyBorder="1" applyAlignment="1">
      <alignment horizontal="left"/>
    </xf>
    <xf numFmtId="0" fontId="88" fillId="0" borderId="70" xfId="8" applyFont="1" applyFill="1" applyBorder="1" applyAlignment="1" applyProtection="1">
      <alignment horizontal="left"/>
    </xf>
    <xf numFmtId="37" fontId="5" fillId="0" borderId="38" xfId="8" applyNumberFormat="1" applyBorder="1" applyAlignment="1" applyProtection="1">
      <alignment horizontal="center"/>
    </xf>
    <xf numFmtId="37" fontId="5" fillId="0" borderId="30" xfId="8" applyNumberFormat="1" applyBorder="1"/>
    <xf numFmtId="37" fontId="5" fillId="9" borderId="30" xfId="8" applyNumberFormat="1" applyFill="1" applyBorder="1" applyProtection="1"/>
    <xf numFmtId="5" fontId="24" fillId="0" borderId="51" xfId="8" applyNumberFormat="1" applyFont="1" applyBorder="1" applyProtection="1"/>
    <xf numFmtId="37" fontId="24" fillId="0" borderId="51" xfId="8" applyNumberFormat="1" applyFont="1" applyBorder="1" applyProtection="1"/>
    <xf numFmtId="183" fontId="24" fillId="0" borderId="51" xfId="1" applyNumberFormat="1" applyFont="1" applyBorder="1" applyProtection="1"/>
    <xf numFmtId="7" fontId="24" fillId="0" borderId="40" xfId="8" applyNumberFormat="1" applyFont="1" applyBorder="1" applyProtection="1"/>
    <xf numFmtId="0" fontId="89" fillId="0" borderId="0" xfId="8" applyFont="1" applyBorder="1" applyAlignment="1" applyProtection="1">
      <alignment horizontal="left"/>
    </xf>
    <xf numFmtId="3" fontId="5" fillId="0" borderId="0" xfId="8" applyNumberFormat="1"/>
    <xf numFmtId="0" fontId="5" fillId="0" borderId="0" xfId="8" applyBorder="1" applyAlignment="1" applyProtection="1">
      <alignment horizontal="left"/>
    </xf>
    <xf numFmtId="0" fontId="5" fillId="0" borderId="0" xfId="8" applyAlignment="1">
      <alignment horizontal="center"/>
    </xf>
    <xf numFmtId="3" fontId="5" fillId="0" borderId="0" xfId="8" applyNumberFormat="1" applyAlignment="1">
      <alignment horizontal="centerContinuous"/>
    </xf>
    <xf numFmtId="0" fontId="29" fillId="0" borderId="0" xfId="8" applyFont="1" applyBorder="1"/>
    <xf numFmtId="3" fontId="5" fillId="0" borderId="0" xfId="8" applyNumberFormat="1" applyBorder="1"/>
    <xf numFmtId="3" fontId="29" fillId="0" borderId="0" xfId="8" applyNumberFormat="1" applyFont="1" applyBorder="1" applyAlignment="1">
      <alignment horizontal="centerContinuous"/>
    </xf>
    <xf numFmtId="0" fontId="5" fillId="0" borderId="0" xfId="8" applyBorder="1" applyAlignment="1">
      <alignment horizontal="centerContinuous"/>
    </xf>
    <xf numFmtId="0" fontId="25" fillId="0" borderId="0" xfId="8" applyFont="1" applyBorder="1" applyAlignment="1">
      <alignment horizontal="centerContinuous"/>
    </xf>
    <xf numFmtId="3" fontId="5" fillId="0" borderId="0" xfId="8" applyNumberFormat="1" applyBorder="1" applyAlignment="1">
      <alignment horizontal="centerContinuous"/>
    </xf>
    <xf numFmtId="37" fontId="5" fillId="0" borderId="0" xfId="8" applyNumberFormat="1" applyBorder="1" applyProtection="1"/>
    <xf numFmtId="0" fontId="5" fillId="0" borderId="0" xfId="8" applyBorder="1" applyAlignment="1">
      <alignment horizontal="center"/>
    </xf>
    <xf numFmtId="3" fontId="5" fillId="0" borderId="0" xfId="8" applyNumberFormat="1" applyBorder="1" applyAlignment="1">
      <alignment horizontal="center"/>
    </xf>
    <xf numFmtId="37" fontId="5" fillId="0" borderId="0" xfId="8" applyNumberFormat="1" applyBorder="1" applyAlignment="1" applyProtection="1">
      <alignment horizontal="center"/>
    </xf>
    <xf numFmtId="0" fontId="5" fillId="0" borderId="0" xfId="8" quotePrefix="1" applyBorder="1" applyAlignment="1" applyProtection="1">
      <alignment horizontal="left"/>
    </xf>
    <xf numFmtId="4" fontId="87" fillId="0" borderId="0" xfId="8" applyNumberFormat="1" applyFont="1" applyBorder="1" applyProtection="1"/>
    <xf numFmtId="40" fontId="5" fillId="0" borderId="0" xfId="8" applyNumberFormat="1" applyBorder="1" applyProtection="1"/>
    <xf numFmtId="3" fontId="87" fillId="0" borderId="0" xfId="8" applyNumberFormat="1" applyFont="1" applyBorder="1" applyProtection="1"/>
    <xf numFmtId="3" fontId="5" fillId="0" borderId="0" xfId="8" applyNumberFormat="1" applyBorder="1" applyProtection="1"/>
    <xf numFmtId="2" fontId="5" fillId="0" borderId="0" xfId="8" applyNumberFormat="1" applyBorder="1" applyProtection="1"/>
    <xf numFmtId="40" fontId="89" fillId="0" borderId="0" xfId="8" applyNumberFormat="1" applyFont="1" applyBorder="1" applyProtection="1"/>
    <xf numFmtId="3" fontId="89" fillId="0" borderId="0" xfId="8" applyNumberFormat="1" applyFont="1" applyBorder="1" applyProtection="1"/>
    <xf numFmtId="37" fontId="5" fillId="9" borderId="0" xfId="8" applyNumberFormat="1" applyFill="1" applyBorder="1" applyProtection="1"/>
    <xf numFmtId="37" fontId="5" fillId="0" borderId="0" xfId="8" applyNumberFormat="1" applyBorder="1"/>
    <xf numFmtId="2" fontId="5" fillId="0" borderId="0" xfId="8" applyNumberFormat="1" applyBorder="1" applyAlignment="1">
      <alignment horizontal="right"/>
    </xf>
    <xf numFmtId="2" fontId="5" fillId="0" borderId="0" xfId="8" applyNumberFormat="1" applyBorder="1"/>
    <xf numFmtId="0" fontId="89" fillId="0" borderId="0" xfId="8" quotePrefix="1" applyFont="1" applyBorder="1" applyAlignment="1" applyProtection="1">
      <alignment horizontal="left"/>
    </xf>
    <xf numFmtId="177" fontId="0" fillId="0" borderId="0" xfId="9" applyNumberFormat="1" applyFont="1" applyBorder="1"/>
    <xf numFmtId="177" fontId="87" fillId="0" borderId="0" xfId="9" applyNumberFormat="1" applyFont="1" applyBorder="1" applyProtection="1"/>
    <xf numFmtId="177" fontId="0" fillId="0" borderId="0" xfId="9" applyNumberFormat="1" applyFont="1" applyBorder="1" applyProtection="1"/>
    <xf numFmtId="177" fontId="89" fillId="0" borderId="0" xfId="9" applyNumberFormat="1" applyFont="1" applyBorder="1" applyProtection="1"/>
    <xf numFmtId="0" fontId="5" fillId="0" borderId="98" xfId="8" applyBorder="1"/>
    <xf numFmtId="0" fontId="90" fillId="0" borderId="0" xfId="8" applyFont="1" applyBorder="1" applyAlignment="1" applyProtection="1">
      <alignment horizontal="left"/>
    </xf>
    <xf numFmtId="4" fontId="5" fillId="0" borderId="0" xfId="8" applyNumberFormat="1" applyBorder="1" applyProtection="1"/>
    <xf numFmtId="40" fontId="90" fillId="0" borderId="0" xfId="8" applyNumberFormat="1" applyFont="1" applyBorder="1" applyProtection="1"/>
    <xf numFmtId="177" fontId="90" fillId="0" borderId="0" xfId="9" applyNumberFormat="1" applyFont="1" applyBorder="1" applyProtection="1"/>
    <xf numFmtId="4" fontId="5" fillId="0" borderId="0" xfId="8" applyNumberFormat="1" applyBorder="1"/>
    <xf numFmtId="40" fontId="5" fillId="0" borderId="0" xfId="8" quotePrefix="1" applyNumberFormat="1" applyBorder="1" applyAlignment="1">
      <alignment horizontal="center"/>
    </xf>
    <xf numFmtId="177" fontId="0" fillId="0" borderId="0" xfId="9" quotePrefix="1" applyNumberFormat="1" applyFont="1" applyBorder="1" applyAlignment="1">
      <alignment horizontal="center"/>
    </xf>
    <xf numFmtId="40" fontId="5" fillId="0" borderId="0" xfId="8" applyNumberFormat="1" applyBorder="1"/>
    <xf numFmtId="2" fontId="5" fillId="0" borderId="70" xfId="8" applyNumberFormat="1" applyBorder="1" applyProtection="1"/>
    <xf numFmtId="4" fontId="89" fillId="0" borderId="0" xfId="8" applyNumberFormat="1" applyFont="1" applyBorder="1"/>
    <xf numFmtId="4" fontId="87" fillId="0" borderId="24" xfId="8" applyNumberFormat="1" applyFont="1" applyBorder="1" applyProtection="1"/>
    <xf numFmtId="0" fontId="5" fillId="0" borderId="99" xfId="8" applyBorder="1" applyAlignment="1" applyProtection="1">
      <alignment horizontal="left"/>
    </xf>
    <xf numFmtId="37" fontId="5" fillId="9" borderId="100" xfId="8" applyNumberFormat="1" applyFill="1" applyBorder="1" applyProtection="1"/>
    <xf numFmtId="37" fontId="5" fillId="0" borderId="101" xfId="8" applyNumberFormat="1" applyBorder="1"/>
    <xf numFmtId="3" fontId="5" fillId="0" borderId="102" xfId="8" applyNumberFormat="1" applyBorder="1"/>
    <xf numFmtId="0" fontId="29" fillId="0" borderId="4" xfId="8" applyFont="1" applyBorder="1"/>
    <xf numFmtId="0" fontId="29" fillId="0" borderId="5" xfId="8" applyFont="1" applyBorder="1"/>
    <xf numFmtId="0" fontId="36" fillId="0" borderId="7" xfId="8" applyFont="1" applyBorder="1" applyAlignment="1">
      <alignment horizontal="centerContinuous"/>
    </xf>
    <xf numFmtId="0" fontId="36" fillId="0" borderId="0" xfId="8" applyFont="1" applyAlignment="1">
      <alignment horizontal="centerContinuous"/>
    </xf>
    <xf numFmtId="0" fontId="29" fillId="0" borderId="7" xfId="8" applyFont="1" applyBorder="1"/>
    <xf numFmtId="0" fontId="29" fillId="0" borderId="53" xfId="8" applyFont="1" applyBorder="1"/>
    <xf numFmtId="0" fontId="29" fillId="0" borderId="19" xfId="8" applyFont="1" applyBorder="1"/>
    <xf numFmtId="0" fontId="29" fillId="0" borderId="34" xfId="8" applyFont="1" applyBorder="1"/>
    <xf numFmtId="0" fontId="29" fillId="0" borderId="34" xfId="8" applyFont="1" applyBorder="1" applyAlignment="1">
      <alignment horizontal="center"/>
    </xf>
    <xf numFmtId="0" fontId="29" fillId="0" borderId="35" xfId="8" applyFont="1" applyBorder="1" applyAlignment="1">
      <alignment horizontal="center"/>
    </xf>
    <xf numFmtId="0" fontId="29" fillId="0" borderId="24" xfId="8" applyFont="1" applyBorder="1" applyAlignment="1">
      <alignment horizontal="centerContinuous"/>
    </xf>
    <xf numFmtId="0" fontId="5" fillId="0" borderId="0" xfId="8" applyFont="1"/>
    <xf numFmtId="0" fontId="29" fillId="0" borderId="72" xfId="8" applyFont="1" applyBorder="1"/>
    <xf numFmtId="0" fontId="5" fillId="0" borderId="72" xfId="8" applyBorder="1"/>
    <xf numFmtId="0" fontId="29" fillId="0" borderId="38" xfId="8" applyFont="1" applyBorder="1" applyAlignment="1">
      <alignment horizontal="center"/>
    </xf>
    <xf numFmtId="0" fontId="29" fillId="0" borderId="12" xfId="8" applyFont="1" applyBorder="1"/>
    <xf numFmtId="0" fontId="29" fillId="0" borderId="12" xfId="8" applyFont="1" applyBorder="1" applyAlignment="1">
      <alignment horizontal="right"/>
    </xf>
    <xf numFmtId="0" fontId="56" fillId="0" borderId="0" xfId="8" applyFont="1" applyAlignment="1">
      <alignment horizontal="centerContinuous"/>
    </xf>
    <xf numFmtId="0" fontId="47" fillId="0" borderId="7" xfId="8" applyFont="1" applyBorder="1" applyAlignment="1">
      <alignment horizontal="centerContinuous"/>
    </xf>
    <xf numFmtId="0" fontId="42" fillId="0" borderId="7" xfId="8" applyFont="1" applyBorder="1"/>
    <xf numFmtId="0" fontId="5" fillId="0" borderId="34" xfId="8" applyBorder="1" applyAlignment="1">
      <alignment horizontal="center"/>
    </xf>
    <xf numFmtId="0" fontId="5" fillId="0" borderId="29" xfId="8" applyBorder="1" applyAlignment="1">
      <alignment horizontal="center"/>
    </xf>
    <xf numFmtId="0" fontId="5" fillId="0" borderId="8" xfId="8" applyBorder="1" applyAlignment="1">
      <alignment horizontal="center"/>
    </xf>
    <xf numFmtId="0" fontId="5" fillId="0" borderId="35" xfId="8" applyBorder="1" applyAlignment="1">
      <alignment horizontal="center"/>
    </xf>
    <xf numFmtId="0" fontId="5" fillId="0" borderId="23" xfId="8" applyBorder="1" applyAlignment="1">
      <alignment horizontal="center"/>
    </xf>
    <xf numFmtId="0" fontId="5" fillId="0" borderId="33" xfId="8" applyBorder="1" applyAlignment="1">
      <alignment horizontal="center"/>
    </xf>
    <xf numFmtId="0" fontId="41" fillId="0" borderId="29" xfId="8" applyFont="1" applyBorder="1" applyProtection="1">
      <protection locked="0"/>
    </xf>
    <xf numFmtId="39" fontId="24" fillId="0" borderId="29" xfId="8" applyNumberFormat="1" applyFont="1" applyBorder="1" applyProtection="1"/>
    <xf numFmtId="39" fontId="24" fillId="0" borderId="8" xfId="8" applyNumberFormat="1" applyFont="1" applyBorder="1" applyProtection="1"/>
    <xf numFmtId="42" fontId="16" fillId="0" borderId="29" xfId="8" applyNumberFormat="1" applyFont="1" applyBorder="1" applyProtection="1">
      <protection locked="0"/>
    </xf>
    <xf numFmtId="0" fontId="16" fillId="0" borderId="29" xfId="8" applyFont="1" applyBorder="1" applyProtection="1">
      <protection locked="0"/>
    </xf>
    <xf numFmtId="0" fontId="16" fillId="0" borderId="29" xfId="8" applyFont="1" applyBorder="1" applyAlignment="1" applyProtection="1">
      <alignment horizontal="center"/>
      <protection locked="0"/>
    </xf>
    <xf numFmtId="37" fontId="16" fillId="0" borderId="36" xfId="8" applyNumberFormat="1" applyFont="1" applyBorder="1" applyProtection="1">
      <protection locked="0"/>
    </xf>
    <xf numFmtId="39" fontId="24" fillId="0" borderId="36" xfId="8" applyNumberFormat="1" applyFont="1" applyBorder="1" applyProtection="1"/>
    <xf numFmtId="7" fontId="24" fillId="0" borderId="37" xfId="8" applyNumberFormat="1" applyFont="1" applyBorder="1" applyProtection="1"/>
    <xf numFmtId="0" fontId="19" fillId="0" borderId="29" xfId="8" applyFont="1" applyBorder="1" applyProtection="1">
      <protection locked="0"/>
    </xf>
    <xf numFmtId="5" fontId="18" fillId="0" borderId="29" xfId="8" applyNumberFormat="1" applyFont="1" applyBorder="1" applyProtection="1">
      <protection locked="0"/>
    </xf>
    <xf numFmtId="0" fontId="18" fillId="0" borderId="29" xfId="8" applyFont="1" applyBorder="1" applyProtection="1">
      <protection locked="0"/>
    </xf>
    <xf numFmtId="37" fontId="16" fillId="0" borderId="18" xfId="8" applyNumberFormat="1" applyFont="1" applyBorder="1" applyProtection="1">
      <protection locked="0"/>
    </xf>
    <xf numFmtId="5" fontId="16" fillId="0" borderId="18" xfId="8" applyNumberFormat="1" applyFont="1" applyBorder="1" applyProtection="1">
      <protection locked="0"/>
    </xf>
    <xf numFmtId="7" fontId="24" fillId="0" borderId="43" xfId="8" applyNumberFormat="1" applyFont="1" applyBorder="1" applyProtection="1"/>
    <xf numFmtId="5" fontId="24" fillId="0" borderId="36" xfId="8" applyNumberFormat="1" applyFont="1" applyBorder="1" applyProtection="1"/>
    <xf numFmtId="0" fontId="5" fillId="0" borderId="38" xfId="8" applyBorder="1" applyAlignment="1">
      <alignment horizontal="center"/>
    </xf>
    <xf numFmtId="0" fontId="16" fillId="0" borderId="30" xfId="8" applyFont="1" applyBorder="1" applyAlignment="1" applyProtection="1">
      <alignment horizontal="center"/>
      <protection locked="0"/>
    </xf>
    <xf numFmtId="37" fontId="16" fillId="0" borderId="39" xfId="8" applyNumberFormat="1" applyFont="1" applyBorder="1" applyProtection="1">
      <protection locked="0"/>
    </xf>
    <xf numFmtId="5" fontId="16" fillId="0" borderId="39" xfId="8" applyNumberFormat="1" applyFont="1" applyBorder="1" applyProtection="1">
      <protection locked="0"/>
    </xf>
    <xf numFmtId="39" fontId="24" fillId="0" borderId="39" xfId="8" applyNumberFormat="1" applyFont="1" applyBorder="1" applyProtection="1"/>
    <xf numFmtId="39" fontId="5" fillId="0" borderId="0" xfId="8" applyNumberFormat="1" applyAlignment="1" applyProtection="1">
      <alignment horizontal="right"/>
    </xf>
    <xf numFmtId="39" fontId="5" fillId="0" borderId="0" xfId="8" applyNumberFormat="1" applyProtection="1"/>
    <xf numFmtId="39" fontId="5" fillId="0" borderId="0" xfId="8" applyNumberFormat="1" applyAlignment="1" applyProtection="1">
      <alignment horizontal="centerContinuous"/>
    </xf>
    <xf numFmtId="39" fontId="5" fillId="0" borderId="5" xfId="8" applyNumberFormat="1" applyBorder="1" applyProtection="1"/>
    <xf numFmtId="39" fontId="5" fillId="0" borderId="6" xfId="8" applyNumberFormat="1" applyBorder="1" applyProtection="1"/>
    <xf numFmtId="39" fontId="5" fillId="0" borderId="8" xfId="8" applyNumberFormat="1" applyBorder="1" applyAlignment="1" applyProtection="1">
      <alignment horizontal="centerContinuous"/>
    </xf>
    <xf numFmtId="39" fontId="5" fillId="0" borderId="8" xfId="8" applyNumberFormat="1" applyBorder="1" applyProtection="1"/>
    <xf numFmtId="0" fontId="5" fillId="0" borderId="53" xfId="8" applyBorder="1" applyAlignment="1">
      <alignment horizontal="center"/>
    </xf>
    <xf numFmtId="39" fontId="5" fillId="0" borderId="18" xfId="8" applyNumberFormat="1" applyBorder="1" applyProtection="1"/>
    <xf numFmtId="39" fontId="5" fillId="0" borderId="18" xfId="8" applyNumberFormat="1" applyBorder="1" applyAlignment="1" applyProtection="1">
      <alignment horizontal="center"/>
    </xf>
    <xf numFmtId="39" fontId="5" fillId="0" borderId="43" xfId="8" applyNumberFormat="1" applyBorder="1" applyAlignment="1" applyProtection="1">
      <alignment horizontal="center"/>
    </xf>
    <xf numFmtId="39" fontId="5" fillId="0" borderId="29" xfId="8" applyNumberFormat="1" applyBorder="1" applyProtection="1"/>
    <xf numFmtId="39" fontId="5" fillId="0" borderId="29" xfId="8" applyNumberFormat="1" applyBorder="1" applyAlignment="1" applyProtection="1">
      <alignment horizontal="center"/>
    </xf>
    <xf numFmtId="39" fontId="5" fillId="0" borderId="8" xfId="8" applyNumberFormat="1" applyBorder="1" applyAlignment="1" applyProtection="1">
      <alignment horizontal="center"/>
    </xf>
    <xf numFmtId="39" fontId="5" fillId="0" borderId="23" xfId="8" applyNumberFormat="1" applyBorder="1" applyAlignment="1" applyProtection="1">
      <alignment horizontal="center"/>
    </xf>
    <xf numFmtId="39" fontId="5" fillId="0" borderId="33" xfId="8" applyNumberFormat="1" applyBorder="1" applyAlignment="1" applyProtection="1">
      <alignment horizontal="center"/>
    </xf>
    <xf numFmtId="164" fontId="24" fillId="0" borderId="8" xfId="8" applyNumberFormat="1" applyFont="1" applyBorder="1" applyProtection="1"/>
    <xf numFmtId="7" fontId="24" fillId="0" borderId="8" xfId="8" applyNumberFormat="1" applyFont="1" applyBorder="1" applyProtection="1"/>
    <xf numFmtId="167" fontId="24" fillId="0" borderId="8" xfId="8" applyNumberFormat="1" applyFont="1" applyBorder="1" applyProtection="1"/>
    <xf numFmtId="5" fontId="16" fillId="0" borderId="36" xfId="8" applyNumberFormat="1" applyFont="1" applyBorder="1" applyProtection="1">
      <protection locked="0"/>
    </xf>
    <xf numFmtId="39" fontId="16" fillId="0" borderId="36" xfId="8" applyNumberFormat="1" applyFont="1" applyBorder="1" applyProtection="1"/>
    <xf numFmtId="39" fontId="16" fillId="0" borderId="18" xfId="8" applyNumberFormat="1" applyFont="1" applyBorder="1" applyProtection="1"/>
    <xf numFmtId="0" fontId="16" fillId="0" borderId="29" xfId="8" applyFont="1" applyBorder="1"/>
    <xf numFmtId="39" fontId="16" fillId="0" borderId="29" xfId="8" applyNumberFormat="1" applyFont="1" applyBorder="1" applyProtection="1"/>
    <xf numFmtId="3" fontId="16" fillId="0" borderId="29" xfId="8" applyNumberFormat="1" applyFont="1" applyBorder="1" applyProtection="1">
      <protection locked="0"/>
    </xf>
    <xf numFmtId="3" fontId="18" fillId="0" borderId="29" xfId="8" applyNumberFormat="1" applyFont="1" applyBorder="1" applyProtection="1">
      <protection locked="0"/>
    </xf>
    <xf numFmtId="44" fontId="24" fillId="0" borderId="8" xfId="1" applyFont="1" applyBorder="1" applyProtection="1"/>
    <xf numFmtId="39" fontId="24" fillId="0" borderId="18" xfId="8" applyNumberFormat="1" applyFont="1" applyBorder="1" applyProtection="1"/>
    <xf numFmtId="5" fontId="24" fillId="0" borderId="37" xfId="8" applyNumberFormat="1" applyFont="1" applyBorder="1" applyProtection="1"/>
    <xf numFmtId="0" fontId="24" fillId="0" borderId="39" xfId="8" applyFont="1" applyBorder="1"/>
    <xf numFmtId="37" fontId="24" fillId="0" borderId="39" xfId="8" applyNumberFormat="1" applyFont="1" applyBorder="1" applyProtection="1"/>
    <xf numFmtId="39" fontId="24" fillId="0" borderId="30" xfId="8" applyNumberFormat="1" applyFont="1" applyBorder="1" applyProtection="1"/>
    <xf numFmtId="7" fontId="24" fillId="0" borderId="13" xfId="8" applyNumberFormat="1" applyFont="1" applyBorder="1" applyProtection="1"/>
    <xf numFmtId="37" fontId="5" fillId="0" borderId="0" xfId="8" applyNumberFormat="1"/>
    <xf numFmtId="37" fontId="5" fillId="0" borderId="0" xfId="8" applyNumberFormat="1" applyAlignment="1">
      <alignment horizontal="centerContinuous"/>
    </xf>
    <xf numFmtId="37" fontId="5" fillId="0" borderId="0" xfId="8" applyNumberFormat="1" applyProtection="1"/>
    <xf numFmtId="37" fontId="5" fillId="0" borderId="5" xfId="8" applyNumberFormat="1" applyBorder="1" applyProtection="1"/>
    <xf numFmtId="37" fontId="5" fillId="0" borderId="0" xfId="8" applyNumberFormat="1" applyAlignment="1" applyProtection="1">
      <alignment horizontal="centerContinuous"/>
    </xf>
    <xf numFmtId="37" fontId="5" fillId="0" borderId="18" xfId="8" applyNumberFormat="1" applyBorder="1" applyProtection="1"/>
    <xf numFmtId="37" fontId="5" fillId="0" borderId="29" xfId="8" applyNumberFormat="1" applyBorder="1" applyProtection="1"/>
    <xf numFmtId="37" fontId="5" fillId="0" borderId="29" xfId="8" applyNumberFormat="1" applyBorder="1" applyAlignment="1" applyProtection="1">
      <alignment horizontal="center"/>
    </xf>
    <xf numFmtId="37" fontId="5" fillId="0" borderId="23" xfId="8" applyNumberFormat="1" applyBorder="1" applyAlignment="1" applyProtection="1">
      <alignment horizontal="center"/>
    </xf>
    <xf numFmtId="169" fontId="24" fillId="0" borderId="29" xfId="8" applyNumberFormat="1" applyFont="1" applyBorder="1" applyProtection="1"/>
    <xf numFmtId="5" fontId="24" fillId="0" borderId="29" xfId="8" applyNumberFormat="1" applyFont="1" applyBorder="1" applyProtection="1"/>
    <xf numFmtId="168" fontId="18" fillId="0" borderId="29" xfId="8" applyNumberFormat="1" applyFont="1" applyBorder="1" applyProtection="1">
      <protection locked="0"/>
    </xf>
    <xf numFmtId="5" fontId="24" fillId="0" borderId="8" xfId="8" applyNumberFormat="1" applyFont="1" applyBorder="1" applyProtection="1"/>
    <xf numFmtId="0" fontId="24" fillId="0" borderId="30" xfId="8" applyFont="1" applyBorder="1"/>
    <xf numFmtId="37" fontId="24" fillId="0" borderId="30" xfId="8" applyNumberFormat="1" applyFont="1" applyBorder="1" applyProtection="1"/>
    <xf numFmtId="5" fontId="24" fillId="0" borderId="30" xfId="8" applyNumberFormat="1" applyFont="1" applyBorder="1" applyProtection="1"/>
    <xf numFmtId="169" fontId="24" fillId="0" borderId="30" xfId="8" applyNumberFormat="1" applyFont="1" applyBorder="1" applyProtection="1"/>
    <xf numFmtId="0" fontId="29" fillId="0" borderId="103" xfId="5" applyFont="1" applyBorder="1" applyAlignment="1"/>
    <xf numFmtId="0" fontId="4" fillId="0" borderId="80" xfId="5" applyBorder="1" applyAlignment="1"/>
    <xf numFmtId="0" fontId="23" fillId="0" borderId="80" xfId="5" applyFont="1" applyBorder="1" applyAlignment="1"/>
    <xf numFmtId="0" fontId="29" fillId="0" borderId="80" xfId="5" applyFont="1" applyBorder="1" applyAlignment="1">
      <alignment horizontal="centerContinuous"/>
    </xf>
    <xf numFmtId="0" fontId="4" fillId="0" borderId="80" xfId="5" applyBorder="1" applyAlignment="1">
      <alignment horizontal="centerContinuous"/>
    </xf>
    <xf numFmtId="0" fontId="4" fillId="0" borderId="79" xfId="5" applyBorder="1" applyAlignment="1">
      <alignment horizontal="centerContinuous"/>
    </xf>
    <xf numFmtId="0" fontId="4" fillId="0" borderId="104" xfId="5" applyBorder="1" applyAlignment="1"/>
    <xf numFmtId="0" fontId="4" fillId="0" borderId="5" xfId="5" applyBorder="1" applyAlignment="1"/>
    <xf numFmtId="0" fontId="4" fillId="0" borderId="105" xfId="5" applyBorder="1" applyAlignment="1"/>
    <xf numFmtId="0" fontId="36" fillId="0" borderId="90" xfId="5" applyFont="1" applyBorder="1" applyAlignment="1">
      <alignment horizontal="centerContinuous"/>
    </xf>
    <xf numFmtId="0" fontId="4" fillId="0" borderId="0" xfId="5" applyBorder="1" applyAlignment="1">
      <alignment horizontal="centerContinuous"/>
    </xf>
    <xf numFmtId="0" fontId="4" fillId="0" borderId="72" xfId="5" applyBorder="1" applyAlignment="1">
      <alignment horizontal="centerContinuous"/>
    </xf>
    <xf numFmtId="0" fontId="4" fillId="0" borderId="90" xfId="5" applyBorder="1" applyAlignment="1"/>
    <xf numFmtId="0" fontId="4" fillId="0" borderId="0" xfId="5" applyBorder="1" applyAlignment="1"/>
    <xf numFmtId="0" fontId="4" fillId="0" borderId="72" xfId="5" applyBorder="1" applyAlignment="1"/>
    <xf numFmtId="43" fontId="0" fillId="0" borderId="0" xfId="10" applyFont="1" applyBorder="1"/>
    <xf numFmtId="0" fontId="4" fillId="0" borderId="24" xfId="5" applyBorder="1" applyAlignment="1"/>
    <xf numFmtId="0" fontId="4" fillId="0" borderId="106" xfId="5" applyBorder="1" applyAlignment="1"/>
    <xf numFmtId="0" fontId="4" fillId="0" borderId="107" xfId="5" applyBorder="1" applyAlignment="1"/>
    <xf numFmtId="0" fontId="4" fillId="0" borderId="18" xfId="5" applyBorder="1" applyAlignment="1"/>
    <xf numFmtId="0" fontId="4" fillId="0" borderId="18" xfId="5" applyBorder="1" applyAlignment="1">
      <alignment horizontal="center"/>
    </xf>
    <xf numFmtId="0" fontId="4" fillId="0" borderId="108" xfId="5" applyBorder="1" applyAlignment="1"/>
    <xf numFmtId="0" fontId="4" fillId="0" borderId="29" xfId="5" applyBorder="1" applyAlignment="1"/>
    <xf numFmtId="0" fontId="4" fillId="0" borderId="29" xfId="5" applyBorder="1" applyAlignment="1">
      <alignment horizontal="center"/>
    </xf>
    <xf numFmtId="0" fontId="4" fillId="0" borderId="109" xfId="5" applyBorder="1" applyAlignment="1">
      <alignment horizontal="center"/>
    </xf>
    <xf numFmtId="0" fontId="4" fillId="0" borderId="23" xfId="5" applyBorder="1" applyAlignment="1">
      <alignment horizontal="center"/>
    </xf>
    <xf numFmtId="0" fontId="4" fillId="0" borderId="110" xfId="5" applyBorder="1" applyAlignment="1"/>
    <xf numFmtId="0" fontId="4" fillId="0" borderId="111" xfId="5" applyBorder="1" applyAlignment="1"/>
    <xf numFmtId="0" fontId="4" fillId="0" borderId="42" xfId="5" applyBorder="1" applyAlignment="1"/>
    <xf numFmtId="43" fontId="0" fillId="0" borderId="29" xfId="10" applyFont="1" applyBorder="1"/>
    <xf numFmtId="0" fontId="4" fillId="0" borderId="70" xfId="5" applyBorder="1" applyAlignment="1"/>
    <xf numFmtId="3" fontId="18" fillId="0" borderId="41" xfId="5" applyNumberFormat="1" applyFont="1" applyBorder="1" applyAlignment="1"/>
    <xf numFmtId="177" fontId="24" fillId="0" borderId="29" xfId="10" applyNumberFormat="1" applyFont="1" applyBorder="1"/>
    <xf numFmtId="43" fontId="24" fillId="0" borderId="29" xfId="10" applyFont="1" applyBorder="1"/>
    <xf numFmtId="177" fontId="18" fillId="0" borderId="41" xfId="10" applyNumberFormat="1" applyFont="1" applyBorder="1"/>
    <xf numFmtId="3" fontId="18" fillId="0" borderId="41" xfId="5" applyNumberFormat="1" applyFont="1" applyBorder="1" applyAlignment="1">
      <alignment horizontal="right"/>
    </xf>
    <xf numFmtId="177" fontId="18" fillId="0" borderId="41" xfId="10" applyNumberFormat="1" applyFont="1" applyBorder="1" applyAlignment="1"/>
    <xf numFmtId="0" fontId="93" fillId="0" borderId="0" xfId="5" applyFont="1" applyAlignment="1"/>
    <xf numFmtId="177" fontId="16" fillId="0" borderId="41" xfId="10" applyNumberFormat="1" applyFont="1" applyBorder="1"/>
    <xf numFmtId="43" fontId="16" fillId="0" borderId="29" xfId="10" applyFont="1" applyFill="1" applyBorder="1"/>
    <xf numFmtId="41" fontId="16" fillId="0" borderId="41" xfId="5" applyNumberFormat="1" applyFont="1" applyBorder="1" applyAlignment="1"/>
    <xf numFmtId="2" fontId="4" fillId="0" borderId="29" xfId="5" applyNumberFormat="1" applyBorder="1" applyAlignment="1"/>
    <xf numFmtId="41" fontId="4" fillId="0" borderId="0" xfId="5" applyNumberFormat="1" applyAlignment="1"/>
    <xf numFmtId="0" fontId="4" fillId="0" borderId="112" xfId="5" applyBorder="1" applyAlignment="1"/>
    <xf numFmtId="0" fontId="4" fillId="0" borderId="113" xfId="5" applyBorder="1" applyAlignment="1"/>
    <xf numFmtId="177" fontId="0" fillId="0" borderId="44" xfId="10" applyNumberFormat="1" applyFont="1" applyBorder="1"/>
    <xf numFmtId="43" fontId="0" fillId="0" borderId="44" xfId="10" applyFont="1" applyBorder="1"/>
    <xf numFmtId="41" fontId="18" fillId="0" borderId="44" xfId="5" applyNumberFormat="1" applyFont="1" applyBorder="1" applyAlignment="1"/>
    <xf numFmtId="0" fontId="4" fillId="0" borderId="114" xfId="5" applyBorder="1" applyAlignment="1"/>
    <xf numFmtId="0" fontId="4" fillId="0" borderId="115" xfId="5" applyBorder="1" applyAlignment="1"/>
    <xf numFmtId="43" fontId="0" fillId="0" borderId="112" xfId="10" applyFont="1" applyBorder="1"/>
    <xf numFmtId="43" fontId="0" fillId="0" borderId="23" xfId="10" applyFont="1" applyBorder="1"/>
    <xf numFmtId="0" fontId="4" fillId="0" borderId="116" xfId="5" applyBorder="1" applyAlignment="1"/>
    <xf numFmtId="0" fontId="4" fillId="0" borderId="48" xfId="5" applyBorder="1" applyAlignment="1">
      <alignment horizontal="center"/>
    </xf>
    <xf numFmtId="37" fontId="4" fillId="0" borderId="36" xfId="5" applyNumberFormat="1" applyBorder="1" applyAlignment="1" applyProtection="1"/>
    <xf numFmtId="37" fontId="4" fillId="0" borderId="62" xfId="5" applyNumberFormat="1" applyBorder="1" applyAlignment="1" applyProtection="1"/>
    <xf numFmtId="37" fontId="4" fillId="0" borderId="48" xfId="5" applyNumberFormat="1" applyFill="1" applyBorder="1" applyAlignment="1" applyProtection="1"/>
    <xf numFmtId="41" fontId="4" fillId="0" borderId="36" xfId="5" applyNumberFormat="1" applyBorder="1" applyAlignment="1" applyProtection="1"/>
    <xf numFmtId="43" fontId="4" fillId="0" borderId="48" xfId="5" applyNumberFormat="1" applyBorder="1" applyAlignment="1"/>
    <xf numFmtId="0" fontId="4" fillId="0" borderId="0" xfId="5" applyAlignment="1">
      <alignment horizontal="centerContinuous"/>
    </xf>
    <xf numFmtId="0" fontId="4" fillId="0" borderId="0" xfId="5" applyFill="1" applyBorder="1" applyAlignment="1">
      <alignment horizontal="centerContinuous"/>
    </xf>
    <xf numFmtId="37" fontId="4" fillId="0" borderId="0" xfId="5" applyNumberFormat="1" applyAlignment="1">
      <alignment horizontal="centerContinuous"/>
    </xf>
    <xf numFmtId="43" fontId="0" fillId="0" borderId="0" xfId="10" applyFont="1" applyAlignment="1">
      <alignment horizontal="centerContinuous"/>
    </xf>
    <xf numFmtId="0" fontId="24" fillId="0" borderId="0" xfId="5" applyFont="1" applyAlignment="1">
      <alignment horizontal="left"/>
    </xf>
    <xf numFmtId="0" fontId="24" fillId="0" borderId="0" xfId="5" applyFont="1" applyAlignment="1"/>
    <xf numFmtId="0" fontId="29" fillId="0" borderId="0" xfId="11" applyFont="1" applyAlignment="1"/>
    <xf numFmtId="0" fontId="24" fillId="0" borderId="0" xfId="11" applyFont="1" applyAlignment="1"/>
    <xf numFmtId="0" fontId="29" fillId="0" borderId="0" xfId="11" applyFont="1" applyAlignment="1">
      <alignment horizontal="centerContinuous"/>
    </xf>
    <xf numFmtId="0" fontId="5" fillId="0" borderId="0" xfId="11" applyAlignment="1"/>
    <xf numFmtId="0" fontId="24" fillId="0" borderId="4" xfId="11" applyFont="1" applyBorder="1" applyAlignment="1"/>
    <xf numFmtId="0" fontId="24" fillId="0" borderId="5" xfId="11" applyFont="1" applyBorder="1" applyAlignment="1"/>
    <xf numFmtId="0" fontId="24" fillId="0" borderId="6" xfId="11" applyFont="1" applyBorder="1" applyAlignment="1"/>
    <xf numFmtId="0" fontId="48" fillId="0" borderId="7" xfId="11" applyFont="1" applyBorder="1" applyAlignment="1">
      <alignment horizontal="centerContinuous"/>
    </xf>
    <xf numFmtId="0" fontId="48" fillId="0" borderId="0" xfId="11" applyFont="1" applyAlignment="1">
      <alignment horizontal="centerContinuous"/>
    </xf>
    <xf numFmtId="0" fontId="48" fillId="0" borderId="8" xfId="11" applyFont="1" applyBorder="1" applyAlignment="1">
      <alignment horizontal="centerContinuous"/>
    </xf>
    <xf numFmtId="0" fontId="24" fillId="0" borderId="7" xfId="11" applyFont="1" applyBorder="1" applyAlignment="1"/>
    <xf numFmtId="0" fontId="24" fillId="0" borderId="8" xfId="11" applyFont="1" applyBorder="1" applyAlignment="1"/>
    <xf numFmtId="0" fontId="24" fillId="0" borderId="22" xfId="11" applyFont="1" applyBorder="1" applyAlignment="1"/>
    <xf numFmtId="0" fontId="24" fillId="0" borderId="24" xfId="11" applyFont="1" applyBorder="1" applyAlignment="1"/>
    <xf numFmtId="0" fontId="24" fillId="0" borderId="33" xfId="11" applyFont="1" applyBorder="1" applyAlignment="1"/>
    <xf numFmtId="0" fontId="24" fillId="0" borderId="7" xfId="11" applyFont="1" applyBorder="1" applyAlignment="1">
      <alignment horizontal="center"/>
    </xf>
    <xf numFmtId="0" fontId="24" fillId="0" borderId="41" xfId="11" applyFont="1" applyBorder="1" applyAlignment="1"/>
    <xf numFmtId="0" fontId="24" fillId="0" borderId="29" xfId="11" applyFont="1" applyBorder="1" applyAlignment="1">
      <alignment horizontal="center"/>
    </xf>
    <xf numFmtId="0" fontId="24" fillId="0" borderId="29" xfId="11" applyFont="1" applyBorder="1" applyAlignment="1"/>
    <xf numFmtId="0" fontId="24" fillId="0" borderId="8" xfId="11" applyFont="1" applyBorder="1" applyAlignment="1">
      <alignment horizontal="center"/>
    </xf>
    <xf numFmtId="0" fontId="24" fillId="0" borderId="41" xfId="11" applyFont="1" applyBorder="1" applyAlignment="1">
      <alignment horizontal="center"/>
    </xf>
    <xf numFmtId="0" fontId="24" fillId="0" borderId="22" xfId="11" applyFont="1" applyBorder="1" applyAlignment="1">
      <alignment horizontal="center"/>
    </xf>
    <xf numFmtId="0" fontId="24" fillId="0" borderId="44" xfId="11" applyFont="1" applyBorder="1" applyAlignment="1">
      <alignment horizontal="center"/>
    </xf>
    <xf numFmtId="0" fontId="24" fillId="0" borderId="23" xfId="11" applyFont="1" applyBorder="1" applyAlignment="1">
      <alignment horizontal="center"/>
    </xf>
    <xf numFmtId="0" fontId="24" fillId="0" borderId="33" xfId="11" applyFont="1" applyBorder="1" applyAlignment="1">
      <alignment horizontal="center"/>
    </xf>
    <xf numFmtId="0" fontId="18" fillId="0" borderId="41" xfId="11" applyFont="1" applyBorder="1" applyAlignment="1" applyProtection="1">
      <protection locked="0"/>
    </xf>
    <xf numFmtId="5" fontId="18" fillId="0" borderId="29" xfId="11" applyNumberFormat="1" applyFont="1" applyBorder="1" applyAlignment="1" applyProtection="1">
      <protection locked="0"/>
    </xf>
    <xf numFmtId="0" fontId="18" fillId="0" borderId="29" xfId="11" applyFont="1" applyBorder="1" applyAlignment="1" applyProtection="1">
      <protection locked="0"/>
    </xf>
    <xf numFmtId="37" fontId="18" fillId="0" borderId="29" xfId="11" applyNumberFormat="1" applyFont="1" applyBorder="1" applyAlignment="1" applyProtection="1">
      <protection locked="0"/>
    </xf>
    <xf numFmtId="39" fontId="24" fillId="0" borderId="8" xfId="11" applyNumberFormat="1" applyFont="1" applyBorder="1" applyAlignment="1" applyProtection="1"/>
    <xf numFmtId="0" fontId="18" fillId="0" borderId="44" xfId="11" applyFont="1" applyBorder="1" applyAlignment="1" applyProtection="1">
      <protection locked="0"/>
    </xf>
    <xf numFmtId="0" fontId="18" fillId="0" borderId="23" xfId="11" applyFont="1" applyBorder="1" applyAlignment="1" applyProtection="1">
      <protection locked="0"/>
    </xf>
    <xf numFmtId="0" fontId="24" fillId="0" borderId="23" xfId="11" applyFont="1" applyBorder="1" applyAlignment="1"/>
    <xf numFmtId="37" fontId="24" fillId="0" borderId="36" xfId="11" applyNumberFormat="1" applyFont="1" applyBorder="1" applyAlignment="1" applyProtection="1"/>
    <xf numFmtId="39" fontId="24" fillId="0" borderId="37" xfId="11" applyNumberFormat="1" applyFont="1" applyBorder="1" applyAlignment="1" applyProtection="1"/>
    <xf numFmtId="37" fontId="24" fillId="0" borderId="29" xfId="11" applyNumberFormat="1" applyFont="1" applyBorder="1" applyAlignment="1" applyProtection="1"/>
    <xf numFmtId="0" fontId="24" fillId="0" borderId="16" xfId="11" applyFont="1" applyBorder="1" applyAlignment="1">
      <alignment horizontal="center"/>
    </xf>
    <xf numFmtId="0" fontId="18" fillId="0" borderId="59" xfId="11" applyFont="1" applyBorder="1" applyAlignment="1" applyProtection="1">
      <protection locked="0"/>
    </xf>
    <xf numFmtId="0" fontId="18" fillId="0" borderId="30" xfId="11" applyFont="1" applyBorder="1" applyAlignment="1" applyProtection="1">
      <protection locked="0"/>
    </xf>
    <xf numFmtId="0" fontId="24" fillId="0" borderId="30" xfId="11" applyFont="1" applyBorder="1" applyAlignment="1"/>
    <xf numFmtId="37" fontId="24" fillId="0" borderId="39" xfId="11" applyNumberFormat="1" applyFont="1" applyBorder="1" applyAlignment="1" applyProtection="1"/>
    <xf numFmtId="39" fontId="24" fillId="0" borderId="40" xfId="11" applyNumberFormat="1" applyFont="1" applyBorder="1" applyAlignment="1" applyProtection="1"/>
    <xf numFmtId="37" fontId="24" fillId="0" borderId="0" xfId="11" applyNumberFormat="1" applyFont="1" applyAlignment="1" applyProtection="1"/>
    <xf numFmtId="39" fontId="24" fillId="0" borderId="0" xfId="11" applyNumberFormat="1" applyFont="1" applyAlignment="1" applyProtection="1"/>
    <xf numFmtId="0" fontId="24" fillId="0" borderId="0" xfId="11" applyFont="1" applyAlignment="1">
      <alignment horizontal="centerContinuous"/>
    </xf>
    <xf numFmtId="37" fontId="24" fillId="0" borderId="0" xfId="11" applyNumberFormat="1" applyFont="1" applyAlignment="1" applyProtection="1">
      <alignment horizontal="centerContinuous"/>
    </xf>
    <xf numFmtId="39" fontId="24" fillId="0" borderId="0" xfId="11" applyNumberFormat="1" applyFont="1" applyAlignment="1" applyProtection="1">
      <alignment horizontal="centerContinuous"/>
    </xf>
    <xf numFmtId="37" fontId="24" fillId="0" borderId="5" xfId="11" applyNumberFormat="1" applyFont="1" applyBorder="1" applyAlignment="1" applyProtection="1"/>
    <xf numFmtId="39" fontId="24" fillId="0" borderId="6" xfId="11" applyNumberFormat="1" applyFont="1" applyBorder="1" applyAlignment="1" applyProtection="1"/>
    <xf numFmtId="39" fontId="24" fillId="0" borderId="8" xfId="11" applyNumberFormat="1" applyFont="1" applyBorder="1" applyAlignment="1" applyProtection="1">
      <alignment horizontal="centerContinuous"/>
    </xf>
    <xf numFmtId="37" fontId="24" fillId="0" borderId="24" xfId="11" applyNumberFormat="1" applyFont="1" applyBorder="1" applyAlignment="1" applyProtection="1"/>
    <xf numFmtId="39" fontId="24" fillId="0" borderId="33" xfId="11" applyNumberFormat="1" applyFont="1" applyBorder="1" applyAlignment="1" applyProtection="1"/>
    <xf numFmtId="39" fontId="24" fillId="0" borderId="8" xfId="11" applyNumberFormat="1" applyFont="1" applyBorder="1" applyAlignment="1" applyProtection="1">
      <alignment horizontal="center"/>
    </xf>
    <xf numFmtId="37" fontId="24" fillId="0" borderId="29" xfId="11" applyNumberFormat="1" applyFont="1" applyBorder="1" applyAlignment="1" applyProtection="1">
      <alignment horizontal="center"/>
    </xf>
    <xf numFmtId="37" fontId="24" fillId="0" borderId="23" xfId="11" applyNumberFormat="1" applyFont="1" applyBorder="1" applyAlignment="1" applyProtection="1">
      <alignment horizontal="center"/>
    </xf>
    <xf numFmtId="39" fontId="24" fillId="0" borderId="33" xfId="11" applyNumberFormat="1" applyFont="1" applyBorder="1" applyAlignment="1" applyProtection="1">
      <alignment horizontal="center"/>
    </xf>
    <xf numFmtId="3" fontId="24" fillId="0" borderId="36" xfId="1" applyNumberFormat="1" applyFont="1" applyBorder="1" applyProtection="1"/>
    <xf numFmtId="0" fontId="5" fillId="0" borderId="0" xfId="11" applyBorder="1" applyAlignment="1"/>
    <xf numFmtId="0" fontId="18" fillId="0" borderId="29" xfId="11" applyFont="1" applyBorder="1" applyAlignment="1" applyProtection="1">
      <alignment horizontal="center"/>
      <protection locked="0"/>
    </xf>
    <xf numFmtId="0" fontId="24" fillId="0" borderId="44" xfId="11" applyFont="1" applyBorder="1" applyAlignment="1"/>
    <xf numFmtId="0" fontId="24" fillId="0" borderId="59" xfId="11" applyFont="1" applyBorder="1" applyAlignment="1"/>
    <xf numFmtId="0" fontId="24" fillId="0" borderId="0" xfId="11" applyFont="1" applyAlignment="1">
      <alignment horizontal="left"/>
    </xf>
    <xf numFmtId="0" fontId="23" fillId="0" borderId="0" xfId="11" applyFont="1" applyAlignment="1"/>
    <xf numFmtId="37" fontId="25" fillId="0" borderId="5" xfId="11" applyNumberFormat="1" applyFont="1" applyBorder="1" applyAlignment="1" applyProtection="1"/>
    <xf numFmtId="0" fontId="24" fillId="0" borderId="117" xfId="11" applyFont="1" applyBorder="1" applyAlignment="1">
      <alignment horizontal="center"/>
    </xf>
    <xf numFmtId="0" fontId="24" fillId="0" borderId="41" xfId="11" applyFont="1" applyBorder="1" applyAlignment="1">
      <alignment horizontal="left"/>
    </xf>
    <xf numFmtId="0" fontId="24" fillId="0" borderId="0" xfId="11" applyFont="1" applyBorder="1" applyAlignment="1">
      <alignment horizontal="center"/>
    </xf>
    <xf numFmtId="37" fontId="24" fillId="0" borderId="41" xfId="11" applyNumberFormat="1" applyFont="1" applyBorder="1" applyAlignment="1" applyProtection="1"/>
    <xf numFmtId="37" fontId="24" fillId="0" borderId="42" xfId="11" applyNumberFormat="1" applyFont="1" applyBorder="1" applyAlignment="1" applyProtection="1"/>
    <xf numFmtId="5" fontId="18" fillId="0" borderId="0" xfId="11" applyNumberFormat="1" applyFont="1" applyBorder="1" applyAlignment="1" applyProtection="1">
      <protection locked="0"/>
    </xf>
    <xf numFmtId="37" fontId="18" fillId="0" borderId="41" xfId="11" applyNumberFormat="1" applyFont="1" applyBorder="1" applyAlignment="1" applyProtection="1">
      <protection locked="0"/>
    </xf>
    <xf numFmtId="0" fontId="18" fillId="0" borderId="0" xfId="11" applyFont="1" applyBorder="1" applyAlignment="1" applyProtection="1">
      <protection locked="0"/>
    </xf>
    <xf numFmtId="37" fontId="24" fillId="11" borderId="41" xfId="11" applyNumberFormat="1" applyFont="1" applyFill="1" applyBorder="1" applyAlignment="1" applyProtection="1"/>
    <xf numFmtId="0" fontId="5" fillId="0" borderId="41" xfId="11" applyBorder="1" applyAlignment="1"/>
    <xf numFmtId="177" fontId="0" fillId="0" borderId="41" xfId="9" applyNumberFormat="1" applyFont="1" applyBorder="1"/>
    <xf numFmtId="0" fontId="18" fillId="0" borderId="12" xfId="11" applyFont="1" applyBorder="1" applyAlignment="1" applyProtection="1">
      <protection locked="0"/>
    </xf>
    <xf numFmtId="37" fontId="24" fillId="11" borderId="59" xfId="11" applyNumberFormat="1" applyFont="1" applyFill="1" applyBorder="1" applyAlignment="1" applyProtection="1"/>
    <xf numFmtId="39" fontId="24" fillId="0" borderId="13" xfId="11" applyNumberFormat="1" applyFont="1" applyBorder="1" applyAlignment="1" applyProtection="1"/>
    <xf numFmtId="0" fontId="5" fillId="0" borderId="0" xfId="11" applyAlignment="1">
      <alignment horizontal="right"/>
    </xf>
    <xf numFmtId="39" fontId="24" fillId="0" borderId="12" xfId="11" applyNumberFormat="1" applyFont="1" applyBorder="1" applyAlignment="1" applyProtection="1"/>
    <xf numFmtId="0" fontId="48" fillId="0" borderId="4" xfId="11" applyFont="1" applyBorder="1" applyAlignment="1">
      <alignment horizontal="left"/>
    </xf>
    <xf numFmtId="0" fontId="24" fillId="0" borderId="42" xfId="11" applyFont="1" applyBorder="1" applyAlignment="1">
      <alignment horizontal="center"/>
    </xf>
    <xf numFmtId="37" fontId="24" fillId="0" borderId="44" xfId="11" applyNumberFormat="1" applyFont="1" applyBorder="1" applyAlignment="1" applyProtection="1">
      <alignment horizontal="center"/>
    </xf>
    <xf numFmtId="0" fontId="18" fillId="0" borderId="42" xfId="11" applyFont="1" applyBorder="1" applyAlignment="1" applyProtection="1">
      <protection locked="0"/>
    </xf>
    <xf numFmtId="38" fontId="18" fillId="0" borderId="42" xfId="11" applyNumberFormat="1" applyFont="1" applyBorder="1" applyAlignment="1" applyProtection="1">
      <protection locked="0"/>
    </xf>
    <xf numFmtId="177" fontId="18" fillId="0" borderId="41" xfId="9" applyNumberFormat="1" applyFont="1" applyBorder="1" applyProtection="1">
      <protection locked="0"/>
    </xf>
    <xf numFmtId="38" fontId="18" fillId="0" borderId="41" xfId="9" applyNumberFormat="1" applyFont="1" applyBorder="1" applyProtection="1">
      <protection locked="0"/>
    </xf>
    <xf numFmtId="38" fontId="18" fillId="0" borderId="41" xfId="11" applyNumberFormat="1" applyFont="1" applyBorder="1" applyAlignment="1" applyProtection="1">
      <protection locked="0"/>
    </xf>
    <xf numFmtId="0" fontId="24" fillId="0" borderId="41" xfId="11" applyFont="1" applyBorder="1" applyAlignment="1">
      <alignment horizontal="centerContinuous"/>
    </xf>
    <xf numFmtId="38" fontId="24" fillId="0" borderId="41" xfId="11" applyNumberFormat="1" applyFont="1" applyBorder="1" applyAlignment="1"/>
    <xf numFmtId="177" fontId="18" fillId="0" borderId="41" xfId="11" applyNumberFormat="1" applyFont="1" applyBorder="1" applyAlignment="1" applyProtection="1">
      <protection locked="0"/>
    </xf>
    <xf numFmtId="37" fontId="5" fillId="0" borderId="41" xfId="11" applyNumberFormat="1" applyBorder="1" applyAlignment="1"/>
    <xf numFmtId="0" fontId="5" fillId="0" borderId="59" xfId="11" applyBorder="1" applyAlignment="1"/>
    <xf numFmtId="0" fontId="5" fillId="0" borderId="12" xfId="11" applyBorder="1" applyAlignment="1"/>
    <xf numFmtId="0" fontId="24" fillId="0" borderId="13" xfId="11" applyFont="1" applyBorder="1" applyAlignment="1">
      <alignment horizontal="left"/>
    </xf>
    <xf numFmtId="0" fontId="24" fillId="0" borderId="118" xfId="11" applyFont="1" applyBorder="1" applyAlignment="1">
      <alignment horizontal="center"/>
    </xf>
    <xf numFmtId="0" fontId="24" fillId="0" borderId="0" xfId="11" applyFont="1" applyBorder="1" applyAlignment="1"/>
    <xf numFmtId="37" fontId="18" fillId="0" borderId="0" xfId="11" applyNumberFormat="1" applyFont="1" applyBorder="1" applyAlignment="1" applyProtection="1">
      <protection locked="0"/>
    </xf>
    <xf numFmtId="37" fontId="24" fillId="0" borderId="0" xfId="11" applyNumberFormat="1" applyFont="1" applyBorder="1" applyAlignment="1" applyProtection="1"/>
    <xf numFmtId="37" fontId="24" fillId="0" borderId="0" xfId="12" applyNumberFormat="1" applyBorder="1"/>
    <xf numFmtId="165" fontId="24" fillId="0" borderId="0" xfId="12" applyNumberFormat="1" applyBorder="1"/>
    <xf numFmtId="37" fontId="83" fillId="0" borderId="0" xfId="12" applyNumberFormat="1" applyFont="1" applyBorder="1"/>
    <xf numFmtId="37" fontId="24" fillId="0" borderId="73" xfId="12" applyNumberFormat="1" applyBorder="1"/>
    <xf numFmtId="37" fontId="24" fillId="0" borderId="74" xfId="12" applyNumberFormat="1" applyBorder="1"/>
    <xf numFmtId="37" fontId="24" fillId="0" borderId="75" xfId="12" applyNumberFormat="1" applyBorder="1"/>
    <xf numFmtId="37" fontId="83" fillId="0" borderId="75" xfId="12" applyNumberFormat="1" applyFont="1" applyBorder="1"/>
    <xf numFmtId="37" fontId="24" fillId="0" borderId="76" xfId="12" applyNumberFormat="1" applyBorder="1"/>
    <xf numFmtId="37" fontId="24" fillId="0" borderId="71" xfId="12" applyNumberFormat="1" applyBorder="1"/>
    <xf numFmtId="37" fontId="24" fillId="0" borderId="72" xfId="12" applyNumberFormat="1" applyBorder="1"/>
    <xf numFmtId="37" fontId="24" fillId="0" borderId="77" xfId="12" applyNumberFormat="1" applyBorder="1"/>
    <xf numFmtId="37" fontId="24" fillId="0" borderId="78" xfId="12" applyNumberFormat="1" applyBorder="1"/>
    <xf numFmtId="37" fontId="24" fillId="0" borderId="79" xfId="12" applyNumberFormat="1" applyBorder="1"/>
    <xf numFmtId="37" fontId="24" fillId="0" borderId="80" xfId="12" applyNumberFormat="1" applyBorder="1"/>
    <xf numFmtId="37" fontId="83" fillId="0" borderId="81" xfId="12" applyNumberFormat="1" applyFont="1" applyBorder="1" applyAlignment="1">
      <alignment horizontal="center"/>
    </xf>
    <xf numFmtId="37" fontId="83" fillId="0" borderId="82" xfId="12" applyNumberFormat="1" applyFont="1" applyBorder="1" applyAlignment="1">
      <alignment horizontal="center"/>
    </xf>
    <xf numFmtId="37" fontId="83" fillId="0" borderId="70" xfId="12" applyNumberFormat="1" applyFont="1" applyBorder="1" applyAlignment="1">
      <alignment horizontal="center"/>
    </xf>
    <xf numFmtId="37" fontId="83" fillId="0" borderId="69" xfId="12" applyNumberFormat="1" applyFont="1" applyBorder="1" applyAlignment="1">
      <alignment horizontal="center"/>
    </xf>
    <xf numFmtId="37" fontId="83" fillId="0" borderId="72" xfId="12" applyNumberFormat="1" applyFont="1" applyBorder="1"/>
    <xf numFmtId="37" fontId="83" fillId="0" borderId="0" xfId="12" applyNumberFormat="1" applyFont="1" applyBorder="1" applyAlignment="1">
      <alignment horizontal="center"/>
    </xf>
    <xf numFmtId="37" fontId="94" fillId="0" borderId="70" xfId="12" applyNumberFormat="1" applyFont="1" applyBorder="1" applyAlignment="1">
      <alignment horizontal="center"/>
    </xf>
    <xf numFmtId="37" fontId="94" fillId="0" borderId="69" xfId="12" applyNumberFormat="1" applyFont="1" applyBorder="1" applyAlignment="1">
      <alignment horizontal="center"/>
    </xf>
    <xf numFmtId="37" fontId="24" fillId="0" borderId="83" xfId="12" applyNumberFormat="1" applyBorder="1"/>
    <xf numFmtId="37" fontId="83" fillId="0" borderId="84" xfId="12" applyNumberFormat="1" applyFont="1" applyBorder="1"/>
    <xf numFmtId="37" fontId="24" fillId="0" borderId="85" xfId="12" applyNumberFormat="1" applyBorder="1"/>
    <xf numFmtId="37" fontId="83" fillId="0" borderId="85" xfId="12" applyNumberFormat="1" applyFont="1" applyFill="1" applyBorder="1" applyAlignment="1">
      <alignment horizontal="center"/>
    </xf>
    <xf numFmtId="37" fontId="83" fillId="0" borderId="86" xfId="12" applyNumberFormat="1" applyFont="1" applyFill="1" applyBorder="1" applyAlignment="1">
      <alignment horizontal="center"/>
    </xf>
    <xf numFmtId="37" fontId="83" fillId="0" borderId="87" xfId="12" applyNumberFormat="1" applyFont="1" applyBorder="1" applyAlignment="1">
      <alignment horizontal="center"/>
    </xf>
    <xf numFmtId="0" fontId="5" fillId="0" borderId="27" xfId="11" applyFill="1" applyBorder="1" applyAlignment="1"/>
    <xf numFmtId="38" fontId="5" fillId="0" borderId="81" xfId="11" applyNumberFormat="1" applyFont="1" applyFill="1" applyBorder="1" applyAlignment="1"/>
    <xf numFmtId="4" fontId="5" fillId="0" borderId="81" xfId="11" applyNumberFormat="1" applyBorder="1" applyAlignment="1"/>
    <xf numFmtId="38" fontId="5" fillId="0" borderId="70" xfId="11" applyNumberFormat="1" applyFont="1" applyFill="1" applyBorder="1" applyAlignment="1"/>
    <xf numFmtId="4" fontId="5" fillId="0" borderId="70" xfId="11" applyNumberFormat="1" applyBorder="1" applyAlignment="1"/>
    <xf numFmtId="4" fontId="5" fillId="11" borderId="70" xfId="11" applyNumberFormat="1" applyFill="1" applyBorder="1" applyAlignment="1"/>
    <xf numFmtId="4" fontId="5" fillId="0" borderId="70" xfId="11" applyNumberFormat="1" applyFill="1" applyBorder="1" applyAlignment="1"/>
    <xf numFmtId="37" fontId="83" fillId="0" borderId="0" xfId="12" applyNumberFormat="1" applyFont="1" applyFill="1" applyBorder="1"/>
    <xf numFmtId="37" fontId="83" fillId="0" borderId="77" xfId="12" applyNumberFormat="1" applyFont="1" applyBorder="1"/>
    <xf numFmtId="37" fontId="24" fillId="0" borderId="0" xfId="12" applyNumberFormat="1" applyFill="1" applyBorder="1"/>
    <xf numFmtId="37" fontId="24" fillId="0" borderId="88" xfId="12" applyNumberFormat="1" applyBorder="1"/>
    <xf numFmtId="37" fontId="83" fillId="0" borderId="66" xfId="12" applyNumberFormat="1" applyFont="1" applyBorder="1"/>
    <xf numFmtId="37" fontId="24" fillId="0" borderId="66" xfId="12" applyNumberFormat="1" applyFill="1" applyBorder="1"/>
    <xf numFmtId="37" fontId="24" fillId="0" borderId="89" xfId="12" applyNumberFormat="1" applyBorder="1"/>
    <xf numFmtId="37" fontId="83" fillId="0" borderId="75" xfId="12" applyNumberFormat="1" applyFont="1" applyFill="1" applyBorder="1"/>
    <xf numFmtId="37" fontId="24" fillId="0" borderId="75" xfId="12" applyNumberFormat="1" applyFill="1" applyBorder="1"/>
    <xf numFmtId="37" fontId="24" fillId="0" borderId="80" xfId="12" applyNumberFormat="1" applyFill="1" applyBorder="1"/>
    <xf numFmtId="37" fontId="83" fillId="0" borderId="81" xfId="12" applyNumberFormat="1" applyFont="1" applyFill="1" applyBorder="1" applyAlignment="1">
      <alignment horizontal="center"/>
    </xf>
    <xf numFmtId="37" fontId="83" fillId="0" borderId="70" xfId="12" applyNumberFormat="1" applyFont="1" applyFill="1" applyBorder="1" applyAlignment="1">
      <alignment horizontal="center"/>
    </xf>
    <xf numFmtId="37" fontId="83" fillId="0" borderId="0" xfId="12" applyNumberFormat="1" applyFont="1" applyFill="1" applyBorder="1" applyAlignment="1">
      <alignment horizontal="center"/>
    </xf>
    <xf numFmtId="37" fontId="94" fillId="0" borderId="70" xfId="12" applyNumberFormat="1" applyFont="1" applyFill="1" applyBorder="1" applyAlignment="1">
      <alignment horizontal="center"/>
    </xf>
    <xf numFmtId="37" fontId="94" fillId="0" borderId="92" xfId="12" applyNumberFormat="1" applyFont="1" applyBorder="1" applyAlignment="1">
      <alignment horizontal="center"/>
    </xf>
    <xf numFmtId="37" fontId="83" fillId="0" borderId="84" xfId="12" applyNumberFormat="1" applyFont="1" applyFill="1" applyBorder="1" applyAlignment="1">
      <alignment horizontal="center"/>
    </xf>
    <xf numFmtId="0" fontId="5" fillId="0" borderId="103" xfId="11" applyFill="1" applyBorder="1" applyAlignment="1"/>
    <xf numFmtId="38" fontId="5" fillId="0" borderId="103" xfId="11" applyNumberFormat="1" applyFont="1" applyFill="1" applyBorder="1" applyAlignment="1"/>
    <xf numFmtId="4" fontId="5" fillId="0" borderId="103" xfId="11" applyNumberFormat="1" applyBorder="1" applyAlignment="1"/>
    <xf numFmtId="0" fontId="5" fillId="0" borderId="90" xfId="11" applyFill="1" applyBorder="1" applyAlignment="1"/>
    <xf numFmtId="38" fontId="5" fillId="0" borderId="90" xfId="11" applyNumberFormat="1" applyFont="1" applyFill="1" applyBorder="1" applyAlignment="1"/>
    <xf numFmtId="4" fontId="5" fillId="0" borderId="90" xfId="11" applyNumberFormat="1" applyBorder="1" applyAlignment="1"/>
    <xf numFmtId="0" fontId="5" fillId="0" borderId="90" xfId="11" applyNumberFormat="1" applyFont="1" applyFill="1" applyBorder="1" applyAlignment="1">
      <alignment horizontal="left"/>
    </xf>
    <xf numFmtId="0" fontId="5" fillId="0" borderId="90" xfId="11" applyFont="1" applyFill="1" applyBorder="1" applyAlignment="1"/>
    <xf numFmtId="0" fontId="5" fillId="0" borderId="90" xfId="2" applyFont="1" applyFill="1" applyBorder="1"/>
    <xf numFmtId="37" fontId="24" fillId="0" borderId="90" xfId="12" applyNumberFormat="1" applyFill="1" applyBorder="1"/>
    <xf numFmtId="37" fontId="24" fillId="0" borderId="90" xfId="12" applyNumberFormat="1" applyBorder="1"/>
    <xf numFmtId="0" fontId="5" fillId="0" borderId="70" xfId="11" applyBorder="1" applyAlignment="1"/>
    <xf numFmtId="38" fontId="5" fillId="11" borderId="70" xfId="11" applyNumberFormat="1" applyFont="1" applyFill="1" applyBorder="1" applyAlignment="1"/>
    <xf numFmtId="0" fontId="5" fillId="11" borderId="90" xfId="2" applyFont="1" applyFill="1" applyBorder="1"/>
    <xf numFmtId="40" fontId="5" fillId="11" borderId="70" xfId="11" applyNumberFormat="1" applyFont="1" applyFill="1" applyBorder="1" applyAlignment="1"/>
    <xf numFmtId="38" fontId="5" fillId="0" borderId="70" xfId="11" applyNumberFormat="1" applyBorder="1" applyAlignment="1"/>
    <xf numFmtId="0" fontId="5" fillId="11" borderId="90" xfId="11" applyFont="1" applyFill="1" applyBorder="1" applyAlignment="1"/>
    <xf numFmtId="40" fontId="5" fillId="11" borderId="0" xfId="11" applyNumberFormat="1" applyFill="1" applyAlignment="1"/>
    <xf numFmtId="4" fontId="5" fillId="0" borderId="77" xfId="11" applyNumberFormat="1" applyFont="1" applyBorder="1" applyAlignment="1"/>
    <xf numFmtId="37" fontId="83" fillId="0" borderId="86" xfId="12" applyNumberFormat="1" applyFont="1" applyBorder="1"/>
    <xf numFmtId="37" fontId="5" fillId="0" borderId="119" xfId="12" applyNumberFormat="1" applyFont="1" applyBorder="1"/>
    <xf numFmtId="40" fontId="5" fillId="0" borderId="91" xfId="12" applyNumberFormat="1" applyFont="1" applyBorder="1"/>
    <xf numFmtId="4" fontId="5" fillId="0" borderId="120" xfId="12" applyNumberFormat="1" applyFont="1" applyBorder="1"/>
    <xf numFmtId="4" fontId="83" fillId="0" borderId="77" xfId="12" applyNumberFormat="1" applyFont="1" applyBorder="1"/>
    <xf numFmtId="4" fontId="24" fillId="0" borderId="77" xfId="12" applyNumberFormat="1" applyBorder="1"/>
    <xf numFmtId="37" fontId="29" fillId="12" borderId="12" xfId="7" applyFont="1" applyBorder="1" applyAlignment="1">
      <alignment horizontal="centerContinuous"/>
    </xf>
    <xf numFmtId="37" fontId="24" fillId="12" borderId="4" xfId="7" applyBorder="1"/>
    <xf numFmtId="37" fontId="24" fillId="12" borderId="5" xfId="7" applyBorder="1"/>
    <xf numFmtId="37" fontId="24" fillId="12" borderId="6" xfId="7" applyBorder="1"/>
    <xf numFmtId="37" fontId="25" fillId="12" borderId="7" xfId="7" applyFont="1" applyBorder="1" applyAlignment="1">
      <alignment horizontal="centerContinuous"/>
    </xf>
    <xf numFmtId="37" fontId="24" fillId="12" borderId="0" xfId="7" applyBorder="1" applyAlignment="1">
      <alignment horizontal="centerContinuous"/>
    </xf>
    <xf numFmtId="37" fontId="24" fillId="12" borderId="8" xfId="7" applyBorder="1" applyAlignment="1">
      <alignment horizontal="centerContinuous"/>
    </xf>
    <xf numFmtId="37" fontId="24" fillId="12" borderId="7" xfId="7" applyBorder="1"/>
    <xf numFmtId="37" fontId="24" fillId="12" borderId="0" xfId="7" applyBorder="1"/>
    <xf numFmtId="37" fontId="24" fillId="12" borderId="8" xfId="7" applyBorder="1"/>
    <xf numFmtId="37" fontId="24" fillId="12" borderId="24" xfId="7" applyBorder="1"/>
    <xf numFmtId="37" fontId="24" fillId="12" borderId="17" xfId="7" applyBorder="1"/>
    <xf numFmtId="37" fontId="24" fillId="12" borderId="19" xfId="7" applyBorder="1"/>
    <xf numFmtId="37" fontId="24" fillId="12" borderId="43" xfId="7" applyBorder="1"/>
    <xf numFmtId="37" fontId="25" fillId="12" borderId="8" xfId="7" applyFont="1" applyBorder="1" applyAlignment="1">
      <alignment horizontal="center"/>
    </xf>
    <xf numFmtId="37" fontId="25" fillId="12" borderId="0" xfId="7" applyFont="1" applyBorder="1" applyAlignment="1">
      <alignment horizontal="center"/>
    </xf>
    <xf numFmtId="37" fontId="25" fillId="12" borderId="7" xfId="7" applyFont="1" applyBorder="1" applyAlignment="1">
      <alignment horizontal="center"/>
    </xf>
    <xf numFmtId="37" fontId="25" fillId="12" borderId="0" xfId="7" applyFont="1" applyBorder="1"/>
    <xf numFmtId="37" fontId="24" fillId="12" borderId="0" xfId="7" applyBorder="1" applyAlignment="1">
      <alignment horizontal="center"/>
    </xf>
    <xf numFmtId="184" fontId="24" fillId="12" borderId="0" xfId="7" applyNumberFormat="1" applyBorder="1"/>
    <xf numFmtId="14" fontId="24" fillId="12" borderId="0" xfId="7" quotePrefix="1" applyNumberFormat="1" applyBorder="1"/>
    <xf numFmtId="37" fontId="24" fillId="12" borderId="8" xfId="7" applyBorder="1" applyAlignment="1">
      <alignment horizontal="center"/>
    </xf>
    <xf numFmtId="37" fontId="24" fillId="12" borderId="7" xfId="7" applyBorder="1" applyAlignment="1">
      <alignment horizontal="center"/>
    </xf>
    <xf numFmtId="37" fontId="24" fillId="12" borderId="0" xfId="7" quotePrefix="1" applyBorder="1" applyAlignment="1">
      <alignment horizontal="left" indent="1"/>
    </xf>
    <xf numFmtId="37" fontId="24" fillId="12" borderId="0" xfId="7" applyBorder="1" applyAlignment="1">
      <alignment horizontal="left"/>
    </xf>
    <xf numFmtId="37" fontId="24" fillId="12" borderId="0" xfId="7" applyBorder="1" applyAlignment="1">
      <alignment horizontal="left" indent="1"/>
    </xf>
    <xf numFmtId="14" fontId="24" fillId="12" borderId="0" xfId="7" applyNumberFormat="1" applyBorder="1"/>
    <xf numFmtId="37" fontId="24" fillId="12" borderId="7" xfId="7" applyBorder="1" applyAlignment="1">
      <alignment horizontal="right"/>
    </xf>
    <xf numFmtId="37" fontId="24" fillId="12" borderId="16" xfId="7" applyBorder="1"/>
    <xf numFmtId="37" fontId="24" fillId="12" borderId="12" xfId="7" applyBorder="1"/>
    <xf numFmtId="37" fontId="24" fillId="12" borderId="13" xfId="7" applyBorder="1"/>
    <xf numFmtId="37" fontId="24" fillId="12" borderId="5" xfId="7" applyBorder="1" applyAlignment="1">
      <alignment horizontal="right"/>
    </xf>
    <xf numFmtId="37" fontId="24" fillId="12" borderId="86" xfId="7" applyBorder="1"/>
    <xf numFmtId="37" fontId="24" fillId="12" borderId="0" xfId="7" applyFont="1" applyAlignment="1">
      <alignment horizontal="left"/>
    </xf>
    <xf numFmtId="0" fontId="23" fillId="0" borderId="0" xfId="4" applyFont="1"/>
    <xf numFmtId="0" fontId="24" fillId="0" borderId="7" xfId="4" applyBorder="1" applyAlignment="1">
      <alignment horizontal="centerContinuous"/>
    </xf>
    <xf numFmtId="0" fontId="24" fillId="0" borderId="41" xfId="4" applyBorder="1" applyAlignment="1">
      <alignment horizontal="center"/>
    </xf>
    <xf numFmtId="0" fontId="24" fillId="0" borderId="24" xfId="4" applyBorder="1" applyAlignment="1">
      <alignment horizontal="centerContinuous"/>
    </xf>
    <xf numFmtId="0" fontId="24" fillId="0" borderId="36" xfId="4" applyBorder="1" applyAlignment="1">
      <alignment horizontal="centerContinuous"/>
    </xf>
    <xf numFmtId="0" fontId="24" fillId="0" borderId="41" xfId="4" applyBorder="1"/>
    <xf numFmtId="0" fontId="24" fillId="0" borderId="29" xfId="4" applyBorder="1" applyAlignment="1">
      <alignment horizontal="center"/>
    </xf>
    <xf numFmtId="0" fontId="24" fillId="0" borderId="44" xfId="4" applyBorder="1" applyAlignment="1">
      <alignment horizontal="center"/>
    </xf>
    <xf numFmtId="0" fontId="24" fillId="0" borderId="23" xfId="4" applyBorder="1" applyAlignment="1">
      <alignment horizontal="center"/>
    </xf>
    <xf numFmtId="5" fontId="18" fillId="0" borderId="41" xfId="4" applyNumberFormat="1" applyFont="1" applyBorder="1" applyProtection="1">
      <protection locked="0"/>
    </xf>
    <xf numFmtId="0" fontId="18" fillId="0" borderId="29" xfId="4" applyFont="1" applyBorder="1" applyProtection="1">
      <protection locked="0"/>
    </xf>
    <xf numFmtId="37" fontId="18" fillId="0" borderId="29" xfId="4" applyNumberFormat="1" applyFont="1" applyBorder="1" applyProtection="1">
      <protection locked="0"/>
    </xf>
    <xf numFmtId="37" fontId="18" fillId="0" borderId="8" xfId="4" applyNumberFormat="1" applyFont="1" applyBorder="1" applyProtection="1">
      <protection locked="0"/>
    </xf>
    <xf numFmtId="0" fontId="18" fillId="0" borderId="41" xfId="4" applyFont="1" applyBorder="1" applyProtection="1">
      <protection locked="0"/>
    </xf>
    <xf numFmtId="5" fontId="18" fillId="0" borderId="29" xfId="4" applyNumberFormat="1" applyFont="1" applyBorder="1" applyProtection="1">
      <protection locked="0"/>
    </xf>
    <xf numFmtId="0" fontId="24" fillId="0" borderId="59" xfId="4" applyFont="1" applyBorder="1"/>
    <xf numFmtId="0" fontId="24" fillId="9" borderId="39" xfId="4" applyFont="1" applyFill="1" applyBorder="1"/>
    <xf numFmtId="37" fontId="24" fillId="0" borderId="39" xfId="4" applyNumberFormat="1" applyFont="1" applyBorder="1" applyProtection="1"/>
    <xf numFmtId="37" fontId="24" fillId="9" borderId="39" xfId="4" applyNumberFormat="1" applyFont="1" applyFill="1" applyBorder="1" applyProtection="1"/>
    <xf numFmtId="37" fontId="24" fillId="0" borderId="40" xfId="4" applyNumberFormat="1" applyFont="1" applyBorder="1" applyProtection="1"/>
    <xf numFmtId="0" fontId="24" fillId="0" borderId="16" xfId="4" applyBorder="1" applyAlignment="1">
      <alignment horizontal="center"/>
    </xf>
    <xf numFmtId="165" fontId="24" fillId="0" borderId="0" xfId="4" applyNumberFormat="1" applyProtection="1"/>
    <xf numFmtId="0" fontId="47" fillId="0" borderId="7" xfId="4" applyFont="1" applyBorder="1" applyAlignment="1">
      <alignment horizontal="centerContinuous"/>
    </xf>
    <xf numFmtId="0" fontId="24" fillId="0" borderId="7" xfId="4" applyFont="1" applyBorder="1"/>
    <xf numFmtId="0" fontId="24" fillId="0" borderId="24" xfId="4" applyFont="1" applyBorder="1"/>
    <xf numFmtId="0" fontId="24" fillId="0" borderId="42" xfId="4" applyBorder="1"/>
    <xf numFmtId="7" fontId="24" fillId="0" borderId="8" xfId="4" applyNumberFormat="1" applyFont="1" applyBorder="1" applyProtection="1"/>
    <xf numFmtId="39" fontId="24" fillId="0" borderId="8" xfId="4" applyNumberFormat="1" applyFont="1" applyBorder="1" applyProtection="1"/>
    <xf numFmtId="0" fontId="24" fillId="0" borderId="41" xfId="4" applyFont="1" applyBorder="1" applyProtection="1">
      <protection locked="0"/>
    </xf>
    <xf numFmtId="0" fontId="24" fillId="0" borderId="39" xfId="4" applyFont="1" applyBorder="1"/>
    <xf numFmtId="5" fontId="24" fillId="0" borderId="39" xfId="4" applyNumberFormat="1" applyFont="1" applyBorder="1" applyProtection="1"/>
    <xf numFmtId="0" fontId="24" fillId="9" borderId="40" xfId="4" applyFont="1" applyFill="1" applyBorder="1"/>
    <xf numFmtId="37" fontId="24" fillId="0" borderId="0" xfId="7" applyNumberFormat="1" applyFill="1"/>
    <xf numFmtId="37" fontId="24" fillId="0" borderId="0" xfId="7" applyFill="1"/>
    <xf numFmtId="165" fontId="24" fillId="0" borderId="0" xfId="7" applyNumberFormat="1" applyFill="1"/>
    <xf numFmtId="37" fontId="24" fillId="0" borderId="20" xfId="7" applyNumberFormat="1" applyFill="1" applyBorder="1"/>
    <xf numFmtId="37" fontId="24" fillId="0" borderId="19" xfId="7" applyNumberFormat="1" applyFill="1" applyBorder="1"/>
    <xf numFmtId="37" fontId="24" fillId="0" borderId="18" xfId="7" applyNumberFormat="1" applyFill="1" applyBorder="1"/>
    <xf numFmtId="37" fontId="24" fillId="0" borderId="27" xfId="7" applyNumberFormat="1" applyFill="1" applyBorder="1"/>
    <xf numFmtId="37" fontId="24" fillId="0" borderId="29" xfId="7" applyNumberFormat="1" applyFill="1" applyBorder="1"/>
    <xf numFmtId="37" fontId="24" fillId="0" borderId="27" xfId="7" applyNumberFormat="1" applyFill="1" applyBorder="1" applyAlignment="1">
      <alignment horizontal="right"/>
    </xf>
    <xf numFmtId="37" fontId="24" fillId="0" borderId="25" xfId="7" applyNumberFormat="1" applyFill="1" applyBorder="1"/>
    <xf numFmtId="37" fontId="24" fillId="0" borderId="24" xfId="7" applyNumberFormat="1" applyFill="1" applyBorder="1"/>
    <xf numFmtId="37" fontId="24" fillId="0" borderId="23" xfId="7" applyNumberFormat="1" applyFill="1" applyBorder="1"/>
    <xf numFmtId="37" fontId="24" fillId="0" borderId="41" xfId="7" applyNumberFormat="1" applyFill="1" applyBorder="1"/>
    <xf numFmtId="37" fontId="24" fillId="0" borderId="0" xfId="7" applyNumberFormat="1" applyFill="1" applyAlignment="1">
      <alignment horizontal="center"/>
    </xf>
    <xf numFmtId="37" fontId="24" fillId="0" borderId="41" xfId="7" applyNumberFormat="1" applyFill="1" applyBorder="1" applyAlignment="1">
      <alignment horizontal="center"/>
    </xf>
    <xf numFmtId="37" fontId="24" fillId="0" borderId="29" xfId="7" applyNumberFormat="1" applyFill="1" applyBorder="1" applyAlignment="1">
      <alignment horizontal="center"/>
    </xf>
    <xf numFmtId="37" fontId="24" fillId="0" borderId="44" xfId="7" applyNumberFormat="1" applyFill="1" applyBorder="1" applyAlignment="1">
      <alignment horizontal="center"/>
    </xf>
    <xf numFmtId="37" fontId="24" fillId="0" borderId="24" xfId="7" applyNumberFormat="1" applyFill="1" applyBorder="1" applyAlignment="1">
      <alignment horizontal="center"/>
    </xf>
    <xf numFmtId="37" fontId="24" fillId="0" borderId="23" xfId="7" applyNumberFormat="1" applyFill="1" applyBorder="1" applyAlignment="1">
      <alignment horizontal="center"/>
    </xf>
    <xf numFmtId="37" fontId="24" fillId="14" borderId="0" xfId="7" applyNumberFormat="1" applyFill="1"/>
    <xf numFmtId="37" fontId="24" fillId="0" borderId="44" xfId="7" applyNumberFormat="1" applyFill="1" applyBorder="1"/>
    <xf numFmtId="37" fontId="24" fillId="0" borderId="70" xfId="7" applyNumberFormat="1" applyFill="1" applyBorder="1"/>
    <xf numFmtId="0" fontId="24" fillId="0" borderId="4" xfId="4" applyFont="1" applyBorder="1"/>
    <xf numFmtId="0" fontId="24" fillId="0" borderId="6" xfId="4" applyFont="1" applyBorder="1"/>
    <xf numFmtId="0" fontId="16" fillId="3" borderId="8" xfId="4" applyFont="1" applyFill="1" applyBorder="1" applyAlignment="1">
      <alignment horizontal="centerContinuous"/>
    </xf>
    <xf numFmtId="0" fontId="16" fillId="3" borderId="7" xfId="4" applyFont="1" applyFill="1" applyBorder="1"/>
    <xf numFmtId="0" fontId="16" fillId="3" borderId="8" xfId="4" applyFont="1" applyFill="1" applyBorder="1"/>
    <xf numFmtId="0" fontId="24" fillId="0" borderId="33" xfId="4" applyFont="1" applyBorder="1"/>
    <xf numFmtId="0" fontId="24" fillId="0" borderId="41" xfId="4" applyFont="1" applyBorder="1"/>
    <xf numFmtId="0" fontId="24" fillId="0" borderId="29" xfId="4" applyFont="1" applyBorder="1" applyAlignment="1">
      <alignment horizontal="center"/>
    </xf>
    <xf numFmtId="0" fontId="24" fillId="0" borderId="24" xfId="4" applyFont="1" applyBorder="1" applyAlignment="1">
      <alignment horizontal="centerContinuous"/>
    </xf>
    <xf numFmtId="0" fontId="24" fillId="0" borderId="0" xfId="4" applyFont="1" applyAlignment="1">
      <alignment horizontal="center"/>
    </xf>
    <xf numFmtId="0" fontId="16" fillId="3" borderId="7" xfId="4" applyFont="1" applyFill="1" applyBorder="1" applyAlignment="1">
      <alignment horizontal="center"/>
    </xf>
    <xf numFmtId="0" fontId="24" fillId="0" borderId="41" xfId="4" applyFont="1" applyBorder="1" applyAlignment="1">
      <alignment horizontal="center"/>
    </xf>
    <xf numFmtId="0" fontId="24" fillId="0" borderId="44" xfId="4" applyFont="1" applyBorder="1" applyAlignment="1">
      <alignment horizontal="center"/>
    </xf>
    <xf numFmtId="0" fontId="24" fillId="0" borderId="23" xfId="4" applyFont="1" applyBorder="1" applyAlignment="1">
      <alignment horizontal="center"/>
    </xf>
    <xf numFmtId="0" fontId="24" fillId="0" borderId="24" xfId="4" applyFont="1" applyBorder="1" applyAlignment="1">
      <alignment horizontal="center"/>
    </xf>
    <xf numFmtId="5" fontId="24" fillId="0" borderId="29" xfId="4" applyNumberFormat="1" applyFont="1" applyBorder="1" applyProtection="1"/>
    <xf numFmtId="5" fontId="24" fillId="0" borderId="27" xfId="4" applyNumberFormat="1" applyFont="1" applyBorder="1" applyProtection="1"/>
    <xf numFmtId="37" fontId="24" fillId="0" borderId="27" xfId="4" applyNumberFormat="1" applyFont="1" applyBorder="1" applyProtection="1"/>
    <xf numFmtId="43" fontId="5" fillId="0" borderId="0" xfId="13" applyFont="1"/>
    <xf numFmtId="5" fontId="24" fillId="0" borderId="29" xfId="4" applyNumberFormat="1" applyFont="1" applyBorder="1" applyAlignment="1" applyProtection="1">
      <alignment horizontal="center"/>
    </xf>
    <xf numFmtId="37" fontId="16" fillId="3" borderId="28" xfId="4" applyNumberFormat="1" applyFont="1" applyFill="1" applyBorder="1" applyProtection="1"/>
    <xf numFmtId="37" fontId="24" fillId="0" borderId="29" xfId="4" applyNumberFormat="1" applyFont="1" applyBorder="1" applyProtection="1"/>
    <xf numFmtId="37" fontId="24" fillId="0" borderId="36" xfId="4" applyNumberFormat="1" applyFont="1" applyBorder="1" applyProtection="1"/>
    <xf numFmtId="37" fontId="16" fillId="0" borderId="28" xfId="4" applyNumberFormat="1" applyFont="1" applyFill="1" applyBorder="1" applyProtection="1"/>
    <xf numFmtId="0" fontId="28" fillId="0" borderId="0" xfId="4" applyFont="1"/>
    <xf numFmtId="0" fontId="34" fillId="0" borderId="0" xfId="4" applyFont="1" applyBorder="1" applyAlignment="1">
      <alignment horizontal="left"/>
    </xf>
    <xf numFmtId="0" fontId="29" fillId="0" borderId="0" xfId="0" applyFont="1" applyAlignment="1">
      <alignment horizontal="center"/>
    </xf>
    <xf numFmtId="0" fontId="24" fillId="0" borderId="7" xfId="4" applyFont="1" applyBorder="1" applyProtection="1"/>
    <xf numFmtId="0" fontId="16" fillId="0" borderId="12" xfId="4" applyFont="1" applyBorder="1"/>
    <xf numFmtId="49" fontId="48" fillId="0" borderId="0" xfId="4" applyNumberFormat="1" applyFont="1" applyAlignment="1">
      <alignment horizontal="centerContinuous"/>
    </xf>
    <xf numFmtId="0" fontId="37" fillId="3" borderId="4" xfId="4" applyFont="1" applyFill="1" applyBorder="1" applyAlignment="1">
      <alignment horizontal="centerContinuous"/>
    </xf>
    <xf numFmtId="0" fontId="38" fillId="0" borderId="5" xfId="4" applyFont="1" applyBorder="1" applyAlignment="1">
      <alignment horizontal="centerContinuous"/>
    </xf>
    <xf numFmtId="0" fontId="37" fillId="3" borderId="6" xfId="4" applyFont="1" applyFill="1" applyBorder="1" applyAlignment="1">
      <alignment horizontal="centerContinuous"/>
    </xf>
    <xf numFmtId="0" fontId="39" fillId="3" borderId="7" xfId="4" applyFont="1" applyFill="1" applyBorder="1" applyAlignment="1">
      <alignment horizontal="centerContinuous"/>
    </xf>
    <xf numFmtId="0" fontId="37" fillId="3" borderId="8" xfId="4" applyFont="1" applyFill="1" applyBorder="1" applyAlignment="1">
      <alignment horizontal="centerContinuous"/>
    </xf>
    <xf numFmtId="0" fontId="37" fillId="3" borderId="7" xfId="4" applyFont="1" applyFill="1" applyBorder="1" applyAlignment="1">
      <alignment horizontal="centerContinuous"/>
    </xf>
    <xf numFmtId="0" fontId="37" fillId="0" borderId="7" xfId="4" applyFont="1" applyBorder="1" applyAlignment="1">
      <alignment horizontal="centerContinuous"/>
    </xf>
    <xf numFmtId="0" fontId="40" fillId="0" borderId="0" xfId="4" applyFont="1" applyAlignment="1"/>
    <xf numFmtId="0" fontId="40" fillId="0" borderId="0" xfId="4" applyFont="1"/>
    <xf numFmtId="0" fontId="40" fillId="0" borderId="8" xfId="4" applyFont="1" applyBorder="1"/>
    <xf numFmtId="0" fontId="37" fillId="0" borderId="7" xfId="4" applyFont="1" applyBorder="1" applyAlignment="1">
      <alignment horizontal="center"/>
    </xf>
    <xf numFmtId="0" fontId="40" fillId="0" borderId="0" xfId="4" applyFont="1" applyAlignment="1">
      <alignment horizontal="center"/>
    </xf>
    <xf numFmtId="0" fontId="40" fillId="3" borderId="8" xfId="4" applyFont="1" applyFill="1" applyBorder="1" applyAlignment="1">
      <alignment horizontal="center"/>
    </xf>
    <xf numFmtId="0" fontId="37" fillId="0" borderId="7" xfId="4" applyFont="1" applyBorder="1"/>
    <xf numFmtId="0" fontId="40" fillId="3" borderId="0" xfId="4" applyFont="1" applyFill="1"/>
    <xf numFmtId="0" fontId="40" fillId="0" borderId="24" xfId="4" applyFont="1" applyBorder="1"/>
    <xf numFmtId="0" fontId="40" fillId="3" borderId="8" xfId="4" applyFont="1" applyFill="1" applyBorder="1"/>
    <xf numFmtId="0" fontId="37" fillId="3" borderId="17" xfId="4" applyFont="1" applyFill="1" applyBorder="1"/>
    <xf numFmtId="0" fontId="40" fillId="3" borderId="43" xfId="4" applyFont="1" applyFill="1" applyBorder="1"/>
    <xf numFmtId="0" fontId="41" fillId="0" borderId="0" xfId="4" applyFont="1"/>
    <xf numFmtId="0" fontId="41" fillId="0" borderId="0" xfId="4" applyFont="1" applyAlignment="1">
      <alignment horizontal="right"/>
    </xf>
    <xf numFmtId="0" fontId="41" fillId="0" borderId="8" xfId="4" applyFont="1" applyBorder="1" applyAlignment="1">
      <alignment horizontal="right"/>
    </xf>
    <xf numFmtId="37" fontId="41" fillId="0" borderId="0" xfId="4" applyNumberFormat="1" applyFont="1" applyProtection="1"/>
    <xf numFmtId="5" fontId="16" fillId="0" borderId="0" xfId="4" applyNumberFormat="1" applyFont="1" applyAlignment="1" applyProtection="1">
      <alignment horizontal="right"/>
    </xf>
    <xf numFmtId="0" fontId="16" fillId="0" borderId="0" xfId="4" applyFont="1"/>
    <xf numFmtId="0" fontId="16" fillId="0" borderId="0" xfId="4" applyFont="1" applyAlignment="1">
      <alignment horizontal="right"/>
    </xf>
    <xf numFmtId="37" fontId="41" fillId="0" borderId="0" xfId="9" quotePrefix="1" applyNumberFormat="1" applyFont="1" applyAlignment="1" applyProtection="1">
      <alignment horizontal="left"/>
    </xf>
    <xf numFmtId="5" fontId="16" fillId="0" borderId="0" xfId="4" quotePrefix="1" applyNumberFormat="1" applyFont="1" applyAlignment="1" applyProtection="1">
      <alignment horizontal="center"/>
    </xf>
    <xf numFmtId="37" fontId="16" fillId="0" borderId="0" xfId="4" applyNumberFormat="1" applyFont="1" applyProtection="1"/>
    <xf numFmtId="5" fontId="16" fillId="0" borderId="0" xfId="4" quotePrefix="1" applyNumberFormat="1" applyFont="1" applyAlignment="1" applyProtection="1">
      <alignment horizontal="left"/>
    </xf>
    <xf numFmtId="5" fontId="41" fillId="0" borderId="0" xfId="4" quotePrefix="1" applyNumberFormat="1" applyFont="1" applyBorder="1" applyAlignment="1" applyProtection="1">
      <alignment horizontal="left"/>
    </xf>
    <xf numFmtId="37" fontId="16" fillId="0" borderId="0" xfId="4" applyNumberFormat="1" applyFont="1" applyAlignment="1" applyProtection="1">
      <alignment horizontal="right"/>
    </xf>
    <xf numFmtId="0" fontId="16" fillId="3" borderId="0" xfId="4" applyFont="1" applyFill="1" applyAlignment="1">
      <alignment horizontal="right"/>
    </xf>
    <xf numFmtId="0" fontId="16" fillId="3" borderId="8" xfId="4" applyFont="1" applyFill="1" applyBorder="1" applyAlignment="1">
      <alignment horizontal="right"/>
    </xf>
    <xf numFmtId="0" fontId="37" fillId="0" borderId="16" xfId="4" applyFont="1" applyBorder="1"/>
    <xf numFmtId="0" fontId="16" fillId="0" borderId="12" xfId="4" applyFont="1" applyBorder="1" applyAlignment="1">
      <alignment horizontal="right"/>
    </xf>
    <xf numFmtId="0" fontId="16" fillId="3" borderId="13" xfId="4" applyFont="1" applyFill="1" applyBorder="1" applyAlignment="1">
      <alignment horizontal="right"/>
    </xf>
    <xf numFmtId="0" fontId="37" fillId="0" borderId="0" xfId="4" applyFont="1" applyAlignment="1">
      <alignment horizontal="left"/>
    </xf>
    <xf numFmtId="0" fontId="24" fillId="0" borderId="0" xfId="4" applyFont="1" applyAlignment="1" applyProtection="1">
      <alignment horizontal="left"/>
    </xf>
    <xf numFmtId="0" fontId="40" fillId="0" borderId="0" xfId="4" applyFont="1" applyAlignment="1">
      <alignment horizontal="centerContinuous"/>
    </xf>
    <xf numFmtId="0" fontId="40" fillId="3" borderId="8" xfId="4" applyFont="1" applyFill="1" applyBorder="1" applyAlignment="1">
      <alignment horizontal="centerContinuous"/>
    </xf>
    <xf numFmtId="0" fontId="37" fillId="3" borderId="7" xfId="4" applyFont="1" applyFill="1" applyBorder="1"/>
    <xf numFmtId="0" fontId="16" fillId="3" borderId="13" xfId="4" applyFont="1" applyFill="1" applyBorder="1"/>
    <xf numFmtId="0" fontId="40" fillId="3" borderId="0" xfId="4" applyFont="1" applyFill="1" applyAlignment="1">
      <alignment horizontal="centerContinuous"/>
    </xf>
    <xf numFmtId="177" fontId="67" fillId="0" borderId="0" xfId="8" applyNumberFormat="1" applyFont="1" applyFill="1" applyBorder="1"/>
    <xf numFmtId="0" fontId="67" fillId="0" borderId="0" xfId="8" applyFont="1" applyFill="1" applyBorder="1" applyAlignment="1">
      <alignment horizontal="left"/>
    </xf>
    <xf numFmtId="177" fontId="67" fillId="0" borderId="72" xfId="8" applyNumberFormat="1" applyFont="1" applyFill="1" applyBorder="1"/>
    <xf numFmtId="0" fontId="96" fillId="0" borderId="0" xfId="8" applyFont="1" applyFill="1" applyBorder="1" applyAlignment="1">
      <alignment horizontal="left"/>
    </xf>
    <xf numFmtId="0" fontId="5" fillId="0" borderId="0" xfId="4" applyFont="1"/>
    <xf numFmtId="0" fontId="80" fillId="0" borderId="0" xfId="4" applyFont="1"/>
    <xf numFmtId="0" fontId="5" fillId="0" borderId="4" xfId="4" applyFont="1" applyBorder="1"/>
    <xf numFmtId="0" fontId="5" fillId="0" borderId="5" xfId="4" applyFont="1" applyBorder="1"/>
    <xf numFmtId="0" fontId="5" fillId="0" borderId="6" xfId="4" applyFont="1" applyBorder="1"/>
    <xf numFmtId="0" fontId="80" fillId="0" borderId="7" xfId="4" applyFont="1" applyBorder="1" applyAlignment="1">
      <alignment horizontal="centerContinuous"/>
    </xf>
    <xf numFmtId="0" fontId="5" fillId="0" borderId="0" xfId="4" applyFont="1" applyAlignment="1">
      <alignment horizontal="centerContinuous"/>
    </xf>
    <xf numFmtId="0" fontId="5" fillId="0" borderId="8" xfId="4" applyFont="1" applyBorder="1" applyAlignment="1">
      <alignment horizontal="centerContinuous"/>
    </xf>
    <xf numFmtId="0" fontId="5" fillId="0" borderId="7" xfId="4" applyFont="1" applyBorder="1" applyAlignment="1">
      <alignment horizontal="centerContinuous"/>
    </xf>
    <xf numFmtId="0" fontId="5" fillId="0" borderId="7" xfId="4" applyFont="1" applyBorder="1"/>
    <xf numFmtId="0" fontId="5" fillId="0" borderId="8" xfId="4" applyFont="1" applyBorder="1"/>
    <xf numFmtId="0" fontId="5" fillId="0" borderId="7" xfId="4" applyFont="1" applyBorder="1" applyAlignment="1">
      <alignment horizontal="center"/>
    </xf>
    <xf numFmtId="5" fontId="5" fillId="0" borderId="0" xfId="4" applyNumberFormat="1" applyFont="1" applyProtection="1"/>
    <xf numFmtId="0" fontId="5" fillId="0" borderId="17" xfId="4" applyFont="1" applyBorder="1"/>
    <xf numFmtId="0" fontId="5" fillId="0" borderId="19" xfId="4" applyFont="1" applyBorder="1"/>
    <xf numFmtId="0" fontId="5" fillId="0" borderId="43" xfId="4" applyFont="1" applyBorder="1"/>
    <xf numFmtId="0" fontId="5" fillId="0" borderId="22" xfId="4" applyFont="1" applyBorder="1"/>
    <xf numFmtId="0" fontId="5" fillId="0" borderId="24" xfId="4" applyFont="1" applyBorder="1"/>
    <xf numFmtId="0" fontId="5" fillId="0" borderId="33" xfId="4" applyFont="1" applyBorder="1"/>
    <xf numFmtId="0" fontId="5" fillId="0" borderId="34" xfId="4" applyFont="1" applyBorder="1" applyAlignment="1">
      <alignment horizontal="center"/>
    </xf>
    <xf numFmtId="0" fontId="5" fillId="0" borderId="29" xfId="4" applyFont="1" applyBorder="1"/>
    <xf numFmtId="0" fontId="5" fillId="0" borderId="29" xfId="4" applyFont="1" applyBorder="1" applyAlignment="1">
      <alignment horizontal="center"/>
    </xf>
    <xf numFmtId="0" fontId="5" fillId="0" borderId="8" xfId="4" applyFont="1" applyBorder="1" applyAlignment="1">
      <alignment horizontal="center"/>
    </xf>
    <xf numFmtId="0" fontId="5" fillId="0" borderId="29" xfId="4" applyFont="1" applyFill="1" applyBorder="1" applyAlignment="1">
      <alignment horizontal="center"/>
    </xf>
    <xf numFmtId="5" fontId="5" fillId="0" borderId="29" xfId="4" applyNumberFormat="1" applyFont="1" applyBorder="1" applyAlignment="1" applyProtection="1">
      <alignment horizontal="center"/>
    </xf>
    <xf numFmtId="0" fontId="5" fillId="0" borderId="35" xfId="4" applyFont="1" applyBorder="1" applyAlignment="1">
      <alignment horizontal="center"/>
    </xf>
    <xf numFmtId="0" fontId="5" fillId="0" borderId="23" xfId="4" applyFont="1" applyBorder="1" applyAlignment="1">
      <alignment horizontal="center"/>
    </xf>
    <xf numFmtId="0" fontId="5" fillId="0" borderId="23" xfId="4" applyFont="1" applyFill="1" applyBorder="1" applyAlignment="1">
      <alignment horizontal="center"/>
    </xf>
    <xf numFmtId="5" fontId="5" fillId="0" borderId="23" xfId="4" applyNumberFormat="1" applyFont="1" applyBorder="1" applyAlignment="1" applyProtection="1">
      <alignment horizontal="center"/>
    </xf>
    <xf numFmtId="0" fontId="5" fillId="0" borderId="33" xfId="4" applyFont="1" applyBorder="1" applyAlignment="1">
      <alignment horizontal="center"/>
    </xf>
    <xf numFmtId="177" fontId="21" fillId="0" borderId="29" xfId="4" applyNumberFormat="1" applyFont="1" applyFill="1" applyBorder="1" applyProtection="1">
      <protection locked="0"/>
    </xf>
    <xf numFmtId="43" fontId="21" fillId="0" borderId="29" xfId="4" applyNumberFormat="1" applyFont="1" applyBorder="1" applyAlignment="1" applyProtection="1">
      <protection locked="0"/>
    </xf>
    <xf numFmtId="43" fontId="21" fillId="0" borderId="29" xfId="4" applyNumberFormat="1" applyFont="1" applyBorder="1" applyProtection="1">
      <protection locked="0"/>
    </xf>
    <xf numFmtId="37" fontId="5" fillId="0" borderId="0" xfId="4" applyNumberFormat="1" applyFont="1"/>
    <xf numFmtId="7" fontId="5" fillId="0" borderId="0" xfId="4" applyNumberFormat="1" applyFont="1"/>
    <xf numFmtId="42" fontId="5" fillId="0" borderId="36" xfId="4" applyNumberFormat="1" applyFont="1" applyFill="1" applyBorder="1" applyProtection="1"/>
    <xf numFmtId="42" fontId="5" fillId="0" borderId="36" xfId="4" applyNumberFormat="1" applyFont="1" applyBorder="1" applyProtection="1"/>
    <xf numFmtId="177" fontId="5" fillId="0" borderId="37" xfId="4" applyNumberFormat="1" applyFont="1" applyBorder="1" applyProtection="1"/>
    <xf numFmtId="39" fontId="5" fillId="0" borderId="0" xfId="4" applyNumberFormat="1" applyFont="1"/>
    <xf numFmtId="5" fontId="5" fillId="0" borderId="0" xfId="4" applyNumberFormat="1" applyFont="1"/>
    <xf numFmtId="4" fontId="5" fillId="0" borderId="0" xfId="4" applyNumberFormat="1" applyFont="1" applyFill="1"/>
    <xf numFmtId="0" fontId="5" fillId="0" borderId="0" xfId="4" applyFont="1" applyFill="1" applyAlignment="1">
      <alignment horizontal="centerContinuous"/>
    </xf>
    <xf numFmtId="0" fontId="5" fillId="0" borderId="0" xfId="4" applyFont="1" applyBorder="1"/>
    <xf numFmtId="0" fontId="5" fillId="0" borderId="0" xfId="4" applyFont="1" applyFill="1" applyBorder="1"/>
    <xf numFmtId="0" fontId="21" fillId="0" borderId="73" xfId="4" applyFont="1" applyBorder="1" applyProtection="1">
      <protection locked="0"/>
    </xf>
    <xf numFmtId="0" fontId="21" fillId="0" borderId="75" xfId="4" applyFont="1" applyBorder="1" applyProtection="1">
      <protection locked="0"/>
    </xf>
    <xf numFmtId="7" fontId="21" fillId="0" borderId="75" xfId="4" applyNumberFormat="1" applyFont="1" applyFill="1" applyBorder="1" applyProtection="1">
      <protection locked="0"/>
    </xf>
    <xf numFmtId="0" fontId="21" fillId="0" borderId="76" xfId="4" applyFont="1" applyBorder="1" applyProtection="1">
      <protection locked="0"/>
    </xf>
    <xf numFmtId="0" fontId="21" fillId="0" borderId="71" xfId="4" applyFont="1" applyBorder="1" applyProtection="1">
      <protection locked="0"/>
    </xf>
    <xf numFmtId="0" fontId="21" fillId="0" borderId="0" xfId="4" applyFont="1" applyBorder="1" applyProtection="1">
      <protection locked="0"/>
    </xf>
    <xf numFmtId="7" fontId="21" fillId="0" borderId="0" xfId="4" applyNumberFormat="1" applyFont="1" applyFill="1" applyBorder="1" applyProtection="1">
      <protection locked="0"/>
    </xf>
    <xf numFmtId="7" fontId="21" fillId="0" borderId="77" xfId="4" applyNumberFormat="1" applyFont="1" applyFill="1" applyBorder="1" applyProtection="1">
      <protection locked="0"/>
    </xf>
    <xf numFmtId="0" fontId="21" fillId="0" borderId="0" xfId="4" applyFont="1" applyBorder="1" applyAlignment="1" applyProtection="1">
      <alignment horizontal="right"/>
      <protection locked="0"/>
    </xf>
    <xf numFmtId="42" fontId="21" fillId="0" borderId="0" xfId="4" applyNumberFormat="1" applyFont="1" applyFill="1" applyBorder="1" applyProtection="1">
      <protection locked="0"/>
    </xf>
    <xf numFmtId="0" fontId="21" fillId="0" borderId="0" xfId="4" applyFont="1" applyFill="1" applyBorder="1" applyProtection="1">
      <protection locked="0"/>
    </xf>
    <xf numFmtId="0" fontId="21" fillId="0" borderId="77" xfId="4" applyFont="1" applyBorder="1" applyProtection="1">
      <protection locked="0"/>
    </xf>
    <xf numFmtId="0" fontId="5" fillId="0" borderId="88" xfId="4" applyFont="1" applyBorder="1"/>
    <xf numFmtId="0" fontId="5" fillId="0" borderId="66" xfId="4" applyFont="1" applyBorder="1"/>
    <xf numFmtId="0" fontId="5" fillId="0" borderId="66" xfId="4" applyFont="1" applyFill="1" applyBorder="1"/>
    <xf numFmtId="0" fontId="5" fillId="0" borderId="89" xfId="4" applyFont="1" applyBorder="1"/>
    <xf numFmtId="0" fontId="5" fillId="0" borderId="0" xfId="4" applyFont="1" applyFill="1"/>
    <xf numFmtId="0" fontId="5" fillId="0" borderId="0" xfId="4" applyFont="1" applyAlignment="1">
      <alignment horizontal="right"/>
    </xf>
    <xf numFmtId="177" fontId="5" fillId="0" borderId="0" xfId="4" applyNumberFormat="1" applyFont="1"/>
    <xf numFmtId="42" fontId="5" fillId="0" borderId="0" xfId="4" applyNumberFormat="1" applyFont="1"/>
    <xf numFmtId="0" fontId="5" fillId="0" borderId="0" xfId="4" applyFont="1" applyAlignment="1">
      <alignment horizontal="left"/>
    </xf>
    <xf numFmtId="0" fontId="48" fillId="0" borderId="0" xfId="4" applyFont="1" applyAlignment="1">
      <alignment horizontal="centerContinuous"/>
    </xf>
    <xf numFmtId="0" fontId="30" fillId="0" borderId="8" xfId="4" applyFont="1" applyBorder="1" applyAlignment="1">
      <alignment horizontal="centerContinuous"/>
    </xf>
    <xf numFmtId="0" fontId="5" fillId="0" borderId="41" xfId="4" applyFont="1" applyBorder="1"/>
    <xf numFmtId="0" fontId="5" fillId="0" borderId="29" xfId="4" applyFont="1" applyBorder="1" applyAlignment="1">
      <alignment horizontal="centerContinuous"/>
    </xf>
    <xf numFmtId="0" fontId="5" fillId="0" borderId="23" xfId="4" applyFont="1" applyBorder="1"/>
    <xf numFmtId="0" fontId="5" fillId="0" borderId="41" xfId="4" applyFont="1" applyBorder="1" applyAlignment="1">
      <alignment horizontal="center"/>
    </xf>
    <xf numFmtId="0" fontId="5" fillId="0" borderId="22" xfId="4" applyFont="1" applyBorder="1" applyAlignment="1">
      <alignment horizontal="center"/>
    </xf>
    <xf numFmtId="0" fontId="5" fillId="0" borderId="44" xfId="4" applyFont="1" applyBorder="1" applyAlignment="1">
      <alignment horizontal="center"/>
    </xf>
    <xf numFmtId="37" fontId="5" fillId="0" borderId="29" xfId="4" applyNumberFormat="1" applyFont="1" applyBorder="1" applyProtection="1"/>
    <xf numFmtId="0" fontId="5" fillId="0" borderId="16" xfId="4" applyFont="1" applyBorder="1"/>
    <xf numFmtId="0" fontId="5" fillId="0" borderId="59" xfId="4" applyFont="1" applyBorder="1" applyAlignment="1">
      <alignment horizontal="center"/>
    </xf>
    <xf numFmtId="41" fontId="5" fillId="0" borderId="39" xfId="4" applyNumberFormat="1" applyFont="1" applyBorder="1"/>
    <xf numFmtId="41" fontId="5" fillId="0" borderId="40" xfId="4" applyNumberFormat="1" applyFont="1" applyBorder="1"/>
    <xf numFmtId="41" fontId="5" fillId="0" borderId="0" xfId="4" applyNumberFormat="1" applyFont="1"/>
    <xf numFmtId="0" fontId="49" fillId="0" borderId="7" xfId="4" applyFont="1" applyBorder="1" applyAlignment="1">
      <alignment horizontal="centerContinuous"/>
    </xf>
    <xf numFmtId="0" fontId="49" fillId="0" borderId="0" xfId="4" applyFont="1" applyAlignment="1">
      <alignment horizontal="centerContinuous"/>
    </xf>
    <xf numFmtId="0" fontId="49" fillId="0" borderId="8" xfId="4" applyFont="1" applyBorder="1" applyAlignment="1">
      <alignment horizontal="centerContinuous"/>
    </xf>
    <xf numFmtId="0" fontId="5" fillId="0" borderId="41" xfId="4" applyFont="1" applyBorder="1" applyAlignment="1">
      <alignment horizontal="right"/>
    </xf>
    <xf numFmtId="41" fontId="5" fillId="0" borderId="36" xfId="4" applyNumberFormat="1" applyFont="1" applyBorder="1"/>
    <xf numFmtId="41" fontId="5" fillId="0" borderId="37" xfId="4" applyNumberFormat="1" applyFont="1" applyBorder="1"/>
    <xf numFmtId="0" fontId="5" fillId="0" borderId="27" xfId="4" applyFont="1" applyBorder="1"/>
    <xf numFmtId="37" fontId="5" fillId="0" borderId="0" xfId="4" applyNumberFormat="1" applyFont="1" applyProtection="1"/>
    <xf numFmtId="0" fontId="5" fillId="0" borderId="27" xfId="4" applyFont="1" applyBorder="1" applyAlignment="1"/>
    <xf numFmtId="0" fontId="5" fillId="0" borderId="31" xfId="4" applyFont="1" applyBorder="1"/>
    <xf numFmtId="0" fontId="5" fillId="0" borderId="12" xfId="4" applyFont="1" applyBorder="1"/>
    <xf numFmtId="0" fontId="5" fillId="0" borderId="13" xfId="4" applyFont="1" applyBorder="1"/>
    <xf numFmtId="0" fontId="81" fillId="0" borderId="0" xfId="4" applyFont="1"/>
    <xf numFmtId="43" fontId="5" fillId="0" borderId="0" xfId="9" applyFont="1"/>
    <xf numFmtId="0" fontId="24" fillId="9" borderId="19" xfId="4" applyFill="1" applyBorder="1" applyProtection="1"/>
    <xf numFmtId="0" fontId="24" fillId="0" borderId="19" xfId="4" applyFill="1" applyBorder="1" applyProtection="1"/>
    <xf numFmtId="0" fontId="24" fillId="9" borderId="18" xfId="4" applyFill="1" applyBorder="1" applyProtection="1"/>
    <xf numFmtId="0" fontId="24" fillId="0" borderId="20" xfId="4" applyBorder="1" applyProtection="1"/>
    <xf numFmtId="0" fontId="24" fillId="0" borderId="19" xfId="4" applyBorder="1" applyProtection="1"/>
    <xf numFmtId="0" fontId="24" fillId="0" borderId="18" xfId="4" applyBorder="1" applyProtection="1"/>
    <xf numFmtId="0" fontId="24" fillId="9" borderId="29" xfId="4" applyFill="1" applyBorder="1" applyProtection="1"/>
    <xf numFmtId="0" fontId="24" fillId="0" borderId="27" xfId="4" applyBorder="1" applyProtection="1"/>
    <xf numFmtId="0" fontId="24" fillId="0" borderId="0" xfId="4" applyProtection="1"/>
    <xf numFmtId="0" fontId="77" fillId="0" borderId="0" xfId="4" applyFont="1" applyProtection="1"/>
    <xf numFmtId="0" fontId="24" fillId="0" borderId="0" xfId="4" applyAlignment="1" applyProtection="1">
      <alignment horizontal="left"/>
    </xf>
    <xf numFmtId="0" fontId="24" fillId="0" borderId="0" xfId="4" applyFill="1" applyAlignment="1" applyProtection="1">
      <alignment horizontal="left"/>
    </xf>
    <xf numFmtId="0" fontId="24" fillId="0" borderId="29" xfId="4" applyBorder="1" applyProtection="1"/>
    <xf numFmtId="0" fontId="24" fillId="0" borderId="0" xfId="4" applyFill="1" applyProtection="1"/>
    <xf numFmtId="0" fontId="24" fillId="0" borderId="0" xfId="4" applyAlignment="1" applyProtection="1">
      <alignment horizontal="center"/>
    </xf>
    <xf numFmtId="0" fontId="24" fillId="0" borderId="27" xfId="4" applyBorder="1" applyAlignment="1" applyProtection="1">
      <alignment horizontal="center"/>
    </xf>
    <xf numFmtId="0" fontId="24" fillId="0" borderId="0" xfId="4" applyFill="1" applyAlignment="1" applyProtection="1">
      <alignment horizontal="center"/>
    </xf>
    <xf numFmtId="0" fontId="24" fillId="0" borderId="29" xfId="4" applyBorder="1" applyAlignment="1" applyProtection="1">
      <alignment horizontal="center"/>
    </xf>
    <xf numFmtId="0" fontId="24" fillId="0" borderId="44" xfId="4" applyBorder="1" applyProtection="1"/>
    <xf numFmtId="0" fontId="24" fillId="0" borderId="23" xfId="4" applyBorder="1" applyProtection="1"/>
    <xf numFmtId="0" fontId="24" fillId="0" borderId="23" xfId="4" applyBorder="1" applyAlignment="1" applyProtection="1">
      <alignment horizontal="center"/>
    </xf>
    <xf numFmtId="0" fontId="24" fillId="0" borderId="24" xfId="4" applyBorder="1" applyAlignment="1" applyProtection="1">
      <alignment horizontal="center"/>
    </xf>
    <xf numFmtId="0" fontId="24" fillId="9" borderId="0" xfId="4" applyFill="1" applyProtection="1"/>
    <xf numFmtId="0" fontId="24" fillId="0" borderId="48" xfId="4" applyBorder="1" applyAlignment="1" applyProtection="1">
      <alignment horizontal="center"/>
    </xf>
    <xf numFmtId="0" fontId="24" fillId="0" borderId="48" xfId="4" applyBorder="1" applyProtection="1"/>
    <xf numFmtId="0" fontId="24" fillId="0" borderId="48" xfId="4" applyFill="1" applyBorder="1" applyProtection="1"/>
    <xf numFmtId="0" fontId="18" fillId="0" borderId="48" xfId="4" applyFont="1" applyBorder="1" applyAlignment="1" applyProtection="1">
      <alignment horizontal="center"/>
    </xf>
    <xf numFmtId="0" fontId="24" fillId="0" borderId="48" xfId="4" applyFont="1" applyBorder="1" applyProtection="1"/>
    <xf numFmtId="0" fontId="24" fillId="0" borderId="42" xfId="4" applyBorder="1" applyProtection="1"/>
    <xf numFmtId="0" fontId="24" fillId="0" borderId="42" xfId="4" applyFill="1" applyBorder="1" applyProtection="1"/>
    <xf numFmtId="0" fontId="24" fillId="0" borderId="1" xfId="4" applyBorder="1" applyProtection="1"/>
    <xf numFmtId="0" fontId="24" fillId="0" borderId="1" xfId="4" applyFill="1" applyBorder="1" applyProtection="1"/>
    <xf numFmtId="0" fontId="24" fillId="0" borderId="0" xfId="4" applyBorder="1" applyProtection="1"/>
    <xf numFmtId="0" fontId="24" fillId="0" borderId="0" xfId="4" applyFont="1" applyProtection="1"/>
    <xf numFmtId="0" fontId="24" fillId="0" borderId="48" xfId="4" applyFill="1" applyBorder="1" applyAlignment="1" applyProtection="1">
      <alignment horizontal="center"/>
    </xf>
    <xf numFmtId="0" fontId="18" fillId="0" borderId="48" xfId="4" applyFont="1" applyBorder="1" applyProtection="1"/>
    <xf numFmtId="0" fontId="24" fillId="0" borderId="1" xfId="4" applyBorder="1"/>
    <xf numFmtId="0" fontId="24" fillId="0" borderId="1" xfId="4" applyFill="1" applyBorder="1"/>
    <xf numFmtId="0" fontId="24" fillId="9" borderId="62" xfId="4" applyFill="1" applyBorder="1" applyProtection="1"/>
    <xf numFmtId="0" fontId="24" fillId="0" borderId="42" xfId="4" applyFont="1" applyBorder="1" applyProtection="1"/>
    <xf numFmtId="0" fontId="18" fillId="0" borderId="42" xfId="4" applyFont="1" applyBorder="1" applyAlignment="1" applyProtection="1">
      <alignment horizontal="center"/>
    </xf>
    <xf numFmtId="0" fontId="24" fillId="0" borderId="1" xfId="4" applyFont="1" applyBorder="1" applyProtection="1"/>
    <xf numFmtId="0" fontId="18" fillId="0" borderId="1" xfId="4" applyFont="1" applyBorder="1" applyAlignment="1" applyProtection="1">
      <alignment horizontal="center"/>
    </xf>
    <xf numFmtId="0" fontId="25" fillId="0" borderId="48" xfId="4" applyFont="1" applyBorder="1" applyAlignment="1" applyProtection="1">
      <alignment horizontal="center"/>
    </xf>
    <xf numFmtId="0" fontId="25" fillId="0" borderId="48" xfId="4" applyFont="1" applyFill="1" applyBorder="1" applyProtection="1"/>
    <xf numFmtId="0" fontId="18" fillId="0" borderId="42" xfId="4" applyFont="1" applyBorder="1" applyProtection="1"/>
    <xf numFmtId="0" fontId="21" fillId="0" borderId="1" xfId="4" applyFont="1" applyBorder="1" applyAlignment="1">
      <alignment horizontal="left"/>
    </xf>
    <xf numFmtId="10" fontId="24" fillId="0" borderId="1" xfId="4" applyNumberFormat="1" applyFill="1" applyBorder="1" applyProtection="1"/>
    <xf numFmtId="0" fontId="18" fillId="0" borderId="1" xfId="4" applyFont="1" applyBorder="1" applyProtection="1"/>
    <xf numFmtId="0" fontId="24" fillId="0" borderId="42" xfId="4" applyBorder="1" applyAlignment="1" applyProtection="1">
      <alignment horizontal="center"/>
    </xf>
    <xf numFmtId="0" fontId="25" fillId="0" borderId="42" xfId="4" applyFont="1" applyBorder="1" applyAlignment="1" applyProtection="1">
      <alignment horizontal="center"/>
    </xf>
    <xf numFmtId="0" fontId="24" fillId="0" borderId="0" xfId="4" applyBorder="1" applyAlignment="1" applyProtection="1">
      <alignment horizontal="center"/>
    </xf>
    <xf numFmtId="0" fontId="24" fillId="0" borderId="1" xfId="4" applyBorder="1" applyAlignment="1" applyProtection="1">
      <alignment horizontal="center"/>
    </xf>
    <xf numFmtId="0" fontId="25" fillId="0" borderId="1" xfId="4" applyFont="1" applyBorder="1" applyAlignment="1" applyProtection="1">
      <alignment horizontal="center"/>
    </xf>
    <xf numFmtId="175" fontId="25" fillId="0" borderId="48" xfId="4" applyNumberFormat="1" applyFont="1" applyFill="1" applyBorder="1" applyProtection="1"/>
    <xf numFmtId="175" fontId="24" fillId="0" borderId="48" xfId="4" applyNumberFormat="1" applyFill="1" applyBorder="1" applyProtection="1"/>
    <xf numFmtId="0" fontId="24" fillId="0" borderId="48" xfId="4" applyBorder="1" applyAlignment="1" applyProtection="1">
      <alignment horizontal="right"/>
    </xf>
    <xf numFmtId="17" fontId="24" fillId="0" borderId="48" xfId="4" applyNumberFormat="1" applyBorder="1" applyProtection="1"/>
    <xf numFmtId="0" fontId="25" fillId="0" borderId="48" xfId="4" applyFont="1" applyBorder="1" applyProtection="1"/>
    <xf numFmtId="166" fontId="24" fillId="0" borderId="48" xfId="4" applyNumberFormat="1" applyFill="1" applyBorder="1" applyProtection="1"/>
    <xf numFmtId="0" fontId="24" fillId="0" borderId="48" xfId="4" applyFont="1" applyFill="1" applyBorder="1" applyProtection="1"/>
    <xf numFmtId="0" fontId="24" fillId="9" borderId="0" xfId="4" applyFill="1" applyAlignment="1" applyProtection="1">
      <alignment horizontal="center"/>
    </xf>
    <xf numFmtId="0" fontId="24" fillId="0" borderId="48" xfId="4" applyFill="1" applyBorder="1" applyAlignment="1">
      <alignment horizontal="center"/>
    </xf>
    <xf numFmtId="0" fontId="24" fillId="0" borderId="48" xfId="4" applyFill="1" applyBorder="1" applyAlignment="1" applyProtection="1">
      <alignment horizontal="right"/>
    </xf>
    <xf numFmtId="17" fontId="24" fillId="0" borderId="48" xfId="4" applyNumberFormat="1" applyFill="1" applyBorder="1" applyAlignment="1" applyProtection="1">
      <alignment horizontal="center"/>
    </xf>
    <xf numFmtId="0" fontId="24" fillId="0" borderId="0" xfId="4" applyFill="1" applyBorder="1" applyProtection="1"/>
    <xf numFmtId="0" fontId="24" fillId="9" borderId="0" xfId="4" applyFill="1" applyAlignment="1" applyProtection="1">
      <alignment horizontal="left"/>
    </xf>
    <xf numFmtId="180" fontId="24" fillId="0" borderId="48" xfId="4" applyNumberFormat="1" applyBorder="1" applyAlignment="1" applyProtection="1">
      <alignment horizontal="center"/>
    </xf>
    <xf numFmtId="0" fontId="24" fillId="0" borderId="1" xfId="4" applyBorder="1" applyAlignment="1" applyProtection="1">
      <alignment horizontal="left"/>
    </xf>
    <xf numFmtId="180" fontId="24" fillId="0" borderId="1" xfId="4" applyNumberFormat="1" applyBorder="1" applyAlignment="1" applyProtection="1">
      <alignment horizontal="center"/>
    </xf>
    <xf numFmtId="0" fontId="24" fillId="0" borderId="48" xfId="4" applyBorder="1" applyAlignment="1" applyProtection="1">
      <alignment horizontal="left"/>
    </xf>
    <xf numFmtId="10" fontId="24" fillId="0" borderId="48" xfId="4" applyNumberFormat="1" applyFill="1" applyBorder="1" applyAlignment="1" applyProtection="1">
      <alignment horizontal="right"/>
    </xf>
    <xf numFmtId="17" fontId="24" fillId="0" borderId="48" xfId="4" applyNumberFormat="1" applyBorder="1" applyAlignment="1" applyProtection="1">
      <alignment horizontal="center"/>
    </xf>
    <xf numFmtId="0" fontId="24" fillId="9" borderId="72" xfId="4" applyFill="1" applyBorder="1" applyProtection="1"/>
    <xf numFmtId="0" fontId="24" fillId="9" borderId="27" xfId="4" applyFill="1" applyBorder="1" applyProtection="1"/>
    <xf numFmtId="0" fontId="24" fillId="9" borderId="27" xfId="4" applyFill="1" applyBorder="1" applyAlignment="1" applyProtection="1">
      <alignment horizontal="center"/>
    </xf>
    <xf numFmtId="0" fontId="24" fillId="9" borderId="72" xfId="4" applyFill="1" applyBorder="1" applyAlignment="1" applyProtection="1">
      <alignment horizontal="center"/>
    </xf>
    <xf numFmtId="0" fontId="81" fillId="0" borderId="48" xfId="4" applyFont="1" applyBorder="1" applyAlignment="1" applyProtection="1">
      <alignment horizontal="center"/>
    </xf>
    <xf numFmtId="0" fontId="24" fillId="0" borderId="48" xfId="4" applyNumberFormat="1" applyBorder="1" applyAlignment="1" applyProtection="1">
      <alignment horizontal="center"/>
    </xf>
    <xf numFmtId="175" fontId="24" fillId="0" borderId="48" xfId="4" applyNumberFormat="1" applyFill="1" applyBorder="1" applyAlignment="1" applyProtection="1">
      <alignment horizontal="right"/>
    </xf>
    <xf numFmtId="180" fontId="24" fillId="0" borderId="48" xfId="4" applyNumberFormat="1" applyFill="1" applyBorder="1" applyAlignment="1" applyProtection="1">
      <alignment horizontal="center"/>
    </xf>
    <xf numFmtId="0" fontId="24" fillId="0" borderId="0" xfId="4" applyFont="1" applyFill="1" applyBorder="1" applyAlignment="1">
      <alignment horizontal="center"/>
    </xf>
    <xf numFmtId="0" fontId="5" fillId="11" borderId="1" xfId="4" applyFont="1" applyFill="1" applyBorder="1" applyAlignment="1">
      <alignment horizontal="center"/>
    </xf>
    <xf numFmtId="0" fontId="24" fillId="9" borderId="93" xfId="4" applyFill="1" applyBorder="1" applyAlignment="1" applyProtection="1">
      <alignment horizontal="center"/>
    </xf>
    <xf numFmtId="0" fontId="24" fillId="0" borderId="48" xfId="4" applyFont="1" applyFill="1" applyBorder="1" applyAlignment="1">
      <alignment horizontal="center"/>
    </xf>
    <xf numFmtId="0" fontId="24" fillId="0" borderId="48" xfId="4" applyFont="1" applyFill="1" applyBorder="1" applyAlignment="1" applyProtection="1">
      <alignment horizontal="center"/>
    </xf>
    <xf numFmtId="0" fontId="24" fillId="0" borderId="1" xfId="4" applyFill="1" applyBorder="1" applyAlignment="1" applyProtection="1">
      <alignment horizontal="center"/>
    </xf>
    <xf numFmtId="181" fontId="24" fillId="0" borderId="1" xfId="4" applyNumberFormat="1" applyFill="1" applyBorder="1"/>
    <xf numFmtId="14" fontId="24" fillId="0" borderId="1" xfId="4" applyNumberFormat="1" applyFill="1" applyBorder="1" applyAlignment="1">
      <alignment horizontal="center"/>
    </xf>
    <xf numFmtId="0" fontId="24" fillId="0" borderId="0" xfId="4" applyFont="1" applyFill="1" applyBorder="1" applyProtection="1"/>
    <xf numFmtId="0" fontId="24" fillId="9" borderId="29" xfId="4" applyFont="1" applyFill="1" applyBorder="1" applyProtection="1"/>
    <xf numFmtId="0" fontId="24" fillId="0" borderId="48" xfId="4" applyFont="1" applyFill="1" applyBorder="1" applyAlignment="1" applyProtection="1">
      <alignment wrapText="1"/>
    </xf>
    <xf numFmtId="0" fontId="5" fillId="0" borderId="1" xfId="4" applyFont="1" applyFill="1" applyBorder="1"/>
    <xf numFmtId="180" fontId="24" fillId="0" borderId="48" xfId="4" applyNumberFormat="1" applyFont="1" applyFill="1" applyBorder="1" applyAlignment="1" applyProtection="1">
      <alignment horizontal="center"/>
    </xf>
    <xf numFmtId="0" fontId="24" fillId="0" borderId="48" xfId="4" applyFont="1" applyFill="1" applyBorder="1" applyAlignment="1" applyProtection="1">
      <alignment horizontal="right"/>
    </xf>
    <xf numFmtId="2" fontId="24" fillId="0" borderId="0" xfId="4" applyNumberFormat="1" applyProtection="1"/>
    <xf numFmtId="0" fontId="24" fillId="0" borderId="90" xfId="4" applyBorder="1" applyAlignment="1" applyProtection="1">
      <alignment horizontal="left"/>
    </xf>
    <xf numFmtId="0" fontId="24" fillId="0" borderId="24" xfId="4" applyBorder="1" applyProtection="1"/>
    <xf numFmtId="0" fontId="24" fillId="0" borderId="24" xfId="4" applyFill="1" applyBorder="1" applyProtection="1"/>
    <xf numFmtId="0" fontId="24" fillId="0" borderId="62" xfId="4" applyBorder="1"/>
    <xf numFmtId="0" fontId="24" fillId="0" borderId="93" xfId="4" applyFont="1" applyBorder="1"/>
    <xf numFmtId="0" fontId="24" fillId="0" borderId="19" xfId="4" applyFill="1" applyBorder="1"/>
    <xf numFmtId="0" fontId="24" fillId="0" borderId="19" xfId="4" applyFont="1" applyBorder="1"/>
    <xf numFmtId="0" fontId="24" fillId="0" borderId="0" xfId="4" applyFill="1" applyBorder="1"/>
    <xf numFmtId="0" fontId="24" fillId="9" borderId="24" xfId="4" applyFill="1" applyBorder="1" applyProtection="1"/>
    <xf numFmtId="0" fontId="24" fillId="0" borderId="62" xfId="4" applyFill="1" applyBorder="1" applyProtection="1"/>
    <xf numFmtId="0" fontId="24" fillId="9" borderId="23" xfId="4" applyFill="1" applyBorder="1" applyProtection="1"/>
    <xf numFmtId="0" fontId="43" fillId="0" borderId="4" xfId="4" applyFont="1" applyBorder="1"/>
    <xf numFmtId="0" fontId="43" fillId="0" borderId="5" xfId="4" applyFont="1" applyBorder="1"/>
    <xf numFmtId="0" fontId="43" fillId="0" borderId="6" xfId="4" applyFont="1" applyBorder="1"/>
    <xf numFmtId="0" fontId="24" fillId="0" borderId="7" xfId="4" applyFont="1" applyBorder="1" applyAlignment="1">
      <alignment horizontal="center"/>
    </xf>
    <xf numFmtId="0" fontId="16" fillId="0" borderId="8" xfId="4" applyFont="1" applyBorder="1"/>
    <xf numFmtId="0" fontId="24" fillId="0" borderId="22" xfId="4" applyFont="1" applyBorder="1" applyAlignment="1">
      <alignment horizontal="center"/>
    </xf>
    <xf numFmtId="0" fontId="24" fillId="0" borderId="27" xfId="4" applyFont="1" applyBorder="1"/>
    <xf numFmtId="0" fontId="24" fillId="0" borderId="27" xfId="4" applyFont="1" applyBorder="1" applyAlignment="1">
      <alignment horizontal="center"/>
    </xf>
    <xf numFmtId="0" fontId="24" fillId="0" borderId="25" xfId="4" applyFont="1" applyBorder="1"/>
    <xf numFmtId="0" fontId="24" fillId="0" borderId="28" xfId="4" applyFont="1" applyBorder="1" applyAlignment="1">
      <alignment horizontal="center"/>
    </xf>
    <xf numFmtId="0" fontId="24" fillId="0" borderId="25" xfId="4" applyFont="1" applyBorder="1" applyAlignment="1">
      <alignment horizontal="center"/>
    </xf>
    <xf numFmtId="0" fontId="24" fillId="0" borderId="26" xfId="4" applyFont="1" applyBorder="1" applyAlignment="1">
      <alignment horizontal="center"/>
    </xf>
    <xf numFmtId="37" fontId="24" fillId="0" borderId="28" xfId="4" applyNumberFormat="1" applyFont="1" applyBorder="1" applyProtection="1"/>
    <xf numFmtId="0" fontId="24" fillId="0" borderId="58" xfId="4" applyFont="1" applyBorder="1" applyAlignment="1">
      <alignment horizontal="center"/>
    </xf>
    <xf numFmtId="5" fontId="24" fillId="0" borderId="58" xfId="4" applyNumberFormat="1" applyFont="1" applyBorder="1" applyProtection="1"/>
    <xf numFmtId="5" fontId="24" fillId="0" borderId="49" xfId="4" applyNumberFormat="1" applyFont="1" applyBorder="1" applyProtection="1"/>
    <xf numFmtId="37" fontId="18" fillId="0" borderId="27" xfId="4" applyNumberFormat="1" applyFont="1" applyBorder="1" applyProtection="1"/>
    <xf numFmtId="0" fontId="24" fillId="0" borderId="27" xfId="4" applyFont="1" applyFill="1" applyBorder="1"/>
    <xf numFmtId="41" fontId="24" fillId="0" borderId="27" xfId="4" applyNumberFormat="1" applyFont="1" applyBorder="1" applyProtection="1"/>
    <xf numFmtId="0" fontId="24" fillId="0" borderId="50" xfId="4" applyFont="1" applyBorder="1" applyAlignment="1">
      <alignment horizontal="center"/>
    </xf>
    <xf numFmtId="5" fontId="24" fillId="0" borderId="50" xfId="4" applyNumberFormat="1" applyFont="1" applyBorder="1" applyProtection="1"/>
    <xf numFmtId="5" fontId="24" fillId="0" borderId="52" xfId="4" applyNumberFormat="1" applyFont="1" applyBorder="1" applyProtection="1"/>
    <xf numFmtId="7" fontId="24" fillId="0" borderId="0" xfId="4" applyNumberFormat="1" applyFont="1"/>
    <xf numFmtId="0" fontId="29" fillId="0" borderId="0" xfId="18" applyFont="1"/>
    <xf numFmtId="0" fontId="24" fillId="0" borderId="0" xfId="18" applyFont="1"/>
    <xf numFmtId="0" fontId="29" fillId="0" borderId="0" xfId="18" applyFont="1" applyAlignment="1">
      <alignment horizontal="centerContinuous"/>
    </xf>
    <xf numFmtId="0" fontId="24" fillId="0" borderId="0" xfId="18" applyFont="1" applyAlignment="1">
      <alignment horizontal="centerContinuous"/>
    </xf>
    <xf numFmtId="0" fontId="24" fillId="0" borderId="0" xfId="18"/>
    <xf numFmtId="0" fontId="24" fillId="0" borderId="4" xfId="18" applyFont="1" applyBorder="1"/>
    <xf numFmtId="0" fontId="24" fillId="0" borderId="5" xfId="18" applyFont="1" applyBorder="1"/>
    <xf numFmtId="0" fontId="24" fillId="0" borderId="6" xfId="18" applyFont="1" applyBorder="1"/>
    <xf numFmtId="0" fontId="25" fillId="0" borderId="7" xfId="18" applyFont="1" applyBorder="1" applyAlignment="1">
      <alignment horizontal="centerContinuous"/>
    </xf>
    <xf numFmtId="0" fontId="25" fillId="0" borderId="0" xfId="18" applyFont="1" applyAlignment="1">
      <alignment horizontal="centerContinuous"/>
    </xf>
    <xf numFmtId="0" fontId="25" fillId="0" borderId="8" xfId="18" applyFont="1" applyBorder="1" applyAlignment="1">
      <alignment horizontal="centerContinuous"/>
    </xf>
    <xf numFmtId="0" fontId="24" fillId="0" borderId="7" xfId="18" applyFont="1" applyBorder="1"/>
    <xf numFmtId="0" fontId="24" fillId="0" borderId="8" xfId="18" applyFont="1" applyBorder="1"/>
    <xf numFmtId="0" fontId="24" fillId="0" borderId="22" xfId="18" applyFont="1" applyBorder="1"/>
    <xf numFmtId="0" fontId="24" fillId="0" borderId="24" xfId="18" applyFont="1" applyBorder="1"/>
    <xf numFmtId="0" fontId="24" fillId="0" borderId="33" xfId="18" applyFont="1" applyBorder="1"/>
    <xf numFmtId="0" fontId="24" fillId="0" borderId="53" xfId="18" applyFont="1" applyBorder="1" applyAlignment="1">
      <alignment horizontal="center"/>
    </xf>
    <xf numFmtId="0" fontId="24" fillId="0" borderId="18" xfId="18" applyFont="1" applyBorder="1"/>
    <xf numFmtId="0" fontId="24" fillId="0" borderId="19" xfId="18" applyFont="1" applyBorder="1"/>
    <xf numFmtId="0" fontId="24" fillId="0" borderId="43" xfId="18" applyFont="1" applyBorder="1"/>
    <xf numFmtId="0" fontId="24" fillId="0" borderId="17" xfId="18" applyFont="1" applyBorder="1"/>
    <xf numFmtId="0" fontId="24" fillId="0" borderId="43" xfId="18" applyFont="1" applyBorder="1" applyAlignment="1">
      <alignment horizontal="center"/>
    </xf>
    <xf numFmtId="0" fontId="24" fillId="0" borderId="34" xfId="18" applyFont="1" applyBorder="1" applyAlignment="1">
      <alignment horizontal="center"/>
    </xf>
    <xf numFmtId="0" fontId="24" fillId="0" borderId="29" xfId="18" applyFont="1" applyBorder="1"/>
    <xf numFmtId="0" fontId="24" fillId="0" borderId="29" xfId="18" applyFont="1" applyBorder="1" applyAlignment="1">
      <alignment horizontal="center"/>
    </xf>
    <xf numFmtId="0" fontId="24" fillId="0" borderId="29" xfId="18" applyFont="1" applyBorder="1" applyAlignment="1">
      <alignment horizontal="centerContinuous"/>
    </xf>
    <xf numFmtId="0" fontId="24" fillId="0" borderId="8" xfId="18" applyFont="1" applyBorder="1" applyAlignment="1">
      <alignment horizontal="centerContinuous"/>
    </xf>
    <xf numFmtId="0" fontId="24" fillId="0" borderId="7" xfId="18" applyFont="1" applyBorder="1" applyAlignment="1">
      <alignment horizontal="centerContinuous"/>
    </xf>
    <xf numFmtId="0" fontId="24" fillId="0" borderId="8" xfId="18" applyFont="1" applyBorder="1" applyAlignment="1">
      <alignment horizontal="center"/>
    </xf>
    <xf numFmtId="0" fontId="24" fillId="0" borderId="24" xfId="18" applyFont="1" applyBorder="1" applyAlignment="1">
      <alignment horizontal="centerContinuous"/>
    </xf>
    <xf numFmtId="0" fontId="24" fillId="0" borderId="23" xfId="18" applyFont="1" applyBorder="1" applyAlignment="1">
      <alignment horizontal="centerContinuous"/>
    </xf>
    <xf numFmtId="0" fontId="24" fillId="0" borderId="23" xfId="18" applyFont="1" applyBorder="1"/>
    <xf numFmtId="0" fontId="24" fillId="0" borderId="34" xfId="18" applyFont="1" applyBorder="1"/>
    <xf numFmtId="0" fontId="24" fillId="0" borderId="28" xfId="18" applyFont="1" applyBorder="1" applyAlignment="1">
      <alignment horizontal="center"/>
    </xf>
    <xf numFmtId="0" fontId="24" fillId="0" borderId="35" xfId="18" applyFont="1" applyBorder="1" applyAlignment="1">
      <alignment horizontal="center"/>
    </xf>
    <xf numFmtId="0" fontId="24" fillId="0" borderId="26" xfId="18" applyFont="1" applyBorder="1"/>
    <xf numFmtId="0" fontId="24" fillId="0" borderId="35" xfId="18" applyFont="1" applyBorder="1"/>
    <xf numFmtId="0" fontId="24" fillId="0" borderId="33" xfId="18" applyFont="1" applyBorder="1" applyAlignment="1">
      <alignment horizontal="center"/>
    </xf>
    <xf numFmtId="177" fontId="24" fillId="0" borderId="29" xfId="9" applyNumberFormat="1" applyFont="1" applyBorder="1"/>
    <xf numFmtId="180" fontId="24" fillId="0" borderId="29" xfId="18" applyNumberFormat="1" applyFont="1" applyBorder="1"/>
    <xf numFmtId="177" fontId="16" fillId="0" borderId="28" xfId="9" applyNumberFormat="1" applyFont="1" applyFill="1" applyBorder="1"/>
    <xf numFmtId="177" fontId="16" fillId="0" borderId="0" xfId="9" applyNumberFormat="1" applyFont="1" applyFill="1"/>
    <xf numFmtId="177" fontId="16" fillId="0" borderId="53" xfId="9" applyNumberFormat="1" applyFont="1" applyFill="1" applyBorder="1"/>
    <xf numFmtId="177" fontId="16" fillId="0" borderId="29" xfId="9" applyNumberFormat="1" applyFont="1" applyFill="1" applyBorder="1"/>
    <xf numFmtId="183" fontId="16" fillId="0" borderId="29" xfId="1" applyNumberFormat="1" applyFont="1" applyFill="1" applyBorder="1" applyProtection="1"/>
    <xf numFmtId="177" fontId="24" fillId="0" borderId="29" xfId="9" applyNumberFormat="1" applyFont="1" applyBorder="1" applyProtection="1"/>
    <xf numFmtId="0" fontId="24" fillId="0" borderId="34" xfId="18" applyFont="1" applyBorder="1" applyAlignment="1" applyProtection="1">
      <alignment horizontal="center"/>
    </xf>
    <xf numFmtId="177" fontId="16" fillId="0" borderId="34" xfId="9" applyNumberFormat="1" applyFont="1" applyFill="1" applyBorder="1"/>
    <xf numFmtId="177" fontId="44" fillId="0" borderId="29" xfId="9" applyNumberFormat="1" applyFont="1" applyFill="1" applyBorder="1"/>
    <xf numFmtId="177" fontId="16" fillId="0" borderId="28" xfId="9" applyNumberFormat="1" applyFont="1" applyBorder="1"/>
    <xf numFmtId="177" fontId="16" fillId="0" borderId="0" xfId="9" applyNumberFormat="1" applyFont="1"/>
    <xf numFmtId="177" fontId="16" fillId="0" borderId="34" xfId="9" applyNumberFormat="1" applyFont="1" applyBorder="1"/>
    <xf numFmtId="177" fontId="16" fillId="0" borderId="29" xfId="9" applyNumberFormat="1" applyFont="1" applyBorder="1"/>
    <xf numFmtId="177" fontId="24" fillId="0" borderId="29" xfId="18" applyNumberFormat="1" applyFont="1" applyBorder="1"/>
    <xf numFmtId="0" fontId="24" fillId="0" borderId="28" xfId="18" applyFont="1" applyBorder="1"/>
    <xf numFmtId="5" fontId="24" fillId="0" borderId="29" xfId="18" applyNumberFormat="1" applyFont="1" applyBorder="1" applyProtection="1"/>
    <xf numFmtId="0" fontId="24" fillId="0" borderId="0" xfId="18" applyFont="1" applyAlignment="1" applyProtection="1">
      <alignment horizontal="right"/>
    </xf>
    <xf numFmtId="0" fontId="24" fillId="0" borderId="0" xfId="18" applyFont="1" applyProtection="1"/>
    <xf numFmtId="0" fontId="24" fillId="0" borderId="0" xfId="18" applyFont="1" applyAlignment="1">
      <alignment horizontal="left"/>
    </xf>
    <xf numFmtId="0" fontId="56" fillId="0" borderId="0" xfId="4" applyFont="1"/>
    <xf numFmtId="0" fontId="24" fillId="0" borderId="5" xfId="4" applyFont="1" applyBorder="1"/>
    <xf numFmtId="0" fontId="24" fillId="0" borderId="8" xfId="4" applyFont="1" applyBorder="1" applyAlignment="1">
      <alignment horizontal="centerContinuous"/>
    </xf>
    <xf numFmtId="0" fontId="24" fillId="0" borderId="22" xfId="4" applyFont="1" applyBorder="1"/>
    <xf numFmtId="0" fontId="36" fillId="0" borderId="7" xfId="4" applyFont="1" applyBorder="1"/>
    <xf numFmtId="0" fontId="24" fillId="0" borderId="16" xfId="4" applyFont="1" applyBorder="1"/>
    <xf numFmtId="0" fontId="24" fillId="0" borderId="12" xfId="4" applyFont="1" applyBorder="1"/>
    <xf numFmtId="0" fontId="24" fillId="0" borderId="13" xfId="4" applyFont="1" applyBorder="1"/>
    <xf numFmtId="0" fontId="24" fillId="0" borderId="44" xfId="4" applyFont="1" applyBorder="1"/>
    <xf numFmtId="0" fontId="24" fillId="0" borderId="26" xfId="4" applyFont="1" applyBorder="1"/>
    <xf numFmtId="5" fontId="24" fillId="0" borderId="44" xfId="4" applyNumberFormat="1" applyFont="1" applyBorder="1" applyProtection="1"/>
    <xf numFmtId="5" fontId="24" fillId="0" borderId="25" xfId="4" applyNumberFormat="1" applyFont="1" applyBorder="1" applyProtection="1"/>
    <xf numFmtId="5" fontId="24" fillId="0" borderId="26" xfId="4" applyNumberFormat="1" applyFont="1" applyBorder="1" applyProtection="1"/>
    <xf numFmtId="0" fontId="26" fillId="0" borderId="27" xfId="4" applyFont="1" applyBorder="1"/>
    <xf numFmtId="37" fontId="24" fillId="0" borderId="41" xfId="4" applyNumberFormat="1" applyFont="1" applyBorder="1" applyProtection="1"/>
    <xf numFmtId="37" fontId="24" fillId="0" borderId="44" xfId="4" applyNumberFormat="1" applyFont="1" applyBorder="1" applyProtection="1"/>
    <xf numFmtId="37" fontId="24" fillId="0" borderId="25" xfId="4" applyNumberFormat="1" applyFont="1" applyBorder="1" applyProtection="1"/>
    <xf numFmtId="37" fontId="24" fillId="0" borderId="26" xfId="4" applyNumberFormat="1" applyFont="1" applyBorder="1" applyProtection="1"/>
    <xf numFmtId="5" fontId="24" fillId="0" borderId="45" xfId="4" applyNumberFormat="1" applyFont="1" applyBorder="1" applyProtection="1"/>
    <xf numFmtId="5" fontId="24" fillId="0" borderId="46" xfId="4" applyNumberFormat="1" applyFont="1" applyBorder="1" applyProtection="1"/>
    <xf numFmtId="5" fontId="24" fillId="0" borderId="47" xfId="4" applyNumberFormat="1" applyFont="1" applyBorder="1" applyProtection="1"/>
    <xf numFmtId="10" fontId="24" fillId="0" borderId="45" xfId="4" applyNumberFormat="1" applyFont="1" applyBorder="1" applyProtection="1"/>
    <xf numFmtId="10" fontId="24" fillId="0" borderId="46" xfId="4" applyNumberFormat="1" applyFont="1" applyBorder="1" applyProtection="1"/>
    <xf numFmtId="0" fontId="36" fillId="0" borderId="22" xfId="4" applyFont="1" applyBorder="1" applyAlignment="1">
      <alignment horizontal="centerContinuous"/>
    </xf>
    <xf numFmtId="0" fontId="36" fillId="0" borderId="24" xfId="4" applyFont="1" applyBorder="1" applyAlignment="1">
      <alignment horizontal="centerContinuous"/>
    </xf>
    <xf numFmtId="0" fontId="24" fillId="0" borderId="33" xfId="4" applyFont="1" applyBorder="1" applyAlignment="1">
      <alignment horizontal="centerContinuous"/>
    </xf>
    <xf numFmtId="0" fontId="24" fillId="7" borderId="41" xfId="4" applyFont="1" applyFill="1" applyBorder="1" applyAlignment="1">
      <alignment horizontal="center"/>
    </xf>
    <xf numFmtId="5" fontId="24" fillId="0" borderId="41" xfId="4" applyNumberFormat="1" applyFont="1" applyBorder="1" applyProtection="1"/>
    <xf numFmtId="5" fontId="24" fillId="7" borderId="41" xfId="4" applyNumberFormat="1" applyFont="1" applyFill="1" applyBorder="1" applyProtection="1"/>
    <xf numFmtId="5" fontId="24" fillId="0" borderId="8" xfId="4" applyNumberFormat="1" applyFont="1" applyBorder="1" applyProtection="1"/>
    <xf numFmtId="0" fontId="24" fillId="7" borderId="41" xfId="4" applyFont="1" applyFill="1" applyBorder="1"/>
    <xf numFmtId="37" fontId="24" fillId="7" borderId="41" xfId="4" applyNumberFormat="1" applyFont="1" applyFill="1" applyBorder="1" applyProtection="1"/>
    <xf numFmtId="37" fontId="24" fillId="0" borderId="8" xfId="4" applyNumberFormat="1" applyFont="1" applyBorder="1" applyProtection="1"/>
    <xf numFmtId="37" fontId="24" fillId="0" borderId="33" xfId="4" applyNumberFormat="1" applyFont="1" applyBorder="1" applyProtection="1"/>
    <xf numFmtId="5" fontId="24" fillId="7" borderId="44" xfId="4" applyNumberFormat="1" applyFont="1" applyFill="1" applyBorder="1" applyProtection="1"/>
    <xf numFmtId="0" fontId="24" fillId="0" borderId="43" xfId="4" applyFont="1" applyBorder="1"/>
    <xf numFmtId="10" fontId="24" fillId="0" borderId="28" xfId="4" applyNumberFormat="1" applyFont="1" applyBorder="1" applyProtection="1"/>
    <xf numFmtId="10" fontId="24" fillId="0" borderId="26" xfId="4" applyNumberFormat="1" applyFont="1" applyBorder="1" applyProtection="1"/>
    <xf numFmtId="0" fontId="24" fillId="0" borderId="48" xfId="4" applyFont="1" applyBorder="1"/>
    <xf numFmtId="164" fontId="24" fillId="0" borderId="0" xfId="4" applyNumberFormat="1" applyFont="1" applyProtection="1"/>
    <xf numFmtId="0" fontId="24" fillId="0" borderId="34" xfId="4" applyFont="1" applyBorder="1" applyAlignment="1">
      <alignment horizontal="center"/>
    </xf>
    <xf numFmtId="0" fontId="24" fillId="0" borderId="29" xfId="4" applyFont="1" applyBorder="1"/>
    <xf numFmtId="0" fontId="24" fillId="0" borderId="8" xfId="4" applyFont="1" applyBorder="1" applyAlignment="1">
      <alignment horizontal="center"/>
    </xf>
    <xf numFmtId="0" fontId="24" fillId="0" borderId="35" xfId="4" applyFont="1" applyBorder="1" applyAlignment="1">
      <alignment horizontal="center"/>
    </xf>
    <xf numFmtId="0" fontId="24" fillId="0" borderId="33" xfId="4" applyFont="1" applyBorder="1" applyAlignment="1">
      <alignment horizontal="center"/>
    </xf>
    <xf numFmtId="5" fontId="24" fillId="0" borderId="36" xfId="4" applyNumberFormat="1" applyFont="1" applyBorder="1" applyProtection="1"/>
    <xf numFmtId="5" fontId="24" fillId="0" borderId="37" xfId="4" applyNumberFormat="1" applyFont="1" applyBorder="1" applyProtection="1"/>
    <xf numFmtId="37" fontId="24" fillId="0" borderId="37" xfId="4" applyNumberFormat="1" applyFont="1" applyBorder="1" applyProtection="1"/>
    <xf numFmtId="37" fontId="24" fillId="0" borderId="23" xfId="4" applyNumberFormat="1" applyFont="1" applyBorder="1" applyProtection="1"/>
    <xf numFmtId="5" fontId="24" fillId="0" borderId="29" xfId="4" applyNumberFormat="1" applyFont="1" applyBorder="1" applyProtection="1">
      <protection locked="0"/>
    </xf>
    <xf numFmtId="37" fontId="24" fillId="0" borderId="29" xfId="4" applyNumberFormat="1" applyFont="1" applyBorder="1" applyProtection="1">
      <protection locked="0"/>
    </xf>
    <xf numFmtId="37" fontId="24" fillId="0" borderId="29" xfId="4" applyNumberFormat="1" applyFont="1" applyBorder="1" applyAlignment="1" applyProtection="1">
      <alignment horizontal="center"/>
      <protection locked="0"/>
    </xf>
    <xf numFmtId="37" fontId="24" fillId="0" borderId="8" xfId="4" applyNumberFormat="1" applyFont="1" applyBorder="1" applyAlignment="1" applyProtection="1">
      <alignment horizontal="center"/>
    </xf>
    <xf numFmtId="37" fontId="24" fillId="0" borderId="36" xfId="4" applyNumberFormat="1" applyFont="1" applyBorder="1" applyProtection="1">
      <protection locked="0"/>
    </xf>
    <xf numFmtId="37" fontId="24" fillId="0" borderId="37" xfId="4" applyNumberFormat="1" applyFont="1" applyBorder="1" applyProtection="1">
      <protection locked="0"/>
    </xf>
    <xf numFmtId="37" fontId="24" fillId="0" borderId="23" xfId="4" applyNumberFormat="1" applyFont="1" applyBorder="1" applyProtection="1">
      <protection locked="0"/>
    </xf>
    <xf numFmtId="37" fontId="24" fillId="0" borderId="33" xfId="4" applyNumberFormat="1" applyFont="1" applyBorder="1" applyProtection="1">
      <protection locked="0"/>
    </xf>
    <xf numFmtId="5" fontId="24" fillId="0" borderId="29" xfId="4" applyNumberFormat="1" applyFont="1" applyBorder="1" applyAlignment="1" applyProtection="1">
      <alignment horizontal="center"/>
      <protection locked="0"/>
    </xf>
    <xf numFmtId="5" fontId="24" fillId="0" borderId="8" xfId="4" applyNumberFormat="1" applyFont="1" applyBorder="1" applyAlignment="1" applyProtection="1">
      <alignment horizontal="center"/>
    </xf>
    <xf numFmtId="0" fontId="24" fillId="0" borderId="38" xfId="4" applyFont="1" applyBorder="1" applyAlignment="1">
      <alignment horizontal="center"/>
    </xf>
    <xf numFmtId="0" fontId="24" fillId="0" borderId="30" xfId="4" applyFont="1" applyBorder="1"/>
    <xf numFmtId="5" fontId="24" fillId="0" borderId="40" xfId="4" applyNumberFormat="1" applyFont="1" applyBorder="1" applyProtection="1"/>
    <xf numFmtId="37" fontId="24" fillId="0" borderId="0" xfId="4" applyNumberFormat="1" applyFont="1" applyProtection="1">
      <protection locked="0"/>
    </xf>
    <xf numFmtId="37" fontId="24" fillId="0" borderId="0" xfId="4" applyNumberFormat="1" applyFont="1" applyAlignment="1" applyProtection="1">
      <alignment horizontal="centerContinuous"/>
      <protection locked="0"/>
    </xf>
    <xf numFmtId="37" fontId="24" fillId="0" borderId="0" xfId="4" applyNumberFormat="1" applyFont="1" applyAlignment="1" applyProtection="1">
      <alignment horizontal="centerContinuous"/>
    </xf>
    <xf numFmtId="0" fontId="25" fillId="0" borderId="22" xfId="4" applyFont="1" applyBorder="1" applyAlignment="1">
      <alignment horizontal="centerContinuous"/>
    </xf>
    <xf numFmtId="0" fontId="25" fillId="0" borderId="24" xfId="4" applyFont="1" applyBorder="1" applyAlignment="1">
      <alignment horizontal="centerContinuous"/>
    </xf>
    <xf numFmtId="0" fontId="25" fillId="0" borderId="33" xfId="4" applyFont="1" applyBorder="1" applyAlignment="1">
      <alignment horizontal="centerContinuous"/>
    </xf>
    <xf numFmtId="0" fontId="24" fillId="0" borderId="53" xfId="4" applyFont="1" applyBorder="1" applyAlignment="1">
      <alignment horizontal="center"/>
    </xf>
    <xf numFmtId="0" fontId="24" fillId="0" borderId="18" xfId="4" applyFont="1" applyBorder="1"/>
    <xf numFmtId="0" fontId="24" fillId="0" borderId="18" xfId="4" applyFont="1" applyBorder="1" applyAlignment="1">
      <alignment horizontal="center"/>
    </xf>
    <xf numFmtId="0" fontId="24" fillId="0" borderId="36" xfId="4" applyFont="1" applyBorder="1"/>
    <xf numFmtId="0" fontId="24" fillId="0" borderId="37" xfId="4" applyFont="1" applyBorder="1"/>
    <xf numFmtId="5" fontId="24" fillId="0" borderId="30" xfId="4" applyNumberFormat="1" applyFont="1" applyBorder="1" applyProtection="1"/>
    <xf numFmtId="5" fontId="24" fillId="0" borderId="13" xfId="4" applyNumberFormat="1" applyFont="1" applyBorder="1" applyProtection="1"/>
    <xf numFmtId="0" fontId="24" fillId="0" borderId="0" xfId="4" quotePrefix="1" applyFont="1"/>
    <xf numFmtId="0" fontId="24" fillId="0" borderId="43" xfId="4" applyFont="1" applyBorder="1" applyAlignment="1">
      <alignment horizontal="center"/>
    </xf>
    <xf numFmtId="5" fontId="24" fillId="0" borderId="29" xfId="4" applyNumberFormat="1" applyFont="1" applyBorder="1" applyAlignment="1" applyProtection="1">
      <alignment horizontal="right"/>
      <protection locked="0"/>
    </xf>
    <xf numFmtId="37" fontId="24" fillId="0" borderId="43" xfId="4" applyNumberFormat="1" applyFont="1" applyBorder="1" applyProtection="1">
      <protection locked="0"/>
    </xf>
    <xf numFmtId="37" fontId="24" fillId="0" borderId="18" xfId="4" applyNumberFormat="1" applyFont="1" applyBorder="1" applyProtection="1"/>
    <xf numFmtId="37" fontId="24" fillId="0" borderId="43" xfId="4" applyNumberFormat="1" applyFont="1" applyBorder="1" applyProtection="1"/>
    <xf numFmtId="0" fontId="24" fillId="0" borderId="17" xfId="4" applyFont="1" applyBorder="1" applyAlignment="1">
      <alignment horizontal="center"/>
    </xf>
    <xf numFmtId="0" fontId="24" fillId="0" borderId="20" xfId="4" applyFont="1" applyBorder="1"/>
    <xf numFmtId="37" fontId="24" fillId="0" borderId="41" xfId="4" applyNumberFormat="1" applyFont="1" applyBorder="1" applyProtection="1">
      <protection locked="0"/>
    </xf>
    <xf numFmtId="0" fontId="24" fillId="0" borderId="31" xfId="4" applyFont="1" applyBorder="1"/>
    <xf numFmtId="177" fontId="24" fillId="0" borderId="0" xfId="9" applyNumberFormat="1" applyFont="1"/>
    <xf numFmtId="177" fontId="24" fillId="0" borderId="0" xfId="4" applyNumberFormat="1" applyFont="1"/>
    <xf numFmtId="0" fontId="24" fillId="0" borderId="23" xfId="4" applyFont="1" applyBorder="1"/>
    <xf numFmtId="5" fontId="24" fillId="0" borderId="23" xfId="4" applyNumberFormat="1" applyFont="1" applyBorder="1" applyProtection="1"/>
    <xf numFmtId="5" fontId="24" fillId="0" borderId="33" xfId="4" applyNumberFormat="1" applyFont="1" applyBorder="1" applyProtection="1"/>
    <xf numFmtId="5" fontId="24" fillId="0" borderId="0" xfId="4" applyNumberFormat="1" applyFont="1"/>
    <xf numFmtId="0" fontId="26" fillId="0" borderId="0" xfId="4" applyFont="1" applyAlignment="1" applyProtection="1">
      <alignment horizontal="centerContinuous"/>
      <protection locked="0"/>
    </xf>
    <xf numFmtId="0" fontId="24" fillId="0" borderId="0" xfId="4" applyFont="1" applyFill="1" applyAlignment="1" applyProtection="1">
      <alignment horizontal="centerContinuous"/>
      <protection locked="0"/>
    </xf>
    <xf numFmtId="0" fontId="24" fillId="0" borderId="0" xfId="4" applyFont="1" applyFill="1" applyAlignment="1">
      <alignment horizontal="centerContinuous"/>
    </xf>
    <xf numFmtId="0" fontId="24" fillId="0" borderId="0" xfId="4" applyFont="1" applyFill="1" applyProtection="1">
      <protection locked="0"/>
    </xf>
    <xf numFmtId="0" fontId="24" fillId="0" borderId="0" xfId="4" applyFont="1" applyFill="1"/>
    <xf numFmtId="0" fontId="33" fillId="0" borderId="0" xfId="4" applyFont="1" applyFill="1" applyAlignment="1" applyProtection="1">
      <alignment horizontal="left" wrapText="1"/>
      <protection locked="0"/>
    </xf>
    <xf numFmtId="0" fontId="33" fillId="0" borderId="0" xfId="4" applyFont="1" applyAlignment="1" applyProtection="1">
      <alignment horizontal="left" wrapText="1"/>
      <protection locked="0"/>
    </xf>
    <xf numFmtId="0" fontId="33" fillId="0" borderId="8" xfId="4" applyFont="1" applyBorder="1" applyAlignment="1">
      <alignment horizontal="centerContinuous" wrapText="1"/>
    </xf>
    <xf numFmtId="0" fontId="33" fillId="0" borderId="0" xfId="4" applyFont="1" applyFill="1" applyAlignment="1" applyProtection="1">
      <alignment horizontal="centerContinuous" wrapText="1"/>
      <protection locked="0"/>
    </xf>
    <xf numFmtId="0" fontId="24" fillId="0" borderId="7" xfId="4" applyFont="1" applyBorder="1" applyAlignment="1">
      <alignment horizontal="right"/>
    </xf>
    <xf numFmtId="185" fontId="24" fillId="0" borderId="0" xfId="4" applyNumberFormat="1" applyFont="1" applyFill="1" applyAlignment="1" applyProtection="1"/>
    <xf numFmtId="37" fontId="24" fillId="0" borderId="0" xfId="4" applyNumberFormat="1" applyFont="1" applyFill="1" applyAlignment="1"/>
    <xf numFmtId="0" fontId="24" fillId="0" borderId="0" xfId="4" applyFont="1" applyFill="1" applyAlignment="1">
      <alignment horizontal="right"/>
    </xf>
    <xf numFmtId="37" fontId="24" fillId="0" borderId="122" xfId="4" applyNumberFormat="1" applyFont="1" applyFill="1" applyBorder="1"/>
    <xf numFmtId="0" fontId="33" fillId="0" borderId="12" xfId="4" applyFont="1" applyBorder="1" applyAlignment="1" applyProtection="1">
      <alignment horizontal="left" wrapText="1"/>
      <protection locked="0"/>
    </xf>
    <xf numFmtId="43" fontId="25" fillId="0" borderId="0" xfId="9" applyFont="1"/>
    <xf numFmtId="0" fontId="25" fillId="0" borderId="0" xfId="4" applyFont="1" applyAlignment="1">
      <alignment horizontal="right"/>
    </xf>
    <xf numFmtId="0" fontId="18" fillId="0" borderId="0" xfId="4" applyFont="1" applyProtection="1">
      <protection locked="0"/>
    </xf>
    <xf numFmtId="0" fontId="54" fillId="0" borderId="0" xfId="4" applyFont="1" applyAlignment="1">
      <alignment horizontal="centerContinuous"/>
    </xf>
    <xf numFmtId="0" fontId="25" fillId="0" borderId="8" xfId="4" applyFont="1" applyBorder="1" applyAlignment="1">
      <alignment horizontal="centerContinuous"/>
    </xf>
    <xf numFmtId="0" fontId="24" fillId="0" borderId="7" xfId="4" applyFont="1" applyBorder="1" applyAlignment="1">
      <alignment horizontal="centerContinuous"/>
    </xf>
    <xf numFmtId="0" fontId="24" fillId="0" borderId="53" xfId="4" applyFont="1" applyBorder="1"/>
    <xf numFmtId="0" fontId="24" fillId="0" borderId="42" xfId="4" applyFont="1" applyBorder="1" applyAlignment="1">
      <alignment horizontal="center"/>
    </xf>
    <xf numFmtId="0" fontId="24" fillId="0" borderId="21" xfId="4" applyFont="1" applyBorder="1" applyAlignment="1">
      <alignment horizontal="center"/>
    </xf>
    <xf numFmtId="0" fontId="24" fillId="0" borderId="34" xfId="4" applyFont="1" applyBorder="1"/>
    <xf numFmtId="0" fontId="24" fillId="0" borderId="27" xfId="4" applyFont="1" applyBorder="1" applyAlignment="1">
      <alignment horizontal="centerContinuous"/>
    </xf>
    <xf numFmtId="0" fontId="24" fillId="0" borderId="25" xfId="4" applyFont="1" applyBorder="1" applyAlignment="1">
      <alignment horizontal="centerContinuous"/>
    </xf>
    <xf numFmtId="5" fontId="18" fillId="0" borderId="45" xfId="4" applyNumberFormat="1" applyFont="1" applyBorder="1" applyProtection="1">
      <protection locked="0"/>
    </xf>
    <xf numFmtId="0" fontId="24" fillId="7" borderId="8" xfId="4" applyFont="1" applyFill="1" applyBorder="1"/>
    <xf numFmtId="37" fontId="24" fillId="0" borderId="8" xfId="4" applyNumberFormat="1" applyFont="1" applyBorder="1" applyProtection="1">
      <protection locked="0"/>
    </xf>
    <xf numFmtId="37" fontId="18" fillId="0" borderId="41" xfId="4" applyNumberFormat="1" applyFont="1" applyBorder="1" applyProtection="1">
      <protection locked="0"/>
    </xf>
    <xf numFmtId="37" fontId="24" fillId="0" borderId="42" xfId="4" applyNumberFormat="1" applyFont="1" applyBorder="1" applyProtection="1"/>
    <xf numFmtId="5" fontId="24" fillId="0" borderId="55" xfId="4" applyNumberFormat="1" applyFont="1" applyBorder="1" applyProtection="1"/>
    <xf numFmtId="5" fontId="24" fillId="0" borderId="56" xfId="4" applyNumberFormat="1" applyFont="1" applyBorder="1" applyProtection="1"/>
    <xf numFmtId="5" fontId="24" fillId="0" borderId="0" xfId="4" applyNumberFormat="1" applyFont="1" applyProtection="1"/>
    <xf numFmtId="7" fontId="24" fillId="0" borderId="0" xfId="4" applyNumberFormat="1"/>
    <xf numFmtId="0" fontId="24" fillId="0" borderId="42" xfId="4" applyFont="1" applyBorder="1"/>
    <xf numFmtId="5" fontId="24" fillId="0" borderId="41" xfId="4" applyNumberFormat="1" applyFont="1" applyBorder="1" applyProtection="1">
      <protection locked="0"/>
    </xf>
    <xf numFmtId="43" fontId="24" fillId="0" borderId="41" xfId="9" applyFont="1" applyBorder="1"/>
    <xf numFmtId="43" fontId="24" fillId="0" borderId="8" xfId="9" applyFont="1" applyBorder="1" applyProtection="1"/>
    <xf numFmtId="5" fontId="24" fillId="0" borderId="57" xfId="4" applyNumberFormat="1" applyFont="1" applyBorder="1" applyProtection="1"/>
    <xf numFmtId="0" fontId="24" fillId="0" borderId="0" xfId="4" applyFont="1" applyFill="1" applyBorder="1"/>
    <xf numFmtId="0" fontId="24" fillId="0" borderId="0" xfId="4" applyNumberFormat="1" applyFont="1"/>
    <xf numFmtId="0" fontId="24" fillId="0" borderId="19" xfId="4" applyFont="1" applyBorder="1" applyAlignment="1" applyProtection="1">
      <alignment horizontal="right"/>
      <protection locked="0"/>
    </xf>
    <xf numFmtId="0" fontId="24" fillId="0" borderId="0" xfId="4" applyFont="1" applyAlignment="1" applyProtection="1">
      <alignment horizontal="centerContinuous"/>
      <protection locked="0"/>
    </xf>
    <xf numFmtId="37" fontId="24" fillId="0" borderId="0" xfId="4" applyNumberFormat="1"/>
    <xf numFmtId="43" fontId="5" fillId="13" borderId="0" xfId="13" applyFont="1" applyFill="1"/>
    <xf numFmtId="37" fontId="24" fillId="0" borderId="29" xfId="4" applyNumberFormat="1" applyFont="1" applyBorder="1" applyAlignment="1" applyProtection="1">
      <alignment horizontal="right"/>
    </xf>
    <xf numFmtId="37" fontId="24" fillId="0" borderId="0" xfId="4" applyNumberFormat="1" applyFont="1"/>
    <xf numFmtId="5" fontId="24" fillId="0" borderId="8" xfId="4" applyNumberFormat="1" applyFont="1" applyBorder="1"/>
    <xf numFmtId="0" fontId="24" fillId="0" borderId="33" xfId="4" applyBorder="1" applyAlignment="1">
      <alignment horizontal="centerContinuous"/>
    </xf>
    <xf numFmtId="0" fontId="24" fillId="0" borderId="28" xfId="4" applyBorder="1"/>
    <xf numFmtId="5" fontId="24" fillId="0" borderId="41" xfId="4" applyNumberFormat="1" applyBorder="1" applyProtection="1"/>
    <xf numFmtId="5" fontId="24" fillId="0" borderId="28" xfId="4" applyNumberFormat="1" applyBorder="1" applyProtection="1"/>
    <xf numFmtId="37" fontId="24" fillId="0" borderId="41" xfId="4" applyNumberFormat="1" applyBorder="1" applyProtection="1"/>
    <xf numFmtId="37" fontId="24" fillId="0" borderId="28" xfId="4" applyNumberFormat="1" applyBorder="1" applyProtection="1"/>
    <xf numFmtId="0" fontId="24" fillId="0" borderId="58" xfId="4" applyBorder="1" applyAlignment="1">
      <alignment horizontal="center"/>
    </xf>
    <xf numFmtId="0" fontId="24" fillId="7" borderId="48" xfId="4" applyFill="1" applyBorder="1"/>
    <xf numFmtId="0" fontId="24" fillId="7" borderId="62" xfId="4" applyFill="1" applyBorder="1"/>
    <xf numFmtId="5" fontId="24" fillId="0" borderId="48" xfId="4" applyNumberFormat="1" applyBorder="1" applyProtection="1"/>
    <xf numFmtId="5" fontId="24" fillId="0" borderId="49" xfId="4" applyNumberFormat="1" applyBorder="1" applyProtection="1"/>
    <xf numFmtId="0" fontId="24" fillId="0" borderId="25" xfId="4" applyBorder="1" applyAlignment="1">
      <alignment horizontal="centerContinuous"/>
    </xf>
    <xf numFmtId="5" fontId="24" fillId="0" borderId="0" xfId="4" applyNumberFormat="1" applyFont="1" applyFill="1" applyProtection="1">
      <protection locked="0"/>
    </xf>
    <xf numFmtId="5" fontId="24" fillId="0" borderId="27" xfId="4" applyNumberFormat="1" applyFont="1" applyBorder="1" applyProtection="1">
      <protection locked="0"/>
    </xf>
    <xf numFmtId="5" fontId="24" fillId="0" borderId="8" xfId="4" applyNumberFormat="1" applyFill="1" applyBorder="1" applyProtection="1"/>
    <xf numFmtId="5" fontId="24" fillId="0" borderId="0" xfId="4" applyNumberFormat="1"/>
    <xf numFmtId="41" fontId="24" fillId="0" borderId="8" xfId="4" applyNumberFormat="1" applyBorder="1"/>
    <xf numFmtId="0" fontId="24" fillId="0" borderId="42" xfId="4" applyBorder="1" applyAlignment="1">
      <alignment horizontal="right"/>
    </xf>
    <xf numFmtId="37" fontId="24" fillId="0" borderId="48" xfId="4" applyNumberFormat="1" applyBorder="1" applyProtection="1"/>
    <xf numFmtId="37" fontId="24" fillId="0" borderId="49" xfId="4" applyNumberFormat="1" applyBorder="1" applyProtection="1"/>
    <xf numFmtId="37" fontId="24" fillId="0" borderId="27" xfId="4" applyNumberFormat="1" applyFont="1" applyBorder="1" applyProtection="1">
      <protection locked="0"/>
    </xf>
    <xf numFmtId="37" fontId="24" fillId="0" borderId="41" xfId="4" applyNumberFormat="1" applyFill="1" applyBorder="1" applyProtection="1"/>
    <xf numFmtId="37" fontId="24" fillId="0" borderId="8" xfId="4" applyNumberFormat="1" applyBorder="1" applyProtection="1"/>
    <xf numFmtId="37" fontId="24" fillId="0" borderId="41" xfId="4" applyNumberFormat="1" applyBorder="1"/>
    <xf numFmtId="37" fontId="6" fillId="0" borderId="0" xfId="4" applyNumberFormat="1" applyFont="1" applyProtection="1">
      <protection locked="0"/>
    </xf>
    <xf numFmtId="37" fontId="6" fillId="0" borderId="27" xfId="4" applyNumberFormat="1" applyFont="1" applyBorder="1" applyProtection="1">
      <protection locked="0"/>
    </xf>
    <xf numFmtId="0" fontId="24" fillId="0" borderId="51" xfId="4" applyBorder="1" applyAlignment="1">
      <alignment horizontal="right"/>
    </xf>
    <xf numFmtId="5" fontId="24" fillId="0" borderId="51" xfId="4" applyNumberFormat="1" applyBorder="1" applyProtection="1"/>
    <xf numFmtId="5" fontId="24" fillId="0" borderId="52" xfId="4" applyNumberFormat="1" applyBorder="1" applyProtection="1"/>
    <xf numFmtId="0" fontId="16" fillId="3" borderId="12" xfId="4" applyFont="1" applyFill="1" applyBorder="1"/>
    <xf numFmtId="0" fontId="25" fillId="0" borderId="4" xfId="4" applyFont="1" applyBorder="1" applyAlignment="1">
      <alignment horizontal="centerContinuous"/>
    </xf>
    <xf numFmtId="0" fontId="24" fillId="0" borderId="5" xfId="4" applyFont="1" applyBorder="1" applyAlignment="1">
      <alignment horizontal="centerContinuous"/>
    </xf>
    <xf numFmtId="0" fontId="24" fillId="0" borderId="6" xfId="4" applyFont="1" applyBorder="1" applyAlignment="1">
      <alignment horizontal="centerContinuous"/>
    </xf>
    <xf numFmtId="0" fontId="16" fillId="3" borderId="0" xfId="4" applyFont="1" applyFill="1"/>
    <xf numFmtId="0" fontId="16" fillId="3" borderId="0" xfId="4" applyFont="1" applyFill="1" applyAlignment="1"/>
    <xf numFmtId="0" fontId="16" fillId="3" borderId="53" xfId="4" applyFont="1" applyFill="1" applyBorder="1"/>
    <xf numFmtId="0" fontId="16" fillId="3" borderId="21" xfId="4" applyFont="1" applyFill="1" applyBorder="1" applyAlignment="1">
      <alignment horizontal="center"/>
    </xf>
    <xf numFmtId="0" fontId="16" fillId="3" borderId="34" xfId="4" applyFont="1" applyFill="1" applyBorder="1"/>
    <xf numFmtId="0" fontId="16" fillId="3" borderId="28" xfId="4" applyFont="1" applyFill="1" applyBorder="1" applyAlignment="1">
      <alignment horizontal="center"/>
    </xf>
    <xf numFmtId="0" fontId="16" fillId="3" borderId="35" xfId="4" applyFont="1" applyFill="1" applyBorder="1"/>
    <xf numFmtId="0" fontId="16" fillId="3" borderId="24" xfId="4" applyFont="1" applyFill="1" applyBorder="1" applyAlignment="1">
      <alignment horizontal="center"/>
    </xf>
    <xf numFmtId="0" fontId="16" fillId="3" borderId="26" xfId="4" applyFont="1" applyFill="1" applyBorder="1" applyAlignment="1">
      <alignment horizontal="center"/>
    </xf>
    <xf numFmtId="0" fontId="16" fillId="3" borderId="34" xfId="4" applyFont="1" applyFill="1" applyBorder="1" applyAlignment="1">
      <alignment horizontal="center"/>
    </xf>
    <xf numFmtId="0" fontId="16" fillId="3" borderId="19" xfId="4" applyFont="1" applyFill="1" applyBorder="1"/>
    <xf numFmtId="5" fontId="16" fillId="3" borderId="28" xfId="4" applyNumberFormat="1" applyFont="1" applyFill="1" applyBorder="1" applyProtection="1"/>
    <xf numFmtId="0" fontId="16" fillId="3" borderId="35" xfId="4" applyFont="1" applyFill="1" applyBorder="1" applyAlignment="1">
      <alignment horizontal="center"/>
    </xf>
    <xf numFmtId="0" fontId="16" fillId="3" borderId="24" xfId="4" applyFont="1" applyFill="1" applyBorder="1"/>
    <xf numFmtId="5" fontId="16" fillId="3" borderId="49" xfId="4" applyNumberFormat="1" applyFont="1" applyFill="1" applyBorder="1" applyProtection="1"/>
    <xf numFmtId="177" fontId="0" fillId="0" borderId="0" xfId="9" applyNumberFormat="1" applyFont="1"/>
    <xf numFmtId="0" fontId="44" fillId="3" borderId="7" xfId="4" applyFont="1" applyFill="1" applyBorder="1" applyAlignment="1">
      <alignment horizontal="centerContinuous"/>
    </xf>
    <xf numFmtId="0" fontId="16" fillId="3" borderId="53" xfId="4" applyFont="1" applyFill="1" applyBorder="1" applyAlignment="1">
      <alignment horizontal="center"/>
    </xf>
    <xf numFmtId="37" fontId="16" fillId="3" borderId="26" xfId="4" applyNumberFormat="1" applyFont="1" applyFill="1" applyBorder="1" applyProtection="1"/>
    <xf numFmtId="0" fontId="16" fillId="3" borderId="24" xfId="4" applyFont="1" applyFill="1" applyBorder="1" applyAlignment="1">
      <alignment horizontal="right"/>
    </xf>
    <xf numFmtId="49" fontId="16" fillId="3" borderId="0" xfId="4" applyNumberFormat="1" applyFont="1" applyFill="1"/>
    <xf numFmtId="5" fontId="16" fillId="3" borderId="26" xfId="4" applyNumberFormat="1" applyFont="1" applyFill="1" applyBorder="1" applyProtection="1"/>
    <xf numFmtId="5" fontId="16" fillId="3" borderId="8" xfId="4" applyNumberFormat="1" applyFont="1" applyFill="1" applyBorder="1" applyProtection="1"/>
    <xf numFmtId="5" fontId="16" fillId="3" borderId="13" xfId="4" applyNumberFormat="1" applyFont="1" applyFill="1" applyBorder="1" applyProtection="1"/>
    <xf numFmtId="0" fontId="24" fillId="0" borderId="0" xfId="19"/>
    <xf numFmtId="0" fontId="24" fillId="0" borderId="66" xfId="19" applyFont="1" applyBorder="1"/>
    <xf numFmtId="0" fontId="29" fillId="0" borderId="0" xfId="19" applyFont="1" applyAlignment="1">
      <alignment horizontal="left"/>
    </xf>
    <xf numFmtId="0" fontId="24" fillId="0" borderId="4" xfId="19" applyBorder="1"/>
    <xf numFmtId="0" fontId="24" fillId="0" borderId="5" xfId="19" applyBorder="1"/>
    <xf numFmtId="0" fontId="24" fillId="0" borderId="6" xfId="19" applyBorder="1"/>
    <xf numFmtId="0" fontId="62" fillId="0" borderId="7" xfId="19" applyFont="1" applyBorder="1" applyAlignment="1">
      <alignment horizontal="centerContinuous"/>
    </xf>
    <xf numFmtId="0" fontId="62" fillId="0" borderId="0" xfId="19" applyFont="1" applyAlignment="1">
      <alignment horizontal="centerContinuous"/>
    </xf>
    <xf numFmtId="0" fontId="62" fillId="0" borderId="8" xfId="19" applyFont="1" applyBorder="1" applyAlignment="1">
      <alignment horizontal="centerContinuous"/>
    </xf>
    <xf numFmtId="0" fontId="60" fillId="0" borderId="7" xfId="19" applyFont="1" applyBorder="1"/>
    <xf numFmtId="0" fontId="60" fillId="0" borderId="0" xfId="19" applyFont="1"/>
    <xf numFmtId="0" fontId="60" fillId="0" borderId="8" xfId="19" applyFont="1" applyBorder="1"/>
    <xf numFmtId="0" fontId="60" fillId="0" borderId="7" xfId="19" applyFont="1" applyBorder="1" applyAlignment="1">
      <alignment horizontal="center"/>
    </xf>
    <xf numFmtId="0" fontId="60" fillId="0" borderId="22" xfId="19" applyFont="1" applyBorder="1" applyAlignment="1">
      <alignment horizontal="center"/>
    </xf>
    <xf numFmtId="0" fontId="60" fillId="0" borderId="24" xfId="19" applyFont="1" applyBorder="1"/>
    <xf numFmtId="0" fontId="60" fillId="0" borderId="33" xfId="19" applyFont="1" applyBorder="1"/>
    <xf numFmtId="0" fontId="60" fillId="0" borderId="34" xfId="19" applyFont="1" applyBorder="1" applyAlignment="1">
      <alignment horizontal="center"/>
    </xf>
    <xf numFmtId="0" fontId="60" fillId="0" borderId="27" xfId="19" applyFont="1" applyBorder="1"/>
    <xf numFmtId="0" fontId="60" fillId="0" borderId="41" xfId="19" applyFont="1" applyBorder="1"/>
    <xf numFmtId="0" fontId="60" fillId="0" borderId="8" xfId="19" applyFont="1" applyBorder="1" applyAlignment="1">
      <alignment horizontal="center"/>
    </xf>
    <xf numFmtId="0" fontId="60" fillId="0" borderId="0" xfId="19" applyFont="1" applyAlignment="1">
      <alignment horizontal="center"/>
    </xf>
    <xf numFmtId="0" fontId="60" fillId="0" borderId="27" xfId="19" applyFont="1" applyBorder="1" applyAlignment="1">
      <alignment horizontal="center"/>
    </xf>
    <xf numFmtId="0" fontId="60" fillId="0" borderId="17" xfId="19" applyFont="1" applyBorder="1" applyAlignment="1">
      <alignment horizontal="center"/>
    </xf>
    <xf numFmtId="0" fontId="60" fillId="0" borderId="20" xfId="19" applyFont="1" applyBorder="1"/>
    <xf numFmtId="0" fontId="60" fillId="0" borderId="19" xfId="19" applyFont="1" applyBorder="1"/>
    <xf numFmtId="0" fontId="60" fillId="0" borderId="42" xfId="19" applyFont="1" applyBorder="1"/>
    <xf numFmtId="37" fontId="60" fillId="0" borderId="43" xfId="19" applyNumberFormat="1" applyFont="1" applyBorder="1" applyProtection="1"/>
    <xf numFmtId="37" fontId="60" fillId="0" borderId="8" xfId="19" applyNumberFormat="1" applyFont="1" applyBorder="1" applyProtection="1"/>
    <xf numFmtId="5" fontId="60" fillId="0" borderId="0" xfId="19" applyNumberFormat="1" applyFont="1" applyProtection="1"/>
    <xf numFmtId="37" fontId="24" fillId="0" borderId="0" xfId="19" applyNumberFormat="1"/>
    <xf numFmtId="0" fontId="60" fillId="0" borderId="29" xfId="19" applyFont="1" applyBorder="1"/>
    <xf numFmtId="37" fontId="60" fillId="0" borderId="95" xfId="19" applyNumberFormat="1" applyFont="1" applyBorder="1" applyProtection="1"/>
    <xf numFmtId="0" fontId="60" fillId="0" borderId="16" xfId="19" applyFont="1" applyBorder="1" applyAlignment="1">
      <alignment horizontal="center"/>
    </xf>
    <xf numFmtId="0" fontId="60" fillId="0" borderId="31" xfId="19" applyFont="1" applyBorder="1"/>
    <xf numFmtId="0" fontId="60" fillId="0" borderId="12" xfId="19" applyFont="1" applyBorder="1"/>
    <xf numFmtId="0" fontId="60" fillId="0" borderId="59" xfId="19" applyFont="1" applyBorder="1"/>
    <xf numFmtId="37" fontId="60" fillId="0" borderId="13" xfId="19" applyNumberFormat="1" applyFont="1" applyBorder="1" applyProtection="1"/>
    <xf numFmtId="0" fontId="60" fillId="0" borderId="0" xfId="19" applyFont="1" applyAlignment="1">
      <alignment horizontal="centerContinuous"/>
    </xf>
    <xf numFmtId="177" fontId="5" fillId="0" borderId="29" xfId="4" applyNumberFormat="1" applyFont="1" applyFill="1" applyBorder="1" applyProtection="1">
      <protection locked="0"/>
    </xf>
    <xf numFmtId="43" fontId="5" fillId="0" borderId="29" xfId="4" applyNumberFormat="1" applyFont="1" applyBorder="1" applyAlignment="1" applyProtection="1">
      <protection locked="0"/>
    </xf>
    <xf numFmtId="43" fontId="5" fillId="0" borderId="29" xfId="4" applyNumberFormat="1" applyFont="1" applyBorder="1" applyProtection="1">
      <protection locked="0"/>
    </xf>
    <xf numFmtId="177" fontId="5" fillId="0" borderId="8" xfId="4" applyNumberFormat="1" applyFont="1" applyFill="1" applyBorder="1" applyProtection="1">
      <protection locked="0"/>
    </xf>
    <xf numFmtId="177" fontId="5" fillId="0" borderId="8" xfId="4" applyNumberFormat="1" applyFont="1" applyBorder="1" applyProtection="1">
      <protection locked="0"/>
    </xf>
    <xf numFmtId="177" fontId="5" fillId="0" borderId="29" xfId="4" applyNumberFormat="1" applyFont="1" applyBorder="1" applyProtection="1">
      <protection locked="0"/>
    </xf>
    <xf numFmtId="37" fontId="5" fillId="0" borderId="29" xfId="4" applyNumberFormat="1" applyFont="1" applyBorder="1" applyProtection="1">
      <protection locked="0"/>
    </xf>
    <xf numFmtId="37" fontId="100" fillId="0" borderId="41" xfId="6" applyFont="1" applyBorder="1" applyAlignment="1" applyProtection="1">
      <alignment horizontal="center"/>
      <protection locked="0"/>
    </xf>
    <xf numFmtId="37" fontId="24" fillId="11" borderId="0" xfId="6" applyNumberFormat="1" applyFont="1" applyFill="1" applyProtection="1"/>
    <xf numFmtId="37" fontId="24" fillId="11" borderId="41" xfId="6" applyNumberFormat="1" applyFont="1" applyFill="1" applyBorder="1" applyProtection="1"/>
    <xf numFmtId="37" fontId="24" fillId="0" borderId="29" xfId="6" applyNumberFormat="1" applyFont="1" applyBorder="1" applyProtection="1"/>
    <xf numFmtId="37" fontId="24" fillId="0" borderId="41" xfId="6" applyFont="1" applyBorder="1"/>
    <xf numFmtId="37" fontId="24" fillId="11" borderId="0" xfId="6" applyFont="1" applyFill="1"/>
    <xf numFmtId="37" fontId="24" fillId="11" borderId="41" xfId="6" applyFont="1" applyFill="1" applyBorder="1"/>
    <xf numFmtId="37" fontId="24" fillId="0" borderId="29" xfId="6" applyFont="1" applyBorder="1"/>
    <xf numFmtId="37" fontId="100" fillId="11" borderId="41" xfId="6" applyFont="1" applyFill="1" applyBorder="1" applyAlignment="1" applyProtection="1">
      <alignment horizontal="right"/>
      <protection locked="0"/>
    </xf>
    <xf numFmtId="37" fontId="100" fillId="11" borderId="41" xfId="6" applyFont="1" applyFill="1" applyBorder="1" applyAlignment="1" applyProtection="1">
      <alignment horizontal="center"/>
      <protection locked="0"/>
    </xf>
    <xf numFmtId="37" fontId="24" fillId="12" borderId="29" xfId="7" applyNumberFormat="1" applyFont="1" applyBorder="1" applyAlignment="1" applyProtection="1">
      <alignment horizontal="left"/>
      <protection locked="0"/>
    </xf>
    <xf numFmtId="37" fontId="24" fillId="12" borderId="29" xfId="7" applyNumberFormat="1" applyFont="1" applyBorder="1" applyProtection="1">
      <protection locked="0"/>
    </xf>
    <xf numFmtId="5" fontId="24" fillId="12" borderId="29" xfId="7" applyNumberFormat="1" applyFont="1" applyBorder="1" applyProtection="1">
      <protection locked="0"/>
    </xf>
    <xf numFmtId="5" fontId="24" fillId="12" borderId="29" xfId="7" applyNumberFormat="1" applyFont="1" applyBorder="1"/>
    <xf numFmtId="178" fontId="24" fillId="12" borderId="29" xfId="7" applyNumberFormat="1" applyFont="1" applyBorder="1" applyProtection="1">
      <protection locked="0"/>
    </xf>
    <xf numFmtId="10" fontId="24" fillId="12" borderId="29" xfId="7" applyNumberFormat="1" applyFont="1" applyBorder="1" applyProtection="1">
      <protection locked="0"/>
    </xf>
    <xf numFmtId="37" fontId="24" fillId="12" borderId="29" xfId="7" applyNumberFormat="1" applyFont="1" applyBorder="1" applyAlignment="1">
      <alignment horizontal="center"/>
    </xf>
    <xf numFmtId="37" fontId="24" fillId="12" borderId="29" xfId="7" applyNumberFormat="1" applyFont="1" applyBorder="1"/>
    <xf numFmtId="37" fontId="24" fillId="12" borderId="23" xfId="7" applyNumberFormat="1" applyFont="1" applyBorder="1" applyAlignment="1" applyProtection="1">
      <alignment horizontal="left"/>
      <protection locked="0"/>
    </xf>
    <xf numFmtId="37" fontId="24" fillId="12" borderId="23" xfId="7" applyNumberFormat="1" applyFont="1" applyBorder="1" applyProtection="1">
      <protection locked="0"/>
    </xf>
    <xf numFmtId="178" fontId="24" fillId="12" borderId="23" xfId="7" applyNumberFormat="1" applyFont="1" applyBorder="1" applyProtection="1">
      <protection locked="0"/>
    </xf>
    <xf numFmtId="10" fontId="24" fillId="12" borderId="23" xfId="7" applyNumberFormat="1" applyFont="1" applyBorder="1" applyProtection="1">
      <protection locked="0"/>
    </xf>
    <xf numFmtId="37" fontId="24" fillId="12" borderId="23" xfId="7" applyNumberFormat="1" applyFont="1" applyBorder="1"/>
    <xf numFmtId="37" fontId="24" fillId="12" borderId="23" xfId="7" applyNumberFormat="1" applyFont="1" applyBorder="1" applyAlignment="1">
      <alignment horizontal="left"/>
    </xf>
    <xf numFmtId="5" fontId="24" fillId="12" borderId="23" xfId="7" applyNumberFormat="1" applyFont="1" applyBorder="1"/>
    <xf numFmtId="178" fontId="24" fillId="12" borderId="23" xfId="7" applyNumberFormat="1" applyFont="1" applyBorder="1"/>
    <xf numFmtId="37" fontId="24" fillId="12" borderId="23" xfId="7" applyNumberFormat="1" applyFont="1" applyBorder="1" applyAlignment="1">
      <alignment horizontal="center"/>
    </xf>
    <xf numFmtId="37" fontId="24" fillId="12" borderId="0" xfId="7" applyNumberFormat="1" applyFont="1" applyAlignment="1">
      <alignment horizontal="left"/>
    </xf>
    <xf numFmtId="37" fontId="24" fillId="12" borderId="0" xfId="7" applyNumberFormat="1" applyFont="1"/>
    <xf numFmtId="37" fontId="25" fillId="12" borderId="0" xfId="7" applyNumberFormat="1" applyFont="1" applyAlignment="1">
      <alignment horizontal="center"/>
    </xf>
    <xf numFmtId="37" fontId="24" fillId="0" borderId="0" xfId="4" applyNumberFormat="1" applyFont="1" applyFill="1" applyProtection="1"/>
    <xf numFmtId="5" fontId="24" fillId="0" borderId="21" xfId="4" applyNumberFormat="1" applyFont="1" applyFill="1" applyBorder="1" applyProtection="1"/>
    <xf numFmtId="37" fontId="24" fillId="0" borderId="62" xfId="4" applyNumberFormat="1" applyFont="1" applyFill="1" applyBorder="1" applyProtection="1"/>
    <xf numFmtId="0" fontId="24" fillId="0" borderId="7" xfId="4" applyFill="1" applyBorder="1"/>
    <xf numFmtId="0" fontId="24" fillId="0" borderId="27" xfId="4" applyFill="1" applyBorder="1"/>
    <xf numFmtId="0" fontId="26" fillId="0" borderId="0" xfId="4" applyFont="1" applyFill="1" applyAlignment="1">
      <alignment horizontal="center"/>
    </xf>
    <xf numFmtId="0" fontId="24" fillId="0" borderId="7" xfId="4" applyFill="1" applyBorder="1" applyAlignment="1">
      <alignment horizontal="center"/>
    </xf>
    <xf numFmtId="0" fontId="24" fillId="0" borderId="27" xfId="4" applyFill="1" applyBorder="1" applyAlignment="1">
      <alignment horizontal="right"/>
    </xf>
    <xf numFmtId="37" fontId="24" fillId="0" borderId="24" xfId="4" applyNumberFormat="1" applyFont="1" applyFill="1" applyBorder="1" applyProtection="1">
      <protection locked="0"/>
    </xf>
    <xf numFmtId="5" fontId="24" fillId="0" borderId="0" xfId="4" applyNumberFormat="1" applyFill="1" applyProtection="1"/>
    <xf numFmtId="37" fontId="68" fillId="0" borderId="24" xfId="4" applyNumberFormat="1" applyFont="1" applyFill="1" applyBorder="1" applyProtection="1">
      <protection locked="0"/>
    </xf>
    <xf numFmtId="14" fontId="24" fillId="0" borderId="24" xfId="4" applyNumberFormat="1" applyFont="1" applyFill="1" applyBorder="1" applyProtection="1">
      <protection locked="0"/>
    </xf>
    <xf numFmtId="10" fontId="24" fillId="0" borderId="24" xfId="4" applyNumberFormat="1" applyFont="1" applyFill="1" applyBorder="1" applyProtection="1">
      <protection locked="0"/>
    </xf>
    <xf numFmtId="9" fontId="6" fillId="0" borderId="0" xfId="4" applyNumberFormat="1" applyFont="1" applyFill="1" applyProtection="1">
      <protection locked="0"/>
    </xf>
    <xf numFmtId="37" fontId="24" fillId="0" borderId="0" xfId="4" applyNumberFormat="1" applyFont="1" applyFill="1" applyProtection="1">
      <protection locked="0"/>
    </xf>
    <xf numFmtId="37" fontId="68" fillId="0" borderId="0" xfId="4" applyNumberFormat="1" applyFont="1" applyFill="1" applyProtection="1">
      <protection locked="0"/>
    </xf>
    <xf numFmtId="37" fontId="24" fillId="0" borderId="0" xfId="4" applyNumberFormat="1" applyFont="1" applyFill="1" applyBorder="1" applyProtection="1">
      <protection locked="0"/>
    </xf>
    <xf numFmtId="0" fontId="24" fillId="0" borderId="0" xfId="4" applyFill="1" applyAlignment="1">
      <alignment horizontal="center"/>
    </xf>
    <xf numFmtId="37" fontId="24" fillId="0" borderId="24" xfId="4" applyNumberFormat="1" applyFill="1" applyBorder="1" applyProtection="1"/>
    <xf numFmtId="37" fontId="24" fillId="0" borderId="0" xfId="4" applyNumberFormat="1" applyFill="1" applyProtection="1"/>
    <xf numFmtId="0" fontId="24" fillId="0" borderId="22" xfId="4" applyFill="1" applyBorder="1" applyAlignment="1">
      <alignment horizontal="center"/>
    </xf>
    <xf numFmtId="0" fontId="24" fillId="0" borderId="25" xfId="4" applyFill="1" applyBorder="1"/>
    <xf numFmtId="0" fontId="24" fillId="0" borderId="24" xfId="4" applyFill="1" applyBorder="1"/>
    <xf numFmtId="0" fontId="24" fillId="0" borderId="0" xfId="4" applyFill="1" applyAlignment="1">
      <alignment horizontal="centerContinuous"/>
    </xf>
    <xf numFmtId="0" fontId="24" fillId="0" borderId="0" xfId="4" applyFill="1" applyAlignment="1"/>
    <xf numFmtId="0" fontId="24" fillId="0" borderId="16" xfId="4" applyFill="1" applyBorder="1"/>
    <xf numFmtId="0" fontId="24" fillId="0" borderId="12" xfId="4" applyFill="1" applyBorder="1"/>
    <xf numFmtId="0" fontId="24" fillId="0" borderId="0" xfId="4" applyFill="1" applyAlignment="1">
      <alignment horizontal="right"/>
    </xf>
    <xf numFmtId="0" fontId="36" fillId="0" borderId="0" xfId="4" applyFont="1" applyFill="1"/>
    <xf numFmtId="0" fontId="36" fillId="0" borderId="0" xfId="4" applyFont="1" applyFill="1" applyAlignment="1">
      <alignment horizontal="centerContinuous"/>
    </xf>
    <xf numFmtId="0" fontId="29" fillId="0" borderId="0" xfId="4" applyFont="1" applyFill="1" applyAlignment="1">
      <alignment horizontal="centerContinuous"/>
    </xf>
    <xf numFmtId="0" fontId="24" fillId="0" borderId="4" xfId="4" applyFill="1" applyBorder="1"/>
    <xf numFmtId="0" fontId="24" fillId="0" borderId="5" xfId="4" applyFill="1" applyBorder="1"/>
    <xf numFmtId="0" fontId="24" fillId="0" borderId="6" xfId="4" applyFill="1" applyBorder="1"/>
    <xf numFmtId="0" fontId="30" fillId="0" borderId="7" xfId="4" applyFont="1" applyFill="1" applyBorder="1" applyAlignment="1">
      <alignment horizontal="centerContinuous"/>
    </xf>
    <xf numFmtId="0" fontId="30" fillId="0" borderId="0" xfId="4" applyFont="1" applyFill="1" applyAlignment="1">
      <alignment horizontal="centerContinuous"/>
    </xf>
    <xf numFmtId="0" fontId="24" fillId="0" borderId="8" xfId="4" applyFill="1" applyBorder="1" applyAlignment="1">
      <alignment horizontal="centerContinuous"/>
    </xf>
    <xf numFmtId="0" fontId="24" fillId="0" borderId="22" xfId="4" applyFill="1" applyBorder="1"/>
    <xf numFmtId="0" fontId="24" fillId="0" borderId="33" xfId="4" applyFill="1" applyBorder="1"/>
    <xf numFmtId="0" fontId="24" fillId="0" borderId="34" xfId="4" applyFill="1" applyBorder="1"/>
    <xf numFmtId="0" fontId="24" fillId="0" borderId="8" xfId="4" applyFill="1" applyBorder="1"/>
    <xf numFmtId="0" fontId="24" fillId="0" borderId="34" xfId="4" applyFill="1" applyBorder="1" applyAlignment="1">
      <alignment horizontal="center"/>
    </xf>
    <xf numFmtId="0" fontId="24" fillId="0" borderId="24" xfId="4" applyFill="1" applyBorder="1" applyAlignment="1">
      <alignment horizontal="center"/>
    </xf>
    <xf numFmtId="0" fontId="57" fillId="0" borderId="0" xfId="4" applyFont="1" applyFill="1" applyAlignment="1">
      <alignment horizontal="center"/>
    </xf>
    <xf numFmtId="0" fontId="30" fillId="0" borderId="0" xfId="4" applyFont="1" applyFill="1"/>
    <xf numFmtId="0" fontId="24" fillId="0" borderId="27" xfId="4" applyFill="1" applyBorder="1" applyAlignment="1">
      <alignment horizontal="center"/>
    </xf>
    <xf numFmtId="37" fontId="24" fillId="0" borderId="24" xfId="4" applyNumberFormat="1" applyFont="1" applyFill="1" applyBorder="1" applyAlignment="1" applyProtection="1">
      <alignment horizontal="center"/>
      <protection locked="0"/>
    </xf>
    <xf numFmtId="37" fontId="16" fillId="0" borderId="24" xfId="4" applyNumberFormat="1" applyFont="1" applyFill="1" applyBorder="1" applyProtection="1">
      <protection locked="0"/>
    </xf>
    <xf numFmtId="37" fontId="66" fillId="0" borderId="0" xfId="4" applyNumberFormat="1" applyFont="1" applyFill="1" applyProtection="1">
      <protection locked="0"/>
    </xf>
    <xf numFmtId="37" fontId="66" fillId="0" borderId="24" xfId="4" applyNumberFormat="1" applyFont="1" applyFill="1" applyBorder="1" applyProtection="1">
      <protection locked="0"/>
    </xf>
    <xf numFmtId="173" fontId="16" fillId="0" borderId="24" xfId="4" applyNumberFormat="1" applyFont="1" applyFill="1" applyBorder="1" applyProtection="1">
      <protection locked="0"/>
    </xf>
    <xf numFmtId="10" fontId="16" fillId="0" borderId="24" xfId="4" applyNumberFormat="1" applyFont="1" applyFill="1" applyBorder="1" applyProtection="1">
      <protection locked="0"/>
    </xf>
    <xf numFmtId="37" fontId="16" fillId="0" borderId="0" xfId="4" applyNumberFormat="1" applyFont="1" applyFill="1" applyProtection="1">
      <protection locked="0"/>
    </xf>
    <xf numFmtId="0" fontId="58" fillId="0" borderId="24" xfId="4" applyFont="1" applyFill="1" applyBorder="1" applyAlignment="1">
      <alignment horizontal="center"/>
    </xf>
    <xf numFmtId="0" fontId="30" fillId="0" borderId="24" xfId="4" applyFont="1" applyFill="1" applyBorder="1"/>
    <xf numFmtId="0" fontId="24" fillId="0" borderId="25" xfId="4" applyFill="1" applyBorder="1" applyAlignment="1">
      <alignment horizontal="center"/>
    </xf>
    <xf numFmtId="0" fontId="33" fillId="0" borderId="0" xfId="4" applyFont="1" applyFill="1"/>
    <xf numFmtId="0" fontId="24" fillId="0" borderId="31" xfId="4" applyFill="1" applyBorder="1"/>
    <xf numFmtId="0" fontId="30" fillId="0" borderId="12" xfId="4" applyFont="1" applyFill="1" applyBorder="1"/>
    <xf numFmtId="0" fontId="24" fillId="0" borderId="13" xfId="4" applyFill="1" applyBorder="1"/>
    <xf numFmtId="0" fontId="24" fillId="0" borderId="0" xfId="4" applyFont="1" applyFill="1" applyAlignment="1">
      <alignment horizontal="left"/>
    </xf>
    <xf numFmtId="0" fontId="23" fillId="0" borderId="7" xfId="4" applyFont="1" applyFill="1" applyBorder="1" applyAlignment="1">
      <alignment horizontal="centerContinuous"/>
    </xf>
    <xf numFmtId="0" fontId="24" fillId="0" borderId="7" xfId="4" applyFill="1" applyBorder="1" applyAlignment="1">
      <alignment horizontal="center" vertical="top"/>
    </xf>
    <xf numFmtId="0" fontId="29" fillId="0" borderId="0" xfId="4" applyFont="1" applyFill="1" applyAlignment="1">
      <alignment wrapText="1"/>
    </xf>
    <xf numFmtId="0" fontId="24" fillId="0" borderId="53" xfId="4" applyFill="1" applyBorder="1" applyAlignment="1">
      <alignment horizontal="center"/>
    </xf>
    <xf numFmtId="0" fontId="24" fillId="0" borderId="21" xfId="4" applyFill="1" applyBorder="1" applyAlignment="1">
      <alignment horizontal="center"/>
    </xf>
    <xf numFmtId="0" fontId="24" fillId="0" borderId="28" xfId="4" applyFill="1" applyBorder="1" applyAlignment="1">
      <alignment horizontal="center"/>
    </xf>
    <xf numFmtId="0" fontId="24" fillId="0" borderId="26" xfId="4" applyFill="1" applyBorder="1" applyAlignment="1">
      <alignment horizontal="center"/>
    </xf>
    <xf numFmtId="0" fontId="30" fillId="0" borderId="0" xfId="4" applyFont="1" applyFill="1" applyAlignment="1">
      <alignment horizontal="center"/>
    </xf>
    <xf numFmtId="0" fontId="24" fillId="0" borderId="28" xfId="4" applyFont="1" applyFill="1" applyBorder="1"/>
    <xf numFmtId="5" fontId="24" fillId="0" borderId="28" xfId="4" applyNumberFormat="1" applyFont="1" applyFill="1" applyBorder="1" applyProtection="1">
      <protection locked="0"/>
    </xf>
    <xf numFmtId="37" fontId="66" fillId="0" borderId="28" xfId="4" applyNumberFormat="1" applyFont="1" applyFill="1" applyBorder="1" applyProtection="1">
      <protection locked="0"/>
    </xf>
    <xf numFmtId="37" fontId="24" fillId="0" borderId="28" xfId="4" applyNumberFormat="1" applyFont="1" applyFill="1" applyBorder="1" applyProtection="1">
      <protection locked="0"/>
    </xf>
    <xf numFmtId="0" fontId="6" fillId="0" borderId="7" xfId="4" applyFont="1" applyFill="1" applyBorder="1" applyProtection="1">
      <protection locked="0"/>
    </xf>
    <xf numFmtId="0" fontId="6" fillId="0" borderId="0" xfId="4" applyFont="1" applyFill="1" applyProtection="1">
      <protection locked="0"/>
    </xf>
    <xf numFmtId="0" fontId="6" fillId="0" borderId="8" xfId="4" applyFont="1" applyFill="1" applyBorder="1" applyProtection="1">
      <protection locked="0"/>
    </xf>
    <xf numFmtId="0" fontId="6" fillId="0" borderId="16" xfId="4" applyFont="1" applyFill="1" applyBorder="1" applyProtection="1">
      <protection locked="0"/>
    </xf>
    <xf numFmtId="0" fontId="6" fillId="0" borderId="12" xfId="4" applyFont="1" applyFill="1" applyBorder="1" applyProtection="1">
      <protection locked="0"/>
    </xf>
    <xf numFmtId="0" fontId="6" fillId="0" borderId="13" xfId="4" applyFont="1" applyFill="1" applyBorder="1" applyProtection="1">
      <protection locked="0"/>
    </xf>
    <xf numFmtId="0" fontId="24" fillId="0" borderId="17" xfId="4" applyFill="1" applyBorder="1"/>
    <xf numFmtId="0" fontId="24" fillId="0" borderId="18" xfId="4" applyFill="1" applyBorder="1"/>
    <xf numFmtId="0" fontId="24" fillId="0" borderId="43" xfId="4" applyFill="1" applyBorder="1" applyAlignment="1">
      <alignment horizontal="center"/>
    </xf>
    <xf numFmtId="0" fontId="24" fillId="0" borderId="29" xfId="4" applyFill="1" applyBorder="1"/>
    <xf numFmtId="0" fontId="24" fillId="0" borderId="8" xfId="4" applyFill="1" applyBorder="1" applyAlignment="1">
      <alignment horizontal="center"/>
    </xf>
    <xf numFmtId="0" fontId="24" fillId="0" borderId="23" xfId="4" applyFill="1" applyBorder="1"/>
    <xf numFmtId="0" fontId="24" fillId="0" borderId="33" xfId="4" applyFill="1" applyBorder="1" applyAlignment="1">
      <alignment horizontal="center"/>
    </xf>
    <xf numFmtId="0" fontId="24" fillId="0" borderId="8" xfId="4" applyFont="1" applyFill="1" applyBorder="1"/>
    <xf numFmtId="5" fontId="16" fillId="0" borderId="8" xfId="4" applyNumberFormat="1" applyFont="1" applyFill="1" applyBorder="1" applyProtection="1">
      <protection locked="0"/>
    </xf>
    <xf numFmtId="37" fontId="16" fillId="0" borderId="8" xfId="4" applyNumberFormat="1" applyFont="1" applyFill="1" applyBorder="1" applyProtection="1">
      <protection locked="0"/>
    </xf>
    <xf numFmtId="37" fontId="66" fillId="0" borderId="8" xfId="4" applyNumberFormat="1" applyFont="1" applyFill="1" applyBorder="1" applyProtection="1">
      <protection locked="0"/>
    </xf>
    <xf numFmtId="166" fontId="66" fillId="0" borderId="49" xfId="4" applyNumberFormat="1" applyFont="1" applyFill="1" applyBorder="1" applyProtection="1">
      <protection locked="0"/>
    </xf>
    <xf numFmtId="0" fontId="6" fillId="0" borderId="29" xfId="4" applyFont="1" applyFill="1" applyBorder="1" applyProtection="1">
      <protection locked="0"/>
    </xf>
    <xf numFmtId="0" fontId="6" fillId="0" borderId="30" xfId="4" applyFont="1" applyFill="1" applyBorder="1" applyProtection="1">
      <protection locked="0"/>
    </xf>
    <xf numFmtId="37" fontId="66" fillId="0" borderId="13" xfId="4" applyNumberFormat="1" applyFont="1" applyFill="1" applyBorder="1" applyProtection="1">
      <protection locked="0"/>
    </xf>
    <xf numFmtId="4" fontId="5" fillId="11" borderId="70" xfId="11" applyNumberFormat="1" applyFont="1" applyFill="1" applyBorder="1" applyAlignment="1"/>
    <xf numFmtId="4" fontId="5" fillId="0" borderId="70" xfId="11" applyNumberFormat="1" applyFont="1" applyFill="1" applyBorder="1" applyAlignment="1"/>
    <xf numFmtId="4" fontId="5" fillId="0" borderId="70" xfId="11" applyNumberFormat="1" applyFont="1" applyBorder="1" applyAlignment="1"/>
    <xf numFmtId="0" fontId="5" fillId="0" borderId="70" xfId="11" applyFont="1" applyFill="1" applyBorder="1" applyAlignment="1"/>
    <xf numFmtId="0" fontId="5" fillId="0" borderId="70" xfId="11" applyFont="1" applyBorder="1" applyAlignment="1"/>
    <xf numFmtId="0" fontId="5" fillId="0" borderId="29" xfId="4" applyFont="1" applyFill="1" applyBorder="1"/>
    <xf numFmtId="0" fontId="5" fillId="0" borderId="41" xfId="4" applyFont="1" applyFill="1" applyBorder="1"/>
    <xf numFmtId="41" fontId="5" fillId="0" borderId="29" xfId="4" applyNumberFormat="1" applyFont="1" applyFill="1" applyBorder="1"/>
    <xf numFmtId="41" fontId="5" fillId="0" borderId="8" xfId="4" applyNumberFormat="1" applyFont="1" applyFill="1" applyBorder="1"/>
    <xf numFmtId="5" fontId="5" fillId="0" borderId="41" xfId="4" applyNumberFormat="1" applyFont="1" applyFill="1" applyBorder="1" applyProtection="1"/>
    <xf numFmtId="5" fontId="5" fillId="0" borderId="29" xfId="4" applyNumberFormat="1" applyFont="1" applyFill="1" applyBorder="1" applyProtection="1"/>
    <xf numFmtId="0" fontId="5" fillId="0" borderId="8" xfId="4" applyFont="1" applyFill="1" applyBorder="1"/>
    <xf numFmtId="37" fontId="24" fillId="0" borderId="41" xfId="7" applyNumberFormat="1" applyFont="1" applyFill="1" applyBorder="1"/>
    <xf numFmtId="37" fontId="24" fillId="14" borderId="0" xfId="7" applyNumberFormat="1" applyFont="1" applyFill="1"/>
    <xf numFmtId="37" fontId="24" fillId="14" borderId="111" xfId="7" applyNumberFormat="1" applyFont="1" applyFill="1" applyBorder="1"/>
    <xf numFmtId="178" fontId="24" fillId="14" borderId="41" xfId="7" applyNumberFormat="1" applyFont="1" applyFill="1" applyBorder="1"/>
    <xf numFmtId="37" fontId="24" fillId="14" borderId="29" xfId="7" applyNumberFormat="1" applyFont="1" applyFill="1" applyBorder="1" applyProtection="1">
      <protection locked="0"/>
    </xf>
    <xf numFmtId="178" fontId="24" fillId="14" borderId="0" xfId="7" applyNumberFormat="1" applyFont="1" applyFill="1" applyProtection="1">
      <protection locked="0"/>
    </xf>
    <xf numFmtId="37" fontId="24" fillId="14" borderId="41" xfId="7" applyNumberFormat="1" applyFont="1" applyFill="1" applyBorder="1" applyProtection="1">
      <protection locked="0"/>
    </xf>
    <xf numFmtId="37" fontId="24" fillId="14" borderId="41" xfId="7" applyNumberFormat="1" applyFont="1" applyFill="1" applyBorder="1"/>
    <xf numFmtId="178" fontId="24" fillId="14" borderId="0" xfId="7" applyNumberFormat="1" applyFont="1" applyFill="1"/>
    <xf numFmtId="5" fontId="24" fillId="14" borderId="0" xfId="7" applyNumberFormat="1" applyFont="1" applyFill="1"/>
    <xf numFmtId="5" fontId="24" fillId="0" borderId="41" xfId="7" applyNumberFormat="1" applyFont="1" applyFill="1" applyBorder="1"/>
    <xf numFmtId="37" fontId="24" fillId="14" borderId="48" xfId="7" applyNumberFormat="1" applyFont="1" applyFill="1" applyBorder="1"/>
    <xf numFmtId="178" fontId="24" fillId="14" borderId="27" xfId="7" applyNumberFormat="1" applyFont="1" applyFill="1" applyBorder="1"/>
    <xf numFmtId="37" fontId="24" fillId="14" borderId="121" xfId="7" applyNumberFormat="1" applyFont="1" applyFill="1" applyBorder="1"/>
    <xf numFmtId="37" fontId="24" fillId="0" borderId="44" xfId="7" applyNumberFormat="1" applyFont="1" applyFill="1" applyBorder="1"/>
    <xf numFmtId="178" fontId="24" fillId="0" borderId="24" xfId="7" applyNumberFormat="1" applyFont="1" applyFill="1" applyBorder="1"/>
    <xf numFmtId="37" fontId="24" fillId="0" borderId="24" xfId="7" applyNumberFormat="1" applyFont="1" applyFill="1" applyBorder="1"/>
    <xf numFmtId="178" fontId="24" fillId="0" borderId="44" xfId="7" applyNumberFormat="1" applyFont="1" applyFill="1" applyBorder="1"/>
    <xf numFmtId="37" fontId="24" fillId="0" borderId="23" xfId="7" applyNumberFormat="1" applyFont="1" applyFill="1" applyBorder="1"/>
    <xf numFmtId="37" fontId="24" fillId="0" borderId="0" xfId="7" applyNumberFormat="1" applyFont="1" applyFill="1"/>
    <xf numFmtId="37" fontId="24" fillId="0" borderId="29" xfId="7" applyNumberFormat="1" applyFont="1" applyFill="1" applyBorder="1"/>
    <xf numFmtId="165" fontId="24" fillId="0" borderId="1" xfId="7" applyNumberFormat="1" applyFont="1" applyFill="1" applyBorder="1"/>
    <xf numFmtId="37" fontId="24" fillId="0" borderId="0" xfId="7" applyNumberFormat="1" applyFill="1" applyAlignment="1" applyProtection="1">
      <alignment horizontal="right"/>
      <protection locked="0"/>
    </xf>
    <xf numFmtId="0" fontId="29" fillId="0" borderId="0" xfId="4" applyFont="1" applyAlignment="1">
      <alignment horizontal="left"/>
    </xf>
    <xf numFmtId="0" fontId="76" fillId="0" borderId="0" xfId="4" applyFont="1" applyProtection="1">
      <protection locked="0"/>
    </xf>
    <xf numFmtId="49" fontId="42" fillId="0" borderId="7" xfId="4" applyNumberFormat="1" applyFont="1" applyBorder="1" applyProtection="1">
      <protection locked="0"/>
    </xf>
    <xf numFmtId="0" fontId="42" fillId="0" borderId="0" xfId="4" applyFont="1" applyProtection="1">
      <protection locked="0"/>
    </xf>
    <xf numFmtId="0" fontId="73" fillId="0" borderId="8" xfId="4" applyFont="1" applyBorder="1" applyProtection="1">
      <protection locked="0"/>
    </xf>
    <xf numFmtId="5" fontId="42" fillId="0" borderId="0" xfId="4" applyNumberFormat="1" applyFont="1" applyAlignment="1" applyProtection="1">
      <alignment horizontal="left"/>
      <protection locked="0"/>
    </xf>
    <xf numFmtId="3" fontId="42" fillId="0" borderId="0" xfId="4" applyNumberFormat="1" applyFont="1" applyAlignment="1" applyProtection="1">
      <alignment horizontal="left"/>
      <protection locked="0"/>
    </xf>
    <xf numFmtId="3" fontId="42" fillId="0" borderId="0" xfId="4" applyNumberFormat="1" applyFont="1" applyAlignment="1" applyProtection="1">
      <protection locked="0"/>
    </xf>
    <xf numFmtId="0" fontId="42" fillId="0" borderId="7" xfId="4" applyFont="1" applyBorder="1" applyProtection="1">
      <protection locked="0"/>
    </xf>
    <xf numFmtId="5" fontId="42" fillId="0" borderId="8" xfId="4" applyNumberFormat="1" applyFont="1" applyBorder="1" applyAlignment="1" applyProtection="1">
      <alignment horizontal="left"/>
      <protection locked="0"/>
    </xf>
    <xf numFmtId="0" fontId="73" fillId="0" borderId="7" xfId="4" applyFont="1" applyBorder="1" applyProtection="1">
      <protection locked="0"/>
    </xf>
    <xf numFmtId="0" fontId="73" fillId="0" borderId="0" xfId="4" applyFont="1" applyProtection="1">
      <protection locked="0"/>
    </xf>
    <xf numFmtId="174" fontId="42" fillId="0" borderId="0" xfId="4" applyNumberFormat="1" applyFont="1" applyAlignment="1" applyProtection="1">
      <alignment horizontal="left"/>
      <protection locked="0"/>
    </xf>
    <xf numFmtId="0" fontId="69" fillId="0" borderId="7" xfId="4" applyFont="1" applyBorder="1" applyProtection="1">
      <protection locked="0"/>
    </xf>
    <xf numFmtId="0" fontId="69" fillId="0" borderId="0" xfId="4" applyFont="1" applyProtection="1">
      <protection locked="0"/>
    </xf>
    <xf numFmtId="0" fontId="69" fillId="0" borderId="8" xfId="4" applyFont="1" applyBorder="1" applyProtection="1">
      <protection locked="0"/>
    </xf>
    <xf numFmtId="37" fontId="0" fillId="0" borderId="0" xfId="0" applyNumberFormat="1"/>
    <xf numFmtId="37" fontId="16" fillId="0" borderId="28" xfId="0" applyNumberFormat="1" applyFont="1" applyFill="1" applyBorder="1" applyProtection="1"/>
    <xf numFmtId="37" fontId="24" fillId="0" borderId="28" xfId="0" applyNumberFormat="1" applyFont="1" applyFill="1" applyBorder="1" applyProtection="1"/>
    <xf numFmtId="43" fontId="0" fillId="0" borderId="0" xfId="0" applyNumberFormat="1"/>
    <xf numFmtId="37" fontId="24" fillId="0" borderId="29" xfId="0" applyNumberFormat="1" applyFont="1" applyFill="1" applyBorder="1" applyProtection="1"/>
    <xf numFmtId="43" fontId="0" fillId="0" borderId="0" xfId="9" applyFont="1"/>
    <xf numFmtId="0" fontId="28" fillId="0" borderId="0" xfId="0" applyFont="1"/>
    <xf numFmtId="0" fontId="29" fillId="0" borderId="0" xfId="0" applyFont="1" applyFill="1"/>
    <xf numFmtId="0" fontId="24" fillId="0" borderId="0" xfId="0" applyFont="1" applyFill="1"/>
    <xf numFmtId="0" fontId="29" fillId="0" borderId="0" xfId="0" applyFont="1" applyFill="1" applyAlignment="1">
      <alignment horizontal="centerContinuous"/>
    </xf>
    <xf numFmtId="0" fontId="24" fillId="0" borderId="4" xfId="0" applyFont="1" applyFill="1" applyBorder="1"/>
    <xf numFmtId="0" fontId="16" fillId="0" borderId="5" xfId="0" applyFont="1" applyFill="1" applyBorder="1"/>
    <xf numFmtId="0" fontId="24" fillId="0" borderId="6" xfId="0" applyFont="1" applyFill="1" applyBorder="1"/>
    <xf numFmtId="0" fontId="25" fillId="0" borderId="7" xfId="0" applyFont="1" applyFill="1" applyBorder="1" applyAlignment="1">
      <alignment horizontal="centerContinuous"/>
    </xf>
    <xf numFmtId="0" fontId="24" fillId="0" borderId="0" xfId="0" applyFont="1" applyFill="1" applyAlignment="1">
      <alignment horizontal="centerContinuous"/>
    </xf>
    <xf numFmtId="0" fontId="16" fillId="0" borderId="8" xfId="0" applyFont="1" applyFill="1" applyBorder="1" applyAlignment="1">
      <alignment horizontal="centerContinuous"/>
    </xf>
    <xf numFmtId="0" fontId="16" fillId="0" borderId="7" xfId="0" applyFont="1" applyFill="1" applyBorder="1"/>
    <xf numFmtId="0" fontId="16" fillId="0" borderId="8" xfId="0" applyFont="1" applyFill="1" applyBorder="1"/>
    <xf numFmtId="0" fontId="24" fillId="0" borderId="7" xfId="0" applyFont="1" applyFill="1" applyBorder="1"/>
    <xf numFmtId="0" fontId="24" fillId="0" borderId="24" xfId="0" applyFont="1" applyFill="1" applyBorder="1"/>
    <xf numFmtId="0" fontId="24" fillId="0" borderId="33" xfId="0" applyFont="1" applyFill="1" applyBorder="1"/>
    <xf numFmtId="0" fontId="16" fillId="0" borderId="17" xfId="0" applyFont="1" applyFill="1" applyBorder="1"/>
    <xf numFmtId="0" fontId="24" fillId="0" borderId="41" xfId="0" applyFont="1" applyFill="1" applyBorder="1"/>
    <xf numFmtId="0" fontId="24" fillId="0" borderId="29" xfId="0" applyFont="1" applyFill="1" applyBorder="1" applyAlignment="1">
      <alignment horizontal="center"/>
    </xf>
    <xf numFmtId="0" fontId="24" fillId="0" borderId="24" xfId="0" applyFont="1" applyFill="1" applyBorder="1" applyAlignment="1">
      <alignment horizontal="centerContinuous"/>
    </xf>
    <xf numFmtId="0" fontId="24" fillId="0" borderId="23" xfId="0" applyFont="1" applyFill="1" applyBorder="1" applyAlignment="1">
      <alignment horizontal="centerContinuous"/>
    </xf>
    <xf numFmtId="0" fontId="24" fillId="0" borderId="0" xfId="0" applyFont="1" applyFill="1" applyAlignment="1">
      <alignment horizontal="center"/>
    </xf>
    <xf numFmtId="0" fontId="16" fillId="0" borderId="8" xfId="0" applyFont="1" applyFill="1" applyBorder="1" applyAlignment="1">
      <alignment horizontal="center"/>
    </xf>
    <xf numFmtId="0" fontId="16" fillId="0" borderId="7" xfId="0" applyFont="1" applyFill="1" applyBorder="1" applyAlignment="1">
      <alignment horizontal="center"/>
    </xf>
    <xf numFmtId="0" fontId="24" fillId="0" borderId="41" xfId="0" applyFont="1" applyFill="1" applyBorder="1" applyAlignment="1">
      <alignment horizontal="center"/>
    </xf>
    <xf numFmtId="17" fontId="16" fillId="0" borderId="8" xfId="0" quotePrefix="1" applyNumberFormat="1" applyFont="1" applyFill="1" applyBorder="1" applyAlignment="1">
      <alignment horizontal="center"/>
    </xf>
    <xf numFmtId="0" fontId="24" fillId="0" borderId="44" xfId="0" applyFont="1" applyFill="1" applyBorder="1" applyAlignment="1">
      <alignment horizontal="center"/>
    </xf>
    <xf numFmtId="0" fontId="24" fillId="0" borderId="23" xfId="0" applyFont="1" applyFill="1" applyBorder="1" applyAlignment="1">
      <alignment horizontal="center"/>
    </xf>
    <xf numFmtId="0" fontId="24" fillId="0" borderId="24" xfId="0" applyFont="1" applyFill="1" applyBorder="1" applyAlignment="1">
      <alignment horizontal="center"/>
    </xf>
    <xf numFmtId="0" fontId="16" fillId="0" borderId="17" xfId="0" applyFont="1" applyFill="1" applyBorder="1" applyAlignment="1">
      <alignment horizontal="center"/>
    </xf>
    <xf numFmtId="5" fontId="24" fillId="0" borderId="29" xfId="0" applyNumberFormat="1" applyFont="1" applyFill="1" applyBorder="1" applyProtection="1"/>
    <xf numFmtId="37" fontId="24" fillId="0" borderId="0" xfId="0" applyNumberFormat="1" applyFont="1" applyFill="1" applyProtection="1"/>
    <xf numFmtId="5" fontId="24" fillId="0" borderId="27" xfId="0" applyNumberFormat="1" applyFont="1" applyFill="1" applyBorder="1" applyProtection="1"/>
    <xf numFmtId="37" fontId="24" fillId="0" borderId="27" xfId="0" applyNumberFormat="1" applyFont="1" applyFill="1" applyBorder="1" applyProtection="1"/>
    <xf numFmtId="5" fontId="24" fillId="0" borderId="21" xfId="0" applyNumberFormat="1" applyFont="1" applyFill="1" applyBorder="1" applyProtection="1"/>
    <xf numFmtId="0" fontId="24" fillId="0" borderId="48" xfId="0" applyFont="1" applyFill="1" applyBorder="1" applyAlignment="1">
      <alignment horizontal="right"/>
    </xf>
    <xf numFmtId="37" fontId="24" fillId="0" borderId="36" xfId="0" applyNumberFormat="1" applyFont="1" applyFill="1" applyBorder="1" applyProtection="1"/>
    <xf numFmtId="37" fontId="24" fillId="0" borderId="62" xfId="0" applyNumberFormat="1" applyFont="1" applyFill="1" applyBorder="1" applyProtection="1"/>
    <xf numFmtId="37" fontId="24" fillId="0" borderId="58" xfId="0" applyNumberFormat="1" applyFont="1" applyFill="1" applyBorder="1" applyProtection="1"/>
    <xf numFmtId="37" fontId="24" fillId="0" borderId="49" xfId="0" applyNumberFormat="1" applyFont="1" applyFill="1" applyBorder="1" applyProtection="1"/>
    <xf numFmtId="0" fontId="26" fillId="0" borderId="41" xfId="0" applyFont="1" applyFill="1" applyBorder="1"/>
    <xf numFmtId="37" fontId="24" fillId="0" borderId="0" xfId="0" applyNumberFormat="1" applyFont="1" applyFill="1" applyAlignment="1" applyProtection="1">
      <alignment horizontal="center"/>
    </xf>
    <xf numFmtId="37" fontId="24" fillId="0" borderId="27" xfId="0" applyNumberFormat="1" applyFont="1" applyFill="1" applyBorder="1" applyAlignment="1" applyProtection="1">
      <alignment horizontal="center"/>
    </xf>
    <xf numFmtId="0" fontId="26" fillId="0" borderId="42" xfId="0" applyFont="1" applyFill="1" applyBorder="1"/>
    <xf numFmtId="37" fontId="24" fillId="0" borderId="21" xfId="0" applyNumberFormat="1" applyFont="1" applyFill="1" applyBorder="1" applyProtection="1"/>
    <xf numFmtId="49" fontId="24" fillId="0" borderId="27" xfId="0" applyNumberFormat="1" applyFont="1" applyFill="1" applyBorder="1" applyAlignment="1" applyProtection="1">
      <alignment horizontal="center"/>
    </xf>
    <xf numFmtId="49" fontId="24" fillId="0" borderId="0" xfId="0" applyNumberFormat="1" applyFont="1" applyFill="1" applyProtection="1"/>
    <xf numFmtId="49" fontId="24" fillId="0" borderId="27" xfId="0" applyNumberFormat="1" applyFont="1" applyFill="1" applyBorder="1" applyProtection="1"/>
    <xf numFmtId="49" fontId="24" fillId="0" borderId="0" xfId="0" applyNumberFormat="1" applyFont="1" applyFill="1" applyAlignment="1" applyProtection="1">
      <alignment horizontal="center"/>
    </xf>
    <xf numFmtId="0" fontId="24" fillId="0" borderId="51" xfId="0" applyFont="1" applyFill="1" applyBorder="1" applyAlignment="1">
      <alignment horizontal="right"/>
    </xf>
    <xf numFmtId="5" fontId="16" fillId="0" borderId="39" xfId="0" applyNumberFormat="1" applyFont="1" applyFill="1" applyBorder="1" applyProtection="1"/>
    <xf numFmtId="49" fontId="16" fillId="0" borderId="65" xfId="0" applyNumberFormat="1" applyFont="1" applyFill="1" applyBorder="1" applyProtection="1"/>
    <xf numFmtId="5" fontId="16" fillId="0" borderId="50" xfId="0" applyNumberFormat="1" applyFont="1" applyFill="1" applyBorder="1" applyProtection="1"/>
    <xf numFmtId="49" fontId="16" fillId="0" borderId="50" xfId="0" applyNumberFormat="1" applyFont="1" applyFill="1" applyBorder="1" applyProtection="1"/>
    <xf numFmtId="5" fontId="16" fillId="0" borderId="52" xfId="0" applyNumberFormat="1" applyFont="1" applyFill="1" applyBorder="1" applyProtection="1"/>
    <xf numFmtId="0" fontId="24" fillId="0" borderId="16" xfId="0" applyFont="1" applyFill="1" applyBorder="1" applyAlignment="1">
      <alignment horizontal="center"/>
    </xf>
    <xf numFmtId="37" fontId="16" fillId="0" borderId="65" xfId="0" applyNumberFormat="1" applyFont="1" applyFill="1" applyBorder="1" applyProtection="1"/>
    <xf numFmtId="37" fontId="16" fillId="0" borderId="50" xfId="0" applyNumberFormat="1" applyFont="1" applyFill="1" applyBorder="1" applyProtection="1"/>
    <xf numFmtId="0" fontId="33" fillId="0" borderId="0" xfId="4" applyFont="1"/>
    <xf numFmtId="0" fontId="0" fillId="0" borderId="41" xfId="19" applyFont="1" applyBorder="1"/>
    <xf numFmtId="5" fontId="42" fillId="0" borderId="0" xfId="4" applyNumberFormat="1" applyFont="1" applyBorder="1" applyAlignment="1" applyProtection="1">
      <alignment horizontal="left"/>
      <protection locked="0"/>
    </xf>
    <xf numFmtId="5" fontId="24" fillId="0" borderId="54" xfId="4" applyNumberFormat="1" applyFont="1" applyBorder="1" applyProtection="1">
      <protection locked="0"/>
    </xf>
    <xf numFmtId="0" fontId="24" fillId="0" borderId="29" xfId="8" applyFont="1" applyFill="1" applyBorder="1"/>
    <xf numFmtId="37" fontId="24" fillId="0" borderId="41" xfId="8" applyNumberFormat="1" applyFont="1" applyFill="1" applyBorder="1" applyProtection="1"/>
    <xf numFmtId="43" fontId="24" fillId="0" borderId="41" xfId="9" applyFont="1" applyFill="1" applyBorder="1" applyProtection="1"/>
    <xf numFmtId="37" fontId="24" fillId="0" borderId="42" xfId="8" applyNumberFormat="1" applyFont="1" applyFill="1" applyBorder="1" applyProtection="1"/>
    <xf numFmtId="43" fontId="5" fillId="0" borderId="0" xfId="8" applyNumberFormat="1" applyFont="1"/>
    <xf numFmtId="5" fontId="5" fillId="0" borderId="0" xfId="8" applyNumberFormat="1" applyFont="1"/>
    <xf numFmtId="43" fontId="0" fillId="0" borderId="0" xfId="9" applyNumberFormat="1" applyFont="1" applyBorder="1"/>
    <xf numFmtId="43" fontId="16" fillId="0" borderId="0" xfId="9" applyFont="1"/>
    <xf numFmtId="37" fontId="24" fillId="0" borderId="0" xfId="8" applyNumberFormat="1" applyFont="1"/>
    <xf numFmtId="43" fontId="5" fillId="0" borderId="0" xfId="8" applyNumberFormat="1" applyBorder="1"/>
    <xf numFmtId="186" fontId="5" fillId="0" borderId="0" xfId="8" applyNumberFormat="1" applyBorder="1"/>
    <xf numFmtId="43" fontId="0" fillId="0" borderId="0" xfId="9" applyFont="1" applyBorder="1"/>
    <xf numFmtId="0" fontId="5" fillId="0" borderId="0" xfId="8" applyFont="1" applyBorder="1"/>
    <xf numFmtId="186" fontId="5" fillId="0" borderId="0" xfId="8" applyNumberFormat="1" applyFont="1" applyBorder="1"/>
    <xf numFmtId="43" fontId="5" fillId="0" borderId="0" xfId="8" applyNumberFormat="1" applyFont="1" applyBorder="1"/>
    <xf numFmtId="5" fontId="24" fillId="0" borderId="0" xfId="8" applyNumberFormat="1" applyFont="1" applyBorder="1"/>
    <xf numFmtId="42" fontId="24" fillId="0" borderId="0" xfId="8" applyNumberFormat="1" applyFont="1" applyBorder="1"/>
    <xf numFmtId="43" fontId="24" fillId="0" borderId="0" xfId="8" applyNumberFormat="1" applyFont="1" applyBorder="1"/>
    <xf numFmtId="43" fontId="5" fillId="0" borderId="0" xfId="9" applyFont="1" applyBorder="1"/>
    <xf numFmtId="5" fontId="5" fillId="0" borderId="0" xfId="8" applyNumberFormat="1" applyBorder="1"/>
    <xf numFmtId="0" fontId="24" fillId="0" borderId="0" xfId="18" applyFont="1" applyAlignment="1" applyProtection="1">
      <alignment horizontal="centerContinuous"/>
    </xf>
    <xf numFmtId="0" fontId="24" fillId="0" borderId="0" xfId="18" applyAlignment="1">
      <alignment horizontal="centerContinuous"/>
    </xf>
    <xf numFmtId="187" fontId="24" fillId="0" borderId="0" xfId="18" applyNumberFormat="1" applyFont="1"/>
    <xf numFmtId="42" fontId="16" fillId="0" borderId="36" xfId="8" applyNumberFormat="1" applyFont="1" applyBorder="1" applyProtection="1">
      <protection locked="0"/>
    </xf>
    <xf numFmtId="5" fontId="24" fillId="0" borderId="39" xfId="8" applyNumberFormat="1" applyFont="1" applyBorder="1" applyProtection="1"/>
    <xf numFmtId="0" fontId="69" fillId="0" borderId="0" xfId="4" applyFont="1" applyAlignment="1" applyProtection="1">
      <alignment wrapText="1"/>
      <protection locked="0"/>
    </xf>
    <xf numFmtId="177" fontId="73" fillId="0" borderId="8" xfId="13" applyNumberFormat="1" applyFont="1" applyBorder="1" applyProtection="1">
      <protection locked="0"/>
    </xf>
    <xf numFmtId="0" fontId="101" fillId="0" borderId="0" xfId="21" applyNumberFormat="1" applyFont="1" applyAlignment="1" applyProtection="1">
      <alignment wrapText="1"/>
      <protection locked="0"/>
    </xf>
    <xf numFmtId="0" fontId="73" fillId="0" borderId="8" xfId="4" applyFont="1" applyBorder="1" applyAlignment="1" applyProtection="1">
      <alignment horizontal="right"/>
      <protection locked="0"/>
    </xf>
    <xf numFmtId="177" fontId="73" fillId="0" borderId="8" xfId="4" applyNumberFormat="1" applyFont="1" applyBorder="1" applyProtection="1">
      <protection locked="0"/>
    </xf>
    <xf numFmtId="177" fontId="24" fillId="0" borderId="41" xfId="22" applyNumberFormat="1" applyFont="1" applyBorder="1"/>
    <xf numFmtId="177" fontId="103" fillId="14" borderId="0" xfId="9" applyNumberFormat="1" applyFont="1" applyFill="1" applyBorder="1" applyAlignment="1">
      <alignment horizontal="center"/>
    </xf>
    <xf numFmtId="177" fontId="24" fillId="0" borderId="0" xfId="22" applyNumberFormat="1" applyFont="1"/>
    <xf numFmtId="43" fontId="77" fillId="0" borderId="0" xfId="4" applyNumberFormat="1" applyFont="1" applyFill="1" applyAlignment="1" applyProtection="1">
      <protection locked="0"/>
    </xf>
    <xf numFmtId="177" fontId="24" fillId="0" borderId="97" xfId="22" applyNumberFormat="1" applyFont="1" applyBorder="1" applyProtection="1"/>
    <xf numFmtId="177" fontId="96" fillId="0" borderId="0" xfId="8" applyNumberFormat="1" applyFont="1" applyFill="1" applyBorder="1"/>
    <xf numFmtId="177" fontId="60" fillId="0" borderId="0" xfId="22" applyNumberFormat="1" applyFont="1"/>
    <xf numFmtId="0" fontId="67" fillId="0" borderId="0" xfId="21" applyFont="1" applyFill="1" applyBorder="1"/>
    <xf numFmtId="0" fontId="5" fillId="0" borderId="0" xfId="21"/>
    <xf numFmtId="177" fontId="96" fillId="0" borderId="81" xfId="21" applyNumberFormat="1" applyFont="1" applyFill="1" applyBorder="1" applyAlignment="1">
      <alignment horizontal="center"/>
    </xf>
    <xf numFmtId="177" fontId="96" fillId="0" borderId="70" xfId="21" applyNumberFormat="1" applyFont="1" applyFill="1" applyBorder="1" applyAlignment="1">
      <alignment horizontal="center"/>
    </xf>
    <xf numFmtId="177" fontId="96" fillId="0" borderId="70" xfId="21" quotePrefix="1" applyNumberFormat="1" applyFont="1" applyFill="1" applyBorder="1" applyAlignment="1">
      <alignment horizontal="center"/>
    </xf>
    <xf numFmtId="177" fontId="96" fillId="0" borderId="86" xfId="21" applyNumberFormat="1" applyFont="1" applyFill="1" applyBorder="1" applyAlignment="1">
      <alignment horizontal="center"/>
    </xf>
    <xf numFmtId="0" fontId="67" fillId="0" borderId="70" xfId="21" applyFont="1" applyFill="1" applyBorder="1"/>
    <xf numFmtId="0" fontId="67" fillId="0" borderId="0" xfId="21" applyFont="1" applyFill="1" applyBorder="1" applyAlignment="1">
      <alignment horizontal="left"/>
    </xf>
    <xf numFmtId="177" fontId="67" fillId="0" borderId="70" xfId="21" applyNumberFormat="1" applyFont="1" applyFill="1" applyBorder="1"/>
    <xf numFmtId="177" fontId="67" fillId="0" borderId="72" xfId="21" applyNumberFormat="1" applyFont="1" applyFill="1" applyBorder="1"/>
    <xf numFmtId="0" fontId="96" fillId="0" borderId="0" xfId="21" applyFont="1" applyFill="1" applyBorder="1" applyAlignment="1">
      <alignment horizontal="left"/>
    </xf>
    <xf numFmtId="177" fontId="96" fillId="0" borderId="1" xfId="21" applyNumberFormat="1" applyFont="1" applyFill="1" applyBorder="1"/>
    <xf numFmtId="177" fontId="67" fillId="0" borderId="81" xfId="21" applyNumberFormat="1" applyFont="1" applyFill="1" applyBorder="1"/>
    <xf numFmtId="177" fontId="67" fillId="0" borderId="1" xfId="21" applyNumberFormat="1" applyFont="1" applyFill="1" applyBorder="1"/>
    <xf numFmtId="177" fontId="67" fillId="0" borderId="1" xfId="21" applyNumberFormat="1" applyFont="1" applyFill="1" applyBorder="1" applyAlignment="1">
      <alignment horizontal="center"/>
    </xf>
    <xf numFmtId="0" fontId="24" fillId="0" borderId="12" xfId="21" applyFont="1" applyBorder="1"/>
    <xf numFmtId="0" fontId="24" fillId="0" borderId="0" xfId="21" applyFont="1" applyBorder="1"/>
    <xf numFmtId="0" fontId="24" fillId="0" borderId="0" xfId="21" applyFont="1" applyAlignment="1">
      <alignment horizontal="centerContinuous"/>
    </xf>
    <xf numFmtId="0" fontId="24" fillId="0" borderId="0" xfId="21" applyFont="1"/>
    <xf numFmtId="0" fontId="24" fillId="0" borderId="0" xfId="21" applyFont="1" applyAlignment="1">
      <alignment horizontal="left"/>
    </xf>
    <xf numFmtId="177" fontId="96" fillId="0" borderId="70" xfId="21" applyNumberFormat="1" applyFont="1" applyFill="1" applyBorder="1"/>
    <xf numFmtId="177" fontId="96" fillId="0" borderId="72" xfId="21" applyNumberFormat="1" applyFont="1" applyFill="1" applyBorder="1"/>
    <xf numFmtId="0" fontId="67" fillId="0" borderId="90" xfId="21" applyFont="1" applyFill="1" applyBorder="1" applyAlignment="1">
      <alignment horizontal="left"/>
    </xf>
    <xf numFmtId="177" fontId="5" fillId="0" borderId="0" xfId="21" applyNumberFormat="1"/>
    <xf numFmtId="177" fontId="67" fillId="0" borderId="86" xfId="21" applyNumberFormat="1" applyFont="1" applyFill="1" applyBorder="1"/>
    <xf numFmtId="177" fontId="67" fillId="0" borderId="84" xfId="21" applyNumberFormat="1" applyFont="1" applyFill="1" applyBorder="1"/>
    <xf numFmtId="0" fontId="5" fillId="0" borderId="0" xfId="21" applyFont="1"/>
    <xf numFmtId="177" fontId="96" fillId="0" borderId="81" xfId="21" applyNumberFormat="1" applyFont="1" applyFill="1" applyBorder="1"/>
    <xf numFmtId="177" fontId="67" fillId="0" borderId="103" xfId="21" applyNumberFormat="1" applyFont="1" applyFill="1" applyBorder="1"/>
    <xf numFmtId="177" fontId="67" fillId="0" borderId="90" xfId="21" applyNumberFormat="1" applyFont="1" applyFill="1" applyBorder="1"/>
    <xf numFmtId="177" fontId="67" fillId="0" borderId="121" xfId="21" applyNumberFormat="1" applyFont="1" applyFill="1" applyBorder="1"/>
    <xf numFmtId="0" fontId="96" fillId="0" borderId="86" xfId="21" applyFont="1" applyFill="1" applyBorder="1" applyAlignment="1">
      <alignment horizontal="left"/>
    </xf>
    <xf numFmtId="0" fontId="24" fillId="0" borderId="0" xfId="21" applyFont="1" applyBorder="1" applyAlignment="1">
      <alignment horizontal="left"/>
    </xf>
    <xf numFmtId="43" fontId="5" fillId="0" borderId="0" xfId="21" applyNumberFormat="1"/>
    <xf numFmtId="0" fontId="5" fillId="0" borderId="0" xfId="21" applyFont="1" applyAlignment="1">
      <alignment horizontal="right"/>
    </xf>
    <xf numFmtId="0" fontId="97" fillId="0" borderId="0" xfId="21" applyFont="1" applyAlignment="1">
      <alignment vertical="center"/>
    </xf>
    <xf numFmtId="0" fontId="67" fillId="0" borderId="90" xfId="8" applyFont="1" applyFill="1" applyBorder="1"/>
    <xf numFmtId="0" fontId="24" fillId="0" borderId="123" xfId="21" applyFont="1" applyBorder="1" applyAlignment="1">
      <alignment horizontal="center"/>
    </xf>
    <xf numFmtId="0" fontId="24" fillId="0" borderId="124" xfId="21" applyFont="1" applyBorder="1"/>
    <xf numFmtId="0" fontId="24" fillId="0" borderId="0" xfId="21" applyFont="1" applyBorder="1" applyAlignment="1">
      <alignment horizontal="centerContinuous"/>
    </xf>
    <xf numFmtId="0" fontId="67" fillId="0" borderId="90" xfId="21" applyFont="1" applyFill="1" applyBorder="1"/>
    <xf numFmtId="0" fontId="24" fillId="0" borderId="121" xfId="21" applyFont="1" applyBorder="1" applyAlignment="1">
      <alignment horizontal="center"/>
    </xf>
    <xf numFmtId="0" fontId="24" fillId="0" borderId="85" xfId="21" applyFont="1" applyBorder="1"/>
    <xf numFmtId="0" fontId="24" fillId="0" borderId="84" xfId="21" applyFont="1" applyBorder="1"/>
    <xf numFmtId="0" fontId="5" fillId="0" borderId="4" xfId="23" applyFont="1" applyBorder="1"/>
    <xf numFmtId="0" fontId="5" fillId="0" borderId="0" xfId="23" applyFont="1"/>
    <xf numFmtId="0" fontId="5" fillId="0" borderId="0" xfId="23" applyFont="1" applyAlignment="1">
      <alignment horizontal="centerContinuous"/>
    </xf>
    <xf numFmtId="0" fontId="5" fillId="0" borderId="5" xfId="23" applyFont="1" applyBorder="1"/>
    <xf numFmtId="0" fontId="5" fillId="0" borderId="6" xfId="23" applyFont="1" applyBorder="1"/>
    <xf numFmtId="0" fontId="80" fillId="0" borderId="7" xfId="23" applyFont="1" applyBorder="1" applyAlignment="1">
      <alignment horizontal="centerContinuous"/>
    </xf>
    <xf numFmtId="0" fontId="5" fillId="0" borderId="8" xfId="23" applyFont="1" applyBorder="1" applyAlignment="1">
      <alignment horizontal="centerContinuous"/>
    </xf>
    <xf numFmtId="0" fontId="5" fillId="0" borderId="7" xfId="23" applyFont="1" applyBorder="1"/>
    <xf numFmtId="0" fontId="5" fillId="0" borderId="8" xfId="23" applyFont="1" applyBorder="1"/>
    <xf numFmtId="0" fontId="5" fillId="0" borderId="17" xfId="23" applyFont="1" applyBorder="1"/>
    <xf numFmtId="0" fontId="5" fillId="0" borderId="19" xfId="23" applyFont="1" applyBorder="1"/>
    <xf numFmtId="0" fontId="5" fillId="0" borderId="43" xfId="23" applyFont="1" applyBorder="1"/>
    <xf numFmtId="0" fontId="5" fillId="0" borderId="22" xfId="23" applyFont="1" applyBorder="1"/>
    <xf numFmtId="0" fontId="5" fillId="0" borderId="24" xfId="23" applyFont="1" applyBorder="1"/>
    <xf numFmtId="0" fontId="5" fillId="0" borderId="33" xfId="23" applyFont="1" applyBorder="1"/>
    <xf numFmtId="0" fontId="5" fillId="0" borderId="34" xfId="23" applyFont="1" applyBorder="1" applyAlignment="1">
      <alignment horizontal="center"/>
    </xf>
    <xf numFmtId="0" fontId="5" fillId="0" borderId="29" xfId="23" applyFont="1" applyBorder="1"/>
    <xf numFmtId="0" fontId="5" fillId="0" borderId="41" xfId="23" applyFont="1" applyBorder="1" applyAlignment="1">
      <alignment horizontal="centerContinuous"/>
    </xf>
    <xf numFmtId="0" fontId="5" fillId="0" borderId="41" xfId="23" applyFont="1" applyBorder="1" applyAlignment="1">
      <alignment horizontal="center"/>
    </xf>
    <xf numFmtId="0" fontId="5" fillId="0" borderId="29" xfId="23" applyFont="1" applyBorder="1" applyAlignment="1">
      <alignment horizontal="center"/>
    </xf>
    <xf numFmtId="0" fontId="5" fillId="0" borderId="0" xfId="23" applyFont="1" applyAlignment="1">
      <alignment horizontal="center"/>
    </xf>
    <xf numFmtId="0" fontId="5" fillId="0" borderId="35" xfId="23" applyFont="1" applyBorder="1" applyAlignment="1">
      <alignment horizontal="center"/>
    </xf>
    <xf numFmtId="0" fontId="5" fillId="0" borderId="24" xfId="23" applyFont="1" applyBorder="1" applyAlignment="1">
      <alignment horizontal="centerContinuous"/>
    </xf>
    <xf numFmtId="0" fontId="5" fillId="0" borderId="44" xfId="23" applyFont="1" applyBorder="1" applyAlignment="1">
      <alignment horizontal="center"/>
    </xf>
    <xf numFmtId="0" fontId="5" fillId="0" borderId="23" xfId="23" applyFont="1" applyBorder="1" applyAlignment="1">
      <alignment horizontal="center"/>
    </xf>
    <xf numFmtId="0" fontId="5" fillId="0" borderId="33" xfId="23" applyFont="1" applyBorder="1" applyAlignment="1">
      <alignment horizontal="centerContinuous"/>
    </xf>
    <xf numFmtId="0" fontId="5" fillId="0" borderId="41" xfId="23" applyFont="1" applyBorder="1"/>
    <xf numFmtId="5" fontId="5" fillId="0" borderId="29" xfId="23" applyNumberFormat="1" applyFont="1" applyBorder="1" applyProtection="1"/>
    <xf numFmtId="5" fontId="5" fillId="0" borderId="8" xfId="23" applyNumberFormat="1" applyFont="1" applyBorder="1" applyProtection="1"/>
    <xf numFmtId="37" fontId="5" fillId="0" borderId="29" xfId="23" applyNumberFormat="1" applyFont="1" applyBorder="1" applyProtection="1"/>
    <xf numFmtId="37" fontId="5" fillId="0" borderId="8" xfId="23" applyNumberFormat="1" applyFont="1" applyBorder="1" applyProtection="1"/>
    <xf numFmtId="5" fontId="5" fillId="0" borderId="36" xfId="23" applyNumberFormat="1" applyFont="1" applyBorder="1" applyProtection="1"/>
    <xf numFmtId="5" fontId="5" fillId="0" borderId="37" xfId="23" applyNumberFormat="1" applyFont="1" applyBorder="1" applyProtection="1"/>
    <xf numFmtId="0" fontId="5" fillId="0" borderId="0" xfId="23" applyFont="1" applyBorder="1"/>
    <xf numFmtId="37" fontId="21" fillId="0" borderId="0" xfId="23" applyNumberFormat="1" applyFont="1" applyBorder="1" applyProtection="1"/>
    <xf numFmtId="0" fontId="5" fillId="0" borderId="34" xfId="23" applyFont="1" applyBorder="1" applyAlignment="1">
      <alignment vertical="center"/>
    </xf>
    <xf numFmtId="0" fontId="5" fillId="0" borderId="27" xfId="23" applyFont="1" applyBorder="1" applyAlignment="1">
      <alignment horizontal="centerContinuous"/>
    </xf>
    <xf numFmtId="0" fontId="5" fillId="0" borderId="29" xfId="23" applyFont="1" applyBorder="1" applyAlignment="1">
      <alignment horizontal="centerContinuous"/>
    </xf>
    <xf numFmtId="0" fontId="5" fillId="0" borderId="8" xfId="23" applyFont="1" applyBorder="1" applyAlignment="1">
      <alignment horizontal="center"/>
    </xf>
    <xf numFmtId="0" fontId="5" fillId="0" borderId="35" xfId="23" applyFont="1" applyBorder="1" applyAlignment="1">
      <alignment vertical="center"/>
    </xf>
    <xf numFmtId="0" fontId="5" fillId="0" borderId="23" xfId="23" applyFont="1" applyBorder="1" applyAlignment="1">
      <alignment horizontal="centerContinuous"/>
    </xf>
    <xf numFmtId="0" fontId="5" fillId="0" borderId="33" xfId="23" applyFont="1" applyBorder="1" applyAlignment="1">
      <alignment horizontal="center"/>
    </xf>
    <xf numFmtId="0" fontId="5" fillId="0" borderId="0" xfId="23" applyFont="1" applyBorder="1" applyAlignment="1">
      <alignment horizontal="right"/>
    </xf>
    <xf numFmtId="37" fontId="21" fillId="0" borderId="8" xfId="23" applyNumberFormat="1" applyFont="1" applyBorder="1" applyProtection="1"/>
    <xf numFmtId="40" fontId="5" fillId="0" borderId="0" xfId="23" applyNumberFormat="1" applyFont="1"/>
    <xf numFmtId="0" fontId="5" fillId="0" borderId="29" xfId="23" applyFont="1" applyBorder="1" applyAlignment="1">
      <alignment horizontal="right"/>
    </xf>
    <xf numFmtId="0" fontId="5" fillId="0" borderId="0" xfId="23" applyFont="1" applyAlignment="1">
      <alignment horizontal="left"/>
    </xf>
    <xf numFmtId="8" fontId="5" fillId="0" borderId="0" xfId="23" applyNumberFormat="1" applyFont="1"/>
    <xf numFmtId="37" fontId="5" fillId="0" borderId="0" xfId="23" applyNumberFormat="1" applyFont="1"/>
    <xf numFmtId="39" fontId="5" fillId="0" borderId="0" xfId="23" applyNumberFormat="1" applyFont="1"/>
    <xf numFmtId="37" fontId="21" fillId="0" borderId="8" xfId="23" applyNumberFormat="1" applyFont="1" applyFill="1" applyBorder="1" applyProtection="1"/>
    <xf numFmtId="0" fontId="5" fillId="0" borderId="38" xfId="23" applyFont="1" applyBorder="1" applyAlignment="1">
      <alignment vertical="center"/>
    </xf>
    <xf numFmtId="0" fontId="5" fillId="0" borderId="30" xfId="23" applyFont="1" applyBorder="1"/>
    <xf numFmtId="0" fontId="5" fillId="0" borderId="12" xfId="23" applyFont="1" applyBorder="1"/>
    <xf numFmtId="0" fontId="5" fillId="0" borderId="30" xfId="23" applyFont="1" applyBorder="1" applyAlignment="1">
      <alignment horizontal="right"/>
    </xf>
    <xf numFmtId="5" fontId="5" fillId="0" borderId="40" xfId="23" applyNumberFormat="1" applyFont="1" applyBorder="1" applyProtection="1"/>
    <xf numFmtId="5" fontId="5" fillId="0" borderId="0" xfId="24" applyNumberFormat="1" applyFont="1"/>
    <xf numFmtId="0" fontId="5" fillId="0" borderId="0" xfId="23" applyFont="1" applyAlignment="1">
      <alignment horizontal="right"/>
    </xf>
    <xf numFmtId="0" fontId="80" fillId="0" borderId="0" xfId="23" applyFont="1" applyFill="1" applyAlignment="1">
      <alignment horizontal="right"/>
    </xf>
    <xf numFmtId="4" fontId="5" fillId="0" borderId="0" xfId="23" applyNumberFormat="1" applyFont="1"/>
    <xf numFmtId="7" fontId="5" fillId="0" borderId="0" xfId="23" applyNumberFormat="1" applyFont="1"/>
    <xf numFmtId="0" fontId="80" fillId="0" borderId="0" xfId="23" applyFont="1" applyAlignment="1">
      <alignment horizontal="centerContinuous"/>
    </xf>
    <xf numFmtId="7" fontId="5" fillId="0" borderId="0" xfId="23" applyNumberFormat="1" applyFont="1" applyFill="1"/>
    <xf numFmtId="0" fontId="5" fillId="0" borderId="34" xfId="23" applyFont="1" applyBorder="1" applyAlignment="1">
      <alignment horizontal="center" vertical="center"/>
    </xf>
    <xf numFmtId="0" fontId="5" fillId="0" borderId="35" xfId="23" applyFont="1" applyBorder="1" applyAlignment="1">
      <alignment horizontal="center" vertical="center"/>
    </xf>
    <xf numFmtId="179" fontId="5" fillId="0" borderId="0" xfId="0" applyNumberFormat="1" applyFont="1" applyAlignment="1">
      <alignment horizontal="left" vertical="center"/>
    </xf>
    <xf numFmtId="0" fontId="5" fillId="0" borderId="0" xfId="0" applyFont="1" applyAlignment="1">
      <alignment horizontal="right" vertical="center"/>
    </xf>
    <xf numFmtId="0" fontId="5" fillId="0" borderId="0" xfId="0" applyFont="1" applyFill="1" applyAlignment="1">
      <alignment horizontal="center" vertical="center"/>
    </xf>
    <xf numFmtId="177" fontId="5" fillId="0" borderId="0" xfId="25" applyNumberFormat="1" applyFont="1" applyAlignment="1">
      <alignment horizontal="center" vertical="center"/>
    </xf>
    <xf numFmtId="10" fontId="5" fillId="0" borderId="0" xfId="26" applyNumberFormat="1" applyFont="1" applyAlignment="1">
      <alignment horizontal="center" vertical="center"/>
    </xf>
    <xf numFmtId="0" fontId="80" fillId="0" borderId="0" xfId="0" applyFont="1" applyAlignment="1">
      <alignment horizontal="right"/>
    </xf>
    <xf numFmtId="43" fontId="5" fillId="0" borderId="0" xfId="25" applyNumberFormat="1" applyFont="1" applyAlignment="1">
      <alignment horizontal="center" vertical="center"/>
    </xf>
    <xf numFmtId="0" fontId="5" fillId="0" borderId="0" xfId="0" applyFont="1"/>
    <xf numFmtId="0" fontId="5" fillId="0" borderId="4" xfId="0" applyFont="1" applyBorder="1"/>
    <xf numFmtId="179" fontId="5" fillId="0" borderId="5" xfId="0" applyNumberFormat="1" applyFont="1" applyBorder="1" applyAlignment="1">
      <alignment horizontal="left"/>
    </xf>
    <xf numFmtId="0" fontId="5" fillId="0" borderId="5" xfId="0" applyFont="1" applyBorder="1" applyAlignment="1">
      <alignment horizontal="right"/>
    </xf>
    <xf numFmtId="0" fontId="5" fillId="0" borderId="5" xfId="0" applyFont="1" applyFill="1" applyBorder="1" applyAlignment="1">
      <alignment horizontal="center"/>
    </xf>
    <xf numFmtId="177" fontId="5" fillId="0" borderId="5" xfId="25" applyNumberFormat="1" applyFont="1" applyBorder="1" applyAlignment="1">
      <alignment horizontal="center"/>
    </xf>
    <xf numFmtId="10" fontId="5" fillId="0" borderId="5" xfId="26" applyNumberFormat="1" applyFont="1" applyBorder="1" applyAlignment="1">
      <alignment horizontal="center"/>
    </xf>
    <xf numFmtId="0" fontId="5" fillId="0" borderId="5" xfId="0" applyFont="1" applyBorder="1" applyAlignment="1">
      <alignment horizontal="center"/>
    </xf>
    <xf numFmtId="43" fontId="5" fillId="0" borderId="6" xfId="25" applyNumberFormat="1" applyFont="1" applyBorder="1" applyAlignment="1">
      <alignment horizontal="center"/>
    </xf>
    <xf numFmtId="0" fontId="5" fillId="0" borderId="22" xfId="0" applyFont="1" applyBorder="1"/>
    <xf numFmtId="179" fontId="5" fillId="0" borderId="24" xfId="0" applyNumberFormat="1" applyFont="1" applyBorder="1" applyAlignment="1">
      <alignment horizontal="left"/>
    </xf>
    <xf numFmtId="0" fontId="5" fillId="0" borderId="24" xfId="0" applyFont="1" applyBorder="1" applyAlignment="1">
      <alignment horizontal="right"/>
    </xf>
    <xf numFmtId="0" fontId="5" fillId="0" borderId="24" xfId="0" applyFont="1" applyFill="1" applyBorder="1" applyAlignment="1">
      <alignment horizontal="center"/>
    </xf>
    <xf numFmtId="177" fontId="5" fillId="0" borderId="24" xfId="25" applyNumberFormat="1" applyFont="1" applyBorder="1" applyAlignment="1">
      <alignment horizontal="center"/>
    </xf>
    <xf numFmtId="10" fontId="5" fillId="0" borderId="24" xfId="26" applyNumberFormat="1" applyFont="1" applyBorder="1" applyAlignment="1">
      <alignment horizontal="center"/>
    </xf>
    <xf numFmtId="0" fontId="5" fillId="0" borderId="24" xfId="0" applyFont="1" applyBorder="1" applyAlignment="1">
      <alignment horizontal="center"/>
    </xf>
    <xf numFmtId="43" fontId="5" fillId="0" borderId="33" xfId="25" applyNumberFormat="1" applyFont="1" applyBorder="1" applyAlignment="1">
      <alignment horizontal="center"/>
    </xf>
    <xf numFmtId="0" fontId="80" fillId="0" borderId="22" xfId="0" applyFont="1" applyBorder="1" applyAlignment="1">
      <alignment horizontal="centerContinuous"/>
    </xf>
    <xf numFmtId="0" fontId="5" fillId="0" borderId="34" xfId="0" applyFont="1" applyBorder="1"/>
    <xf numFmtId="179" fontId="5" fillId="0" borderId="29" xfId="0" applyNumberFormat="1" applyFont="1" applyBorder="1" applyAlignment="1">
      <alignment horizontal="left"/>
    </xf>
    <xf numFmtId="0" fontId="5" fillId="0" borderId="29" xfId="0" applyFont="1" applyBorder="1" applyAlignment="1">
      <alignment horizontal="right"/>
    </xf>
    <xf numFmtId="0" fontId="5" fillId="0" borderId="29" xfId="0" applyFont="1" applyFill="1" applyBorder="1" applyAlignment="1">
      <alignment horizontal="center"/>
    </xf>
    <xf numFmtId="177" fontId="5" fillId="0" borderId="29" xfId="25" applyNumberFormat="1" applyFont="1" applyBorder="1" applyAlignment="1">
      <alignment horizontal="center"/>
    </xf>
    <xf numFmtId="10" fontId="5" fillId="0" borderId="29" xfId="26" applyNumberFormat="1" applyFont="1" applyBorder="1" applyAlignment="1">
      <alignment horizontal="center"/>
    </xf>
    <xf numFmtId="0" fontId="5" fillId="0" borderId="29" xfId="0" applyFont="1" applyBorder="1" applyAlignment="1">
      <alignment horizontal="center"/>
    </xf>
    <xf numFmtId="43" fontId="5" fillId="0" borderId="8" xfId="25" applyNumberFormat="1" applyFont="1" applyBorder="1" applyAlignment="1">
      <alignment horizontal="center"/>
    </xf>
    <xf numFmtId="0" fontId="5" fillId="0" borderId="34" xfId="0" applyFont="1" applyBorder="1" applyAlignment="1">
      <alignment horizontal="center"/>
    </xf>
    <xf numFmtId="0" fontId="5" fillId="0" borderId="35" xfId="0" applyFont="1" applyBorder="1" applyAlignment="1">
      <alignment horizontal="center"/>
    </xf>
    <xf numFmtId="179" fontId="5" fillId="0" borderId="23" xfId="0" applyNumberFormat="1" applyFont="1" applyBorder="1" applyAlignment="1">
      <alignment horizontal="left"/>
    </xf>
    <xf numFmtId="0" fontId="5" fillId="0" borderId="23" xfId="0" applyFont="1" applyBorder="1" applyAlignment="1">
      <alignment horizontal="right"/>
    </xf>
    <xf numFmtId="0" fontId="5" fillId="0" borderId="23" xfId="0" applyFont="1" applyFill="1" applyBorder="1" applyAlignment="1">
      <alignment horizontal="center"/>
    </xf>
    <xf numFmtId="177" fontId="5" fillId="0" borderId="23" xfId="25" applyNumberFormat="1" applyFont="1" applyBorder="1" applyAlignment="1">
      <alignment horizontal="center"/>
    </xf>
    <xf numFmtId="10" fontId="5" fillId="0" borderId="23" xfId="26" applyNumberFormat="1" applyFont="1" applyBorder="1" applyAlignment="1">
      <alignment horizontal="center"/>
    </xf>
    <xf numFmtId="0" fontId="5" fillId="0" borderId="23" xfId="0" applyFont="1" applyBorder="1" applyAlignment="1">
      <alignment horizontal="center"/>
    </xf>
    <xf numFmtId="179" fontId="21" fillId="0" borderId="29" xfId="0" applyNumberFormat="1" applyFont="1" applyBorder="1" applyAlignment="1">
      <alignment horizontal="left"/>
    </xf>
    <xf numFmtId="37" fontId="21" fillId="0" borderId="29" xfId="0" applyNumberFormat="1" applyFont="1" applyBorder="1" applyAlignment="1" applyProtection="1">
      <alignment horizontal="right"/>
    </xf>
    <xf numFmtId="0" fontId="21" fillId="0" borderId="29" xfId="0" applyFont="1" applyFill="1" applyBorder="1" applyAlignment="1">
      <alignment horizontal="center"/>
    </xf>
    <xf numFmtId="1" fontId="21" fillId="0" borderId="29" xfId="25" applyNumberFormat="1" applyFont="1" applyBorder="1" applyAlignment="1" applyProtection="1">
      <alignment horizontal="center"/>
    </xf>
    <xf numFmtId="10" fontId="21" fillId="0" borderId="29" xfId="26" applyNumberFormat="1" applyFont="1" applyBorder="1" applyAlignment="1" applyProtection="1">
      <alignment horizontal="center"/>
    </xf>
    <xf numFmtId="0" fontId="21" fillId="0" borderId="29" xfId="0" applyFont="1" applyBorder="1" applyAlignment="1">
      <alignment horizontal="center"/>
    </xf>
    <xf numFmtId="43" fontId="21" fillId="0" borderId="8" xfId="25" applyNumberFormat="1" applyFont="1" applyBorder="1" applyAlignment="1">
      <alignment horizontal="center"/>
    </xf>
    <xf numFmtId="179" fontId="21" fillId="0" borderId="0" xfId="0" applyNumberFormat="1" applyFont="1" applyBorder="1" applyAlignment="1">
      <alignment horizontal="left"/>
    </xf>
    <xf numFmtId="0" fontId="98" fillId="0" borderId="0" xfId="0" applyFont="1" applyFill="1" applyBorder="1"/>
    <xf numFmtId="43" fontId="5" fillId="0" borderId="0" xfId="25" applyFont="1"/>
    <xf numFmtId="175" fontId="21" fillId="0" borderId="29" xfId="0" applyNumberFormat="1" applyFont="1" applyBorder="1" applyAlignment="1">
      <alignment horizontal="left"/>
    </xf>
    <xf numFmtId="0" fontId="99" fillId="0" borderId="0" xfId="0" applyFont="1" applyFill="1" applyBorder="1"/>
    <xf numFmtId="43" fontId="99" fillId="0" borderId="0" xfId="25" applyFont="1" applyFill="1" applyBorder="1"/>
    <xf numFmtId="16" fontId="5" fillId="0" borderId="0" xfId="0" applyNumberFormat="1" applyFont="1"/>
    <xf numFmtId="37" fontId="21" fillId="0" borderId="29" xfId="0" applyNumberFormat="1" applyFont="1" applyFill="1" applyBorder="1" applyAlignment="1" applyProtection="1">
      <alignment horizontal="right"/>
    </xf>
    <xf numFmtId="43" fontId="21" fillId="0" borderId="0" xfId="25" applyNumberFormat="1" applyFont="1" applyBorder="1" applyAlignment="1">
      <alignment horizontal="center"/>
    </xf>
    <xf numFmtId="0" fontId="5" fillId="0" borderId="90" xfId="0" applyFont="1" applyBorder="1"/>
    <xf numFmtId="43" fontId="105" fillId="0" borderId="0" xfId="25" applyFont="1" applyFill="1"/>
    <xf numFmtId="43" fontId="105" fillId="0" borderId="0" xfId="25" applyNumberFormat="1" applyFont="1" applyFill="1" applyBorder="1" applyAlignment="1">
      <alignment horizontal="center"/>
    </xf>
    <xf numFmtId="43" fontId="105" fillId="0" borderId="8" xfId="25" applyNumberFormat="1" applyFont="1" applyFill="1" applyBorder="1" applyAlignment="1">
      <alignment horizontal="center"/>
    </xf>
    <xf numFmtId="0" fontId="5" fillId="0" borderId="38" xfId="0" applyFont="1" applyBorder="1" applyAlignment="1">
      <alignment horizontal="center"/>
    </xf>
    <xf numFmtId="179" fontId="5" fillId="0" borderId="30" xfId="0" applyNumberFormat="1" applyFont="1" applyBorder="1" applyAlignment="1">
      <alignment horizontal="left"/>
    </xf>
    <xf numFmtId="37" fontId="5" fillId="0" borderId="39" xfId="0" applyNumberFormat="1" applyFont="1" applyBorder="1" applyAlignment="1" applyProtection="1">
      <alignment horizontal="right"/>
    </xf>
    <xf numFmtId="0" fontId="5" fillId="0" borderId="30" xfId="0" applyFont="1" applyFill="1" applyBorder="1" applyAlignment="1">
      <alignment horizontal="center"/>
    </xf>
    <xf numFmtId="177" fontId="5" fillId="0" borderId="30" xfId="25" applyNumberFormat="1" applyFont="1" applyBorder="1" applyAlignment="1" applyProtection="1">
      <alignment horizontal="center"/>
    </xf>
    <xf numFmtId="10" fontId="5" fillId="0" borderId="30" xfId="26" applyNumberFormat="1" applyFont="1" applyBorder="1" applyAlignment="1" applyProtection="1">
      <alignment horizontal="center"/>
    </xf>
    <xf numFmtId="0" fontId="5" fillId="0" borderId="30" xfId="0" applyFont="1" applyBorder="1" applyAlignment="1">
      <alignment horizontal="center"/>
    </xf>
    <xf numFmtId="43" fontId="5" fillId="0" borderId="13" xfId="25" applyNumberFormat="1" applyFont="1" applyBorder="1" applyAlignment="1">
      <alignment horizontal="center"/>
    </xf>
    <xf numFmtId="0" fontId="5" fillId="0" borderId="0" xfId="0" applyFont="1" applyAlignment="1">
      <alignment horizontal="center"/>
    </xf>
    <xf numFmtId="179" fontId="5" fillId="0" borderId="0" xfId="0" applyNumberFormat="1" applyFont="1" applyAlignment="1">
      <alignment horizontal="left"/>
    </xf>
    <xf numFmtId="0" fontId="5" fillId="0" borderId="0" xfId="0" applyFont="1" applyAlignment="1">
      <alignment horizontal="right"/>
    </xf>
    <xf numFmtId="0" fontId="5" fillId="0" borderId="0" xfId="0" applyFont="1" applyFill="1" applyAlignment="1">
      <alignment horizontal="center"/>
    </xf>
    <xf numFmtId="177" fontId="5" fillId="0" borderId="0" xfId="25" applyNumberFormat="1" applyFont="1" applyAlignment="1">
      <alignment horizontal="center"/>
    </xf>
    <xf numFmtId="10" fontId="5" fillId="0" borderId="0" xfId="26" applyNumberFormat="1" applyFont="1" applyAlignment="1">
      <alignment horizontal="center"/>
    </xf>
    <xf numFmtId="43" fontId="5" fillId="0" borderId="0" xfId="25" applyNumberFormat="1" applyFont="1" applyAlignment="1">
      <alignment horizontal="center"/>
    </xf>
    <xf numFmtId="39" fontId="5" fillId="0" borderId="0" xfId="0" applyNumberFormat="1" applyFont="1" applyAlignment="1">
      <alignment horizontal="right"/>
    </xf>
    <xf numFmtId="37" fontId="5" fillId="0" borderId="0" xfId="0" applyNumberFormat="1" applyFont="1" applyAlignment="1">
      <alignment horizontal="right"/>
    </xf>
    <xf numFmtId="0" fontId="5" fillId="0" borderId="7" xfId="0" applyFont="1" applyBorder="1" applyProtection="1"/>
    <xf numFmtId="0" fontId="80" fillId="0" borderId="0" xfId="0" applyFont="1" applyAlignment="1">
      <alignment horizontal="center"/>
    </xf>
    <xf numFmtId="0" fontId="5" fillId="0" borderId="5" xfId="0" applyFont="1" applyBorder="1"/>
    <xf numFmtId="177" fontId="5" fillId="0" borderId="5" xfId="25" applyNumberFormat="1" applyFont="1" applyBorder="1"/>
    <xf numFmtId="0" fontId="5" fillId="0" borderId="6" xfId="0" applyFont="1" applyBorder="1"/>
    <xf numFmtId="0" fontId="80" fillId="0" borderId="7" xfId="0" applyFont="1" applyBorder="1" applyAlignment="1">
      <alignment horizontal="centerContinuous"/>
    </xf>
    <xf numFmtId="0" fontId="5" fillId="0" borderId="0" xfId="0" applyFont="1" applyAlignment="1">
      <alignment horizontal="centerContinuous"/>
    </xf>
    <xf numFmtId="177" fontId="5" fillId="0" borderId="0" xfId="25" applyNumberFormat="1" applyFont="1" applyAlignment="1">
      <alignment horizontal="centerContinuous"/>
    </xf>
    <xf numFmtId="0" fontId="5" fillId="0" borderId="8" xfId="0" applyFont="1" applyBorder="1" applyAlignment="1">
      <alignment horizontal="centerContinuous"/>
    </xf>
    <xf numFmtId="0" fontId="5" fillId="0" borderId="24" xfId="0" applyFont="1" applyBorder="1"/>
    <xf numFmtId="177" fontId="5" fillId="0" borderId="24" xfId="25" applyNumberFormat="1" applyFont="1" applyBorder="1"/>
    <xf numFmtId="0" fontId="5" fillId="0" borderId="33" xfId="0" applyFont="1" applyBorder="1"/>
    <xf numFmtId="0" fontId="5" fillId="0" borderId="24" xfId="0" applyFont="1" applyBorder="1" applyAlignment="1">
      <alignment horizontal="centerContinuous"/>
    </xf>
    <xf numFmtId="177" fontId="5" fillId="0" borderId="24" xfId="25" applyNumberFormat="1" applyFont="1" applyBorder="1" applyAlignment="1">
      <alignment horizontal="centerContinuous"/>
    </xf>
    <xf numFmtId="0" fontId="5" fillId="0" borderId="33" xfId="0" applyFont="1" applyBorder="1" applyAlignment="1">
      <alignment horizontal="centerContinuous"/>
    </xf>
    <xf numFmtId="0" fontId="5" fillId="0" borderId="29" xfId="0" applyFont="1" applyBorder="1"/>
    <xf numFmtId="0" fontId="5" fillId="0" borderId="8" xfId="0" applyFont="1" applyBorder="1" applyAlignment="1">
      <alignment horizontal="center"/>
    </xf>
    <xf numFmtId="0" fontId="5" fillId="0" borderId="33" xfId="0" applyFont="1" applyBorder="1" applyAlignment="1">
      <alignment horizontal="center"/>
    </xf>
    <xf numFmtId="175" fontId="21" fillId="0" borderId="29" xfId="25" applyNumberFormat="1" applyFont="1" applyBorder="1" applyAlignment="1">
      <alignment horizontal="left"/>
    </xf>
    <xf numFmtId="37" fontId="21" fillId="0" borderId="29" xfId="0" applyNumberFormat="1" applyFont="1" applyBorder="1" applyProtection="1"/>
    <xf numFmtId="2" fontId="21" fillId="0" borderId="29" xfId="0" applyNumberFormat="1" applyFont="1" applyBorder="1" applyAlignment="1" applyProtection="1">
      <alignment horizontal="center"/>
    </xf>
    <xf numFmtId="0" fontId="21" fillId="0" borderId="8" xfId="0" applyFont="1" applyBorder="1" applyAlignment="1">
      <alignment horizontal="center"/>
    </xf>
    <xf numFmtId="172" fontId="21" fillId="0" borderId="29" xfId="25" applyNumberFormat="1" applyFont="1" applyBorder="1" applyAlignment="1">
      <alignment horizontal="left"/>
    </xf>
    <xf numFmtId="49" fontId="21" fillId="0" borderId="29" xfId="0" applyNumberFormat="1" applyFont="1" applyBorder="1"/>
    <xf numFmtId="49" fontId="5" fillId="0" borderId="29" xfId="0" applyNumberFormat="1" applyFont="1" applyBorder="1"/>
    <xf numFmtId="37" fontId="5" fillId="0" borderId="29" xfId="0" applyNumberFormat="1" applyFont="1" applyBorder="1" applyProtection="1"/>
    <xf numFmtId="1" fontId="5" fillId="0" borderId="29" xfId="25" applyNumberFormat="1" applyFont="1" applyBorder="1" applyAlignment="1" applyProtection="1">
      <alignment horizontal="center"/>
    </xf>
    <xf numFmtId="2" fontId="5" fillId="0" borderId="29" xfId="0" applyNumberFormat="1" applyFont="1" applyBorder="1" applyAlignment="1" applyProtection="1">
      <alignment horizontal="center"/>
    </xf>
    <xf numFmtId="175" fontId="5" fillId="0" borderId="29" xfId="0" applyNumberFormat="1" applyFont="1" applyFill="1" applyBorder="1" applyAlignment="1">
      <alignment horizontal="left"/>
    </xf>
    <xf numFmtId="37" fontId="5" fillId="0" borderId="29" xfId="0" applyNumberFormat="1" applyFont="1" applyFill="1" applyBorder="1" applyProtection="1"/>
    <xf numFmtId="37" fontId="5" fillId="0" borderId="118" xfId="0" applyNumberFormat="1" applyFont="1" applyFill="1" applyBorder="1" applyProtection="1"/>
    <xf numFmtId="49" fontId="5" fillId="0" borderId="29" xfId="0" applyNumberFormat="1" applyFont="1" applyFill="1" applyBorder="1"/>
    <xf numFmtId="177" fontId="5" fillId="0" borderId="29" xfId="25" applyNumberFormat="1" applyFont="1" applyFill="1" applyBorder="1" applyProtection="1"/>
    <xf numFmtId="175" fontId="5" fillId="0" borderId="29" xfId="0" applyNumberFormat="1" applyFont="1" applyBorder="1" applyAlignment="1">
      <alignment horizontal="left"/>
    </xf>
    <xf numFmtId="175" fontId="21" fillId="0" borderId="29" xfId="0" applyNumberFormat="1" applyFont="1" applyBorder="1" applyAlignment="1">
      <alignment horizontal="right"/>
    </xf>
    <xf numFmtId="0" fontId="5" fillId="0" borderId="30" xfId="0" applyFont="1" applyBorder="1"/>
    <xf numFmtId="177" fontId="5" fillId="0" borderId="30" xfId="25" applyNumberFormat="1" applyFont="1" applyBorder="1" applyProtection="1"/>
    <xf numFmtId="10" fontId="5" fillId="0" borderId="30" xfId="0" applyNumberFormat="1" applyFont="1" applyBorder="1" applyProtection="1"/>
    <xf numFmtId="0" fontId="5" fillId="0" borderId="13" xfId="0" applyFont="1" applyBorder="1"/>
    <xf numFmtId="177" fontId="5" fillId="0" borderId="0" xfId="25" applyNumberFormat="1" applyFont="1"/>
    <xf numFmtId="0" fontId="24" fillId="0" borderId="34" xfId="8" applyFont="1" applyFill="1" applyBorder="1" applyAlignment="1">
      <alignment horizontal="center"/>
    </xf>
    <xf numFmtId="0" fontId="24" fillId="0" borderId="41" xfId="8" applyFont="1" applyFill="1" applyBorder="1"/>
    <xf numFmtId="37" fontId="18" fillId="0" borderId="41" xfId="8" applyNumberFormat="1" applyFont="1" applyFill="1" applyBorder="1" applyProtection="1">
      <protection locked="0"/>
    </xf>
    <xf numFmtId="37" fontId="16" fillId="0" borderId="29" xfId="8" applyNumberFormat="1" applyFont="1" applyFill="1" applyBorder="1" applyProtection="1"/>
    <xf numFmtId="0" fontId="86" fillId="0" borderId="0" xfId="8" applyFont="1" applyFill="1"/>
    <xf numFmtId="0" fontId="5" fillId="0" borderId="0" xfId="8" applyFill="1"/>
    <xf numFmtId="0" fontId="24" fillId="0" borderId="38" xfId="18" applyFont="1" applyFill="1" applyBorder="1" applyAlignment="1" applyProtection="1">
      <alignment horizontal="center"/>
    </xf>
    <xf numFmtId="0" fontId="24" fillId="0" borderId="30" xfId="18" applyFont="1" applyFill="1" applyBorder="1" applyAlignment="1">
      <alignment horizontal="center"/>
    </xf>
    <xf numFmtId="177" fontId="24" fillId="0" borderId="39" xfId="9" applyNumberFormat="1" applyFont="1" applyFill="1" applyBorder="1"/>
    <xf numFmtId="0" fontId="24" fillId="0" borderId="39" xfId="18" applyFont="1" applyFill="1" applyBorder="1"/>
    <xf numFmtId="5" fontId="24" fillId="0" borderId="40" xfId="18" applyNumberFormat="1" applyFont="1" applyFill="1" applyBorder="1" applyProtection="1"/>
    <xf numFmtId="0" fontId="24" fillId="0" borderId="0" xfId="18" applyFont="1" applyFill="1"/>
    <xf numFmtId="37" fontId="24" fillId="0" borderId="61" xfId="18" applyNumberFormat="1" applyFont="1" applyFill="1" applyBorder="1" applyProtection="1"/>
    <xf numFmtId="5" fontId="24" fillId="0" borderId="39" xfId="18" applyNumberFormat="1" applyFont="1" applyFill="1" applyBorder="1" applyProtection="1"/>
    <xf numFmtId="37" fontId="24" fillId="0" borderId="39" xfId="18" applyNumberFormat="1" applyFont="1" applyFill="1" applyBorder="1" applyProtection="1"/>
    <xf numFmtId="0" fontId="24" fillId="0" borderId="13" xfId="18" applyFont="1" applyFill="1" applyBorder="1" applyAlignment="1">
      <alignment horizontal="center"/>
    </xf>
    <xf numFmtId="0" fontId="24" fillId="0" borderId="0" xfId="18" applyFill="1"/>
    <xf numFmtId="37" fontId="5" fillId="0" borderId="7" xfId="8" applyNumberFormat="1" applyFill="1" applyBorder="1" applyAlignment="1" applyProtection="1">
      <alignment horizontal="center"/>
    </xf>
    <xf numFmtId="0" fontId="5" fillId="0" borderId="29" xfId="8" applyFill="1" applyBorder="1"/>
    <xf numFmtId="2" fontId="5" fillId="0" borderId="8" xfId="8" applyNumberFormat="1" applyFill="1" applyBorder="1" applyAlignment="1">
      <alignment horizontal="right"/>
    </xf>
    <xf numFmtId="0" fontId="5" fillId="0" borderId="0" xfId="8" applyFill="1" applyAlignment="1">
      <alignment horizontal="centerContinuous"/>
    </xf>
    <xf numFmtId="0" fontId="29" fillId="0" borderId="6" xfId="8" applyFont="1" applyFill="1" applyBorder="1"/>
    <xf numFmtId="0" fontId="36" fillId="0" borderId="8" xfId="8" applyFont="1" applyFill="1" applyBorder="1" applyAlignment="1">
      <alignment horizontal="centerContinuous"/>
    </xf>
    <xf numFmtId="0" fontId="29" fillId="0" borderId="8" xfId="8" applyFont="1" applyFill="1" applyBorder="1"/>
    <xf numFmtId="0" fontId="29" fillId="0" borderId="21" xfId="8" applyFont="1" applyFill="1" applyBorder="1"/>
    <xf numFmtId="0" fontId="29" fillId="0" borderId="28" xfId="8" applyFont="1" applyFill="1" applyBorder="1" applyAlignment="1">
      <alignment horizontal="center"/>
    </xf>
    <xf numFmtId="41" fontId="29" fillId="0" borderId="52" xfId="8" applyNumberFormat="1" applyFont="1" applyFill="1" applyBorder="1" applyProtection="1"/>
    <xf numFmtId="0" fontId="29" fillId="0" borderId="0" xfId="8" applyFont="1" applyFill="1"/>
    <xf numFmtId="0" fontId="29" fillId="0" borderId="0" xfId="8" applyFont="1" applyFill="1" applyAlignment="1">
      <alignment horizontal="centerContinuous"/>
    </xf>
    <xf numFmtId="177" fontId="0" fillId="0" borderId="0" xfId="22" applyNumberFormat="1" applyFont="1"/>
    <xf numFmtId="177" fontId="16" fillId="3" borderId="8" xfId="0" applyNumberFormat="1" applyFont="1" applyFill="1" applyBorder="1"/>
    <xf numFmtId="177" fontId="37" fillId="0" borderId="81" xfId="9" applyNumberFormat="1" applyFont="1" applyFill="1" applyBorder="1" applyProtection="1"/>
    <xf numFmtId="177" fontId="33" fillId="0" borderId="70" xfId="9" applyNumberFormat="1" applyFont="1" applyFill="1" applyBorder="1" applyProtection="1"/>
    <xf numFmtId="177" fontId="24" fillId="0" borderId="70" xfId="9" applyNumberFormat="1" applyFont="1" applyFill="1" applyBorder="1"/>
    <xf numFmtId="177" fontId="5" fillId="0" borderId="70" xfId="8" applyNumberFormat="1" applyFill="1" applyBorder="1"/>
    <xf numFmtId="177" fontId="33" fillId="0" borderId="70" xfId="8" applyNumberFormat="1" applyFont="1" applyFill="1" applyBorder="1" applyProtection="1"/>
    <xf numFmtId="177" fontId="29" fillId="0" borderId="28" xfId="8" applyNumberFormat="1" applyFont="1" applyFill="1" applyBorder="1"/>
    <xf numFmtId="177" fontId="24" fillId="0" borderId="39" xfId="22" applyNumberFormat="1" applyFont="1" applyFill="1" applyBorder="1" applyProtection="1"/>
    <xf numFmtId="37" fontId="24" fillId="0" borderId="29" xfId="4" applyNumberFormat="1" applyFont="1" applyFill="1" applyBorder="1" applyProtection="1">
      <protection locked="0"/>
    </xf>
    <xf numFmtId="43" fontId="106" fillId="0" borderId="27" xfId="25" applyFont="1" applyBorder="1" applyAlignment="1" applyProtection="1"/>
    <xf numFmtId="43" fontId="106" fillId="0" borderId="0" xfId="25" applyFont="1" applyBorder="1" applyAlignment="1" applyProtection="1"/>
    <xf numFmtId="43" fontId="106" fillId="0" borderId="8" xfId="25" applyFont="1" applyBorder="1" applyAlignment="1" applyProtection="1"/>
    <xf numFmtId="0" fontId="29" fillId="0" borderId="0" xfId="4" applyFont="1" applyAlignment="1">
      <alignment vertical="top"/>
    </xf>
    <xf numFmtId="0" fontId="96" fillId="0" borderId="80" xfId="21" applyFont="1" applyFill="1" applyBorder="1" applyAlignment="1">
      <alignment horizontal="center"/>
    </xf>
    <xf numFmtId="0" fontId="96" fillId="0" borderId="0" xfId="21" applyFont="1" applyFill="1" applyBorder="1" applyAlignment="1">
      <alignment horizontal="center"/>
    </xf>
    <xf numFmtId="0" fontId="96" fillId="0" borderId="85" xfId="21" applyFont="1" applyFill="1" applyBorder="1" applyAlignment="1">
      <alignment horizontal="center"/>
    </xf>
    <xf numFmtId="5" fontId="40" fillId="0" borderId="0" xfId="4" applyNumberFormat="1" applyFont="1"/>
    <xf numFmtId="39" fontId="24" fillId="0" borderId="29" xfId="4" applyNumberFormat="1" applyFont="1" applyBorder="1" applyProtection="1">
      <protection locked="0"/>
    </xf>
    <xf numFmtId="43" fontId="24" fillId="0" borderId="0" xfId="4" applyNumberFormat="1" applyFont="1"/>
    <xf numFmtId="5" fontId="24" fillId="0" borderId="30" xfId="4" applyNumberFormat="1" applyFont="1" applyFill="1" applyBorder="1" applyProtection="1"/>
    <xf numFmtId="37" fontId="24" fillId="0" borderId="23" xfId="4" applyNumberFormat="1" applyFont="1" applyFill="1" applyBorder="1" applyProtection="1"/>
    <xf numFmtId="37" fontId="24" fillId="0" borderId="23" xfId="4" applyNumberFormat="1" applyFont="1" applyFill="1" applyBorder="1" applyProtection="1">
      <protection locked="0"/>
    </xf>
    <xf numFmtId="39" fontId="24" fillId="0" borderId="29" xfId="4" applyNumberFormat="1" applyFont="1" applyFill="1" applyBorder="1" applyProtection="1">
      <protection locked="0"/>
    </xf>
    <xf numFmtId="37" fontId="24" fillId="0" borderId="36" xfId="4" applyNumberFormat="1" applyFont="1" applyFill="1" applyBorder="1" applyProtection="1"/>
    <xf numFmtId="37" fontId="24" fillId="0" borderId="39" xfId="4" applyNumberFormat="1" applyFont="1" applyFill="1" applyBorder="1" applyProtection="1"/>
    <xf numFmtId="5" fontId="24" fillId="0" borderId="39" xfId="4" applyNumberFormat="1" applyFont="1" applyFill="1" applyBorder="1" applyProtection="1"/>
    <xf numFmtId="177" fontId="24" fillId="0" borderId="36" xfId="9" applyNumberFormat="1" applyFont="1" applyFill="1" applyBorder="1" applyProtection="1"/>
    <xf numFmtId="37" fontId="24" fillId="0" borderId="18" xfId="4" applyNumberFormat="1" applyFont="1" applyFill="1" applyBorder="1" applyProtection="1">
      <protection locked="0"/>
    </xf>
    <xf numFmtId="0" fontId="29" fillId="0" borderId="73" xfId="0" applyFont="1" applyBorder="1"/>
    <xf numFmtId="0" fontId="24" fillId="0" borderId="125" xfId="21" applyFont="1" applyBorder="1" applyProtection="1"/>
    <xf numFmtId="177" fontId="67" fillId="0" borderId="75" xfId="21" applyNumberFormat="1" applyFont="1" applyFill="1" applyBorder="1"/>
    <xf numFmtId="49" fontId="80" fillId="0" borderId="76" xfId="21" applyNumberFormat="1" applyFont="1" applyFill="1" applyBorder="1" applyAlignment="1">
      <alignment horizontal="right"/>
    </xf>
    <xf numFmtId="0" fontId="96" fillId="0" borderId="128" xfId="21" applyFont="1" applyFill="1" applyBorder="1" applyAlignment="1">
      <alignment horizontal="center"/>
    </xf>
    <xf numFmtId="177" fontId="96" fillId="0" borderId="126" xfId="21" applyNumberFormat="1" applyFont="1" applyFill="1" applyBorder="1" applyAlignment="1">
      <alignment horizontal="center"/>
    </xf>
    <xf numFmtId="0" fontId="96" fillId="0" borderId="129" xfId="21" applyFont="1" applyFill="1" applyBorder="1"/>
    <xf numFmtId="177" fontId="96" fillId="0" borderId="77" xfId="21" applyNumberFormat="1" applyFont="1" applyFill="1" applyBorder="1" applyAlignment="1">
      <alignment horizontal="center"/>
    </xf>
    <xf numFmtId="0" fontId="96" fillId="0" borderId="129" xfId="21" applyFont="1" applyFill="1" applyBorder="1" applyAlignment="1">
      <alignment horizontal="center"/>
    </xf>
    <xf numFmtId="0" fontId="96" fillId="0" borderId="130" xfId="21" applyFont="1" applyFill="1" applyBorder="1" applyAlignment="1">
      <alignment horizontal="center"/>
    </xf>
    <xf numFmtId="177" fontId="96" fillId="0" borderId="127" xfId="21" applyNumberFormat="1" applyFont="1" applyFill="1" applyBorder="1" applyAlignment="1">
      <alignment horizontal="center"/>
    </xf>
    <xf numFmtId="0" fontId="67" fillId="0" borderId="129" xfId="21" applyFont="1" applyFill="1" applyBorder="1"/>
    <xf numFmtId="177" fontId="67" fillId="0" borderId="77" xfId="21" applyNumberFormat="1" applyFont="1" applyFill="1" applyBorder="1"/>
    <xf numFmtId="177" fontId="96" fillId="0" borderId="131" xfId="21" applyNumberFormat="1" applyFont="1" applyFill="1" applyBorder="1"/>
    <xf numFmtId="177" fontId="67" fillId="0" borderId="126" xfId="21" applyNumberFormat="1" applyFont="1" applyFill="1" applyBorder="1"/>
    <xf numFmtId="177" fontId="67" fillId="0" borderId="131" xfId="21" applyNumberFormat="1" applyFont="1" applyFill="1" applyBorder="1"/>
    <xf numFmtId="177" fontId="67" fillId="0" borderId="132" xfId="21" applyNumberFormat="1" applyFont="1" applyFill="1" applyBorder="1"/>
    <xf numFmtId="177" fontId="67" fillId="0" borderId="132" xfId="21" applyNumberFormat="1" applyFont="1" applyFill="1" applyBorder="1" applyAlignment="1">
      <alignment horizontal="center"/>
    </xf>
    <xf numFmtId="0" fontId="67" fillId="0" borderId="71" xfId="8" applyFont="1" applyFill="1" applyBorder="1"/>
    <xf numFmtId="177" fontId="96" fillId="0" borderId="77" xfId="8" applyNumberFormat="1" applyFont="1" applyFill="1" applyBorder="1"/>
    <xf numFmtId="0" fontId="24" fillId="0" borderId="88" xfId="21" applyFont="1" applyBorder="1" applyAlignment="1">
      <alignment horizontal="center"/>
    </xf>
    <xf numFmtId="0" fontId="24" fillId="0" borderId="66" xfId="21" applyFont="1" applyBorder="1"/>
    <xf numFmtId="0" fontId="24" fillId="0" borderId="89" xfId="21" applyFont="1" applyBorder="1"/>
    <xf numFmtId="0" fontId="24" fillId="0" borderId="75" xfId="21" applyFont="1" applyBorder="1" applyAlignment="1">
      <alignment horizontal="centerContinuous"/>
    </xf>
    <xf numFmtId="0" fontId="24" fillId="0" borderId="75" xfId="21" applyFont="1" applyBorder="1"/>
    <xf numFmtId="0" fontId="67" fillId="0" borderId="86" xfId="8" applyFont="1" applyFill="1" applyBorder="1"/>
    <xf numFmtId="0" fontId="96" fillId="0" borderId="85" xfId="8" applyFont="1" applyFill="1" applyBorder="1" applyAlignment="1">
      <alignment horizontal="left"/>
    </xf>
    <xf numFmtId="177" fontId="96" fillId="0" borderId="86" xfId="8" applyNumberFormat="1" applyFont="1" applyFill="1" applyBorder="1"/>
    <xf numFmtId="177" fontId="96" fillId="0" borderId="84" xfId="8" applyNumberFormat="1" applyFont="1" applyFill="1" applyBorder="1"/>
    <xf numFmtId="0" fontId="67" fillId="0" borderId="130" xfId="21" applyFont="1" applyFill="1" applyBorder="1"/>
    <xf numFmtId="0" fontId="96" fillId="0" borderId="85" xfId="21" applyFont="1" applyFill="1" applyBorder="1" applyAlignment="1">
      <alignment horizontal="left"/>
    </xf>
    <xf numFmtId="0" fontId="24" fillId="0" borderId="5" xfId="21" applyFont="1" applyBorder="1" applyAlignment="1">
      <alignment horizontal="centerContinuous"/>
    </xf>
    <xf numFmtId="0" fontId="24" fillId="0" borderId="5" xfId="21" applyFont="1" applyBorder="1"/>
    <xf numFmtId="0" fontId="24" fillId="0" borderId="38" xfId="4" applyBorder="1" applyAlignment="1">
      <alignment horizontal="center"/>
    </xf>
    <xf numFmtId="0" fontId="5" fillId="0" borderId="133" xfId="23" applyFont="1" applyBorder="1"/>
    <xf numFmtId="0" fontId="5" fillId="0" borderId="134" xfId="23" applyFont="1" applyBorder="1"/>
    <xf numFmtId="0" fontId="5" fillId="0" borderId="134" xfId="23" applyFont="1" applyBorder="1" applyAlignment="1">
      <alignment horizontal="centerContinuous"/>
    </xf>
    <xf numFmtId="0" fontId="5" fillId="0" borderId="135" xfId="23" applyFont="1" applyBorder="1" applyAlignment="1">
      <alignment horizontal="centerContinuous"/>
    </xf>
    <xf numFmtId="0" fontId="5" fillId="0" borderId="0" xfId="17" applyFont="1" applyBorder="1"/>
    <xf numFmtId="37" fontId="5" fillId="0" borderId="77" xfId="17" applyNumberFormat="1" applyFont="1" applyFill="1" applyBorder="1"/>
    <xf numFmtId="0" fontId="5" fillId="0" borderId="66" xfId="17" applyFont="1" applyBorder="1"/>
    <xf numFmtId="37" fontId="5" fillId="0" borderId="89" xfId="17" applyNumberFormat="1" applyFont="1" applyFill="1" applyBorder="1"/>
    <xf numFmtId="0" fontId="34" fillId="0" borderId="0" xfId="27" applyFont="1" applyProtection="1"/>
    <xf numFmtId="0" fontId="107" fillId="0" borderId="0" xfId="27" applyFont="1" applyAlignment="1" applyProtection="1">
      <alignment horizontal="centerContinuous"/>
    </xf>
    <xf numFmtId="0" fontId="48" fillId="0" borderId="0" xfId="27" applyFont="1" applyAlignment="1" applyProtection="1">
      <alignment horizontal="centerContinuous"/>
    </xf>
    <xf numFmtId="0" fontId="24" fillId="0" borderId="0" xfId="27"/>
    <xf numFmtId="0" fontId="24" fillId="0" borderId="0" xfId="27" applyProtection="1"/>
    <xf numFmtId="0" fontId="48" fillId="0" borderId="0" xfId="27" applyFont="1" applyAlignment="1" applyProtection="1">
      <alignment horizontal="center"/>
    </xf>
    <xf numFmtId="0" fontId="24" fillId="0" borderId="0" xfId="27" applyAlignment="1" applyProtection="1">
      <alignment horizontal="center"/>
    </xf>
    <xf numFmtId="0" fontId="36" fillId="0" borderId="0" xfId="27" applyFont="1" applyAlignment="1" applyProtection="1">
      <alignment horizontal="center"/>
    </xf>
    <xf numFmtId="0" fontId="26" fillId="0" borderId="0" xfId="27" applyFont="1" applyAlignment="1" applyProtection="1">
      <alignment horizontal="center"/>
    </xf>
    <xf numFmtId="0" fontId="36" fillId="0" borderId="0" xfId="27" quotePrefix="1" applyFont="1" applyProtection="1"/>
    <xf numFmtId="0" fontId="36" fillId="0" borderId="0" xfId="27" applyFont="1" applyProtection="1"/>
    <xf numFmtId="0" fontId="26" fillId="0" borderId="0" xfId="27" applyFont="1" applyProtection="1"/>
    <xf numFmtId="0" fontId="24" fillId="0" borderId="0" xfId="27" applyFont="1" applyProtection="1"/>
    <xf numFmtId="37" fontId="24" fillId="0" borderId="0" xfId="27" applyNumberFormat="1" applyFill="1" applyProtection="1"/>
    <xf numFmtId="37" fontId="36" fillId="0" borderId="0" xfId="27" applyNumberFormat="1" applyFont="1" applyProtection="1"/>
    <xf numFmtId="37" fontId="24" fillId="0" borderId="0" xfId="27" applyNumberFormat="1" applyProtection="1"/>
    <xf numFmtId="37" fontId="24" fillId="0" borderId="62" xfId="27" applyNumberFormat="1" applyBorder="1" applyProtection="1"/>
    <xf numFmtId="37" fontId="29" fillId="0" borderId="0" xfId="27" applyNumberFormat="1" applyFont="1" applyProtection="1"/>
    <xf numFmtId="0" fontId="29" fillId="0" borderId="0" xfId="27" applyFont="1" applyAlignment="1" applyProtection="1">
      <alignment horizontal="left"/>
    </xf>
    <xf numFmtId="37" fontId="29" fillId="0" borderId="62" xfId="27" applyNumberFormat="1" applyFont="1" applyBorder="1" applyProtection="1"/>
    <xf numFmtId="0" fontId="25" fillId="0" borderId="0" xfId="27" applyFont="1" applyProtection="1"/>
    <xf numFmtId="37" fontId="24" fillId="0" borderId="62" xfId="27" applyNumberFormat="1" applyFont="1" applyBorder="1" applyAlignment="1" applyProtection="1">
      <alignment horizontal="right"/>
    </xf>
    <xf numFmtId="0" fontId="24" fillId="0" borderId="0" xfId="27" applyFont="1" applyAlignment="1" applyProtection="1">
      <alignment horizontal="left"/>
    </xf>
    <xf numFmtId="0" fontId="29" fillId="0" borderId="0" xfId="27" applyFont="1" applyProtection="1"/>
    <xf numFmtId="49" fontId="36" fillId="0" borderId="0" xfId="0" applyNumberFormat="1" applyFont="1" applyProtection="1"/>
    <xf numFmtId="0" fontId="24" fillId="0" borderId="0" xfId="0" applyFont="1" applyProtection="1">
      <protection locked="0"/>
    </xf>
    <xf numFmtId="5" fontId="24" fillId="0" borderId="0" xfId="0" applyNumberFormat="1" applyFont="1" applyProtection="1">
      <protection locked="0"/>
    </xf>
    <xf numFmtId="37" fontId="24" fillId="0" borderId="0" xfId="0" applyNumberFormat="1" applyFont="1" applyProtection="1">
      <protection locked="0"/>
    </xf>
    <xf numFmtId="0" fontId="29" fillId="0" borderId="0" xfId="0" applyFont="1" applyProtection="1">
      <protection locked="0"/>
    </xf>
    <xf numFmtId="0" fontId="25" fillId="0" borderId="0" xfId="0" applyFont="1" applyProtection="1">
      <protection locked="0"/>
    </xf>
    <xf numFmtId="0" fontId="36" fillId="0" borderId="0" xfId="0" applyFont="1" applyProtection="1">
      <protection locked="0"/>
    </xf>
    <xf numFmtId="0" fontId="5" fillId="0" borderId="0" xfId="0" applyFont="1" applyFill="1"/>
    <xf numFmtId="0" fontId="24" fillId="0" borderId="0" xfId="4" applyFont="1" applyAlignment="1" applyProtection="1">
      <alignment horizontal="center"/>
      <protection locked="0"/>
    </xf>
    <xf numFmtId="0" fontId="24" fillId="0" borderId="0" xfId="4" applyAlignment="1">
      <alignment horizontal="center"/>
    </xf>
    <xf numFmtId="0" fontId="24" fillId="0" borderId="0" xfId="0" applyFont="1" applyFill="1" applyAlignment="1">
      <alignment horizontal="center"/>
    </xf>
    <xf numFmtId="0" fontId="96" fillId="0" borderId="78" xfId="21" applyFont="1" applyFill="1" applyBorder="1" applyAlignment="1">
      <alignment horizontal="center"/>
    </xf>
    <xf numFmtId="0" fontId="96" fillId="0" borderId="80" xfId="21" applyFont="1" applyFill="1" applyBorder="1" applyAlignment="1">
      <alignment horizontal="center"/>
    </xf>
    <xf numFmtId="0" fontId="96" fillId="0" borderId="126" xfId="21" applyFont="1" applyFill="1" applyBorder="1" applyAlignment="1">
      <alignment horizontal="center"/>
    </xf>
    <xf numFmtId="0" fontId="96" fillId="0" borderId="71" xfId="21" applyFont="1" applyFill="1" applyBorder="1" applyAlignment="1">
      <alignment horizontal="center"/>
    </xf>
    <xf numFmtId="0" fontId="96" fillId="0" borderId="0" xfId="21" applyFont="1" applyFill="1" applyBorder="1" applyAlignment="1">
      <alignment horizontal="center"/>
    </xf>
    <xf numFmtId="0" fontId="96" fillId="0" borderId="77" xfId="21" applyFont="1" applyFill="1" applyBorder="1" applyAlignment="1">
      <alignment horizontal="center"/>
    </xf>
    <xf numFmtId="0" fontId="96" fillId="0" borderId="83" xfId="21" applyFont="1" applyFill="1" applyBorder="1" applyAlignment="1">
      <alignment horizontal="center"/>
    </xf>
    <xf numFmtId="0" fontId="96" fillId="0" borderId="85" xfId="21" applyFont="1" applyFill="1" applyBorder="1" applyAlignment="1">
      <alignment horizontal="center"/>
    </xf>
    <xf numFmtId="0" fontId="96" fillId="0" borderId="127" xfId="21" applyFont="1" applyFill="1" applyBorder="1" applyAlignment="1">
      <alignment horizontal="center"/>
    </xf>
    <xf numFmtId="0" fontId="24" fillId="0" borderId="0" xfId="11" applyFont="1" applyAlignment="1">
      <alignment horizontal="center"/>
    </xf>
    <xf numFmtId="0" fontId="80" fillId="0" borderId="7" xfId="0" applyFont="1" applyBorder="1" applyAlignment="1">
      <alignment horizontal="center"/>
    </xf>
    <xf numFmtId="0" fontId="80" fillId="0" borderId="0" xfId="0" applyFont="1" applyBorder="1" applyAlignment="1">
      <alignment horizontal="center"/>
    </xf>
    <xf numFmtId="0" fontId="80" fillId="0" borderId="8" xfId="0" applyFont="1" applyBorder="1" applyAlignment="1">
      <alignment horizontal="center"/>
    </xf>
    <xf numFmtId="0" fontId="48" fillId="0" borderId="0" xfId="27" applyFont="1" applyAlignment="1" applyProtection="1">
      <alignment horizontal="center"/>
    </xf>
  </cellXfs>
  <cellStyles count="28">
    <cellStyle name="Comma" xfId="22" builtinId="3"/>
    <cellStyle name="Comma 12" xfId="13"/>
    <cellStyle name="Comma 2" xfId="9"/>
    <cellStyle name="Comma 3" xfId="10"/>
    <cellStyle name="Comma 4" xfId="15"/>
    <cellStyle name="Comma 5" xfId="24"/>
    <cellStyle name="Comma 6" xfId="25"/>
    <cellStyle name="Currency 2" xfId="1"/>
    <cellStyle name="Normal" xfId="0" builtinId="0"/>
    <cellStyle name="Normal 11" xfId="27"/>
    <cellStyle name="Normal 180" xfId="4"/>
    <cellStyle name="Normal 2" xfId="5"/>
    <cellStyle name="Normal 2 15" xfId="21"/>
    <cellStyle name="Normal 2 2" xfId="19"/>
    <cellStyle name="Normal 3" xfId="6"/>
    <cellStyle name="Normal 4" xfId="7"/>
    <cellStyle name="Normal 5" xfId="8"/>
    <cellStyle name="Normal 6" xfId="11"/>
    <cellStyle name="Normal 7" xfId="14"/>
    <cellStyle name="Normal 8" xfId="20"/>
    <cellStyle name="Normal 9" xfId="23"/>
    <cellStyle name="Normal_Book1" xfId="18"/>
    <cellStyle name="Normal_BUPSCSUPP05" xfId="12"/>
    <cellStyle name="Normal_Feb Final Input" xfId="2"/>
    <cellStyle name="Normal_KEDLI 2008 PSC Annual Fixed Assets pages for filing" xfId="3"/>
    <cellStyle name="Normal_Sheet2" xfId="17"/>
    <cellStyle name="Percent 2" xfId="16"/>
    <cellStyle name="Percent 3" xfId="2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51.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2.xml"/><Relationship Id="rId84" Type="http://schemas.openxmlformats.org/officeDocument/2006/relationships/externalLink" Target="externalLinks/externalLink18.xml"/><Relationship Id="rId89" Type="http://schemas.openxmlformats.org/officeDocument/2006/relationships/externalLink" Target="externalLinks/externalLink23.xml"/><Relationship Id="rId112" Type="http://schemas.openxmlformats.org/officeDocument/2006/relationships/externalLink" Target="externalLinks/externalLink46.xml"/><Relationship Id="rId16" Type="http://schemas.openxmlformats.org/officeDocument/2006/relationships/worksheet" Target="worksheets/sheet16.xml"/><Relationship Id="rId107" Type="http://schemas.openxmlformats.org/officeDocument/2006/relationships/externalLink" Target="externalLinks/externalLink41.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8.xml"/><Relationship Id="rId79" Type="http://schemas.openxmlformats.org/officeDocument/2006/relationships/externalLink" Target="externalLinks/externalLink13.xml"/><Relationship Id="rId102" Type="http://schemas.openxmlformats.org/officeDocument/2006/relationships/externalLink" Target="externalLinks/externalLink36.xml"/><Relationship Id="rId123" Type="http://schemas.openxmlformats.org/officeDocument/2006/relationships/theme" Target="theme/theme1.xml"/><Relationship Id="rId128" Type="http://schemas.openxmlformats.org/officeDocument/2006/relationships/customXml" Target="../customXml/item2.xml"/><Relationship Id="rId5" Type="http://schemas.openxmlformats.org/officeDocument/2006/relationships/worksheet" Target="worksheets/sheet5.xml"/><Relationship Id="rId90" Type="http://schemas.openxmlformats.org/officeDocument/2006/relationships/externalLink" Target="externalLinks/externalLink24.xml"/><Relationship Id="rId95" Type="http://schemas.openxmlformats.org/officeDocument/2006/relationships/externalLink" Target="externalLinks/externalLink29.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3.xml"/><Relationship Id="rId77" Type="http://schemas.openxmlformats.org/officeDocument/2006/relationships/externalLink" Target="externalLinks/externalLink11.xml"/><Relationship Id="rId100" Type="http://schemas.openxmlformats.org/officeDocument/2006/relationships/externalLink" Target="externalLinks/externalLink34.xml"/><Relationship Id="rId105" Type="http://schemas.openxmlformats.org/officeDocument/2006/relationships/externalLink" Target="externalLinks/externalLink39.xml"/><Relationship Id="rId113" Type="http://schemas.openxmlformats.org/officeDocument/2006/relationships/externalLink" Target="externalLinks/externalLink47.xml"/><Relationship Id="rId118" Type="http://schemas.openxmlformats.org/officeDocument/2006/relationships/externalLink" Target="externalLinks/externalLink52.xml"/><Relationship Id="rId12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6.xml"/><Relationship Id="rId80" Type="http://schemas.openxmlformats.org/officeDocument/2006/relationships/externalLink" Target="externalLinks/externalLink14.xml"/><Relationship Id="rId85" Type="http://schemas.openxmlformats.org/officeDocument/2006/relationships/externalLink" Target="externalLinks/externalLink19.xml"/><Relationship Id="rId93" Type="http://schemas.openxmlformats.org/officeDocument/2006/relationships/externalLink" Target="externalLinks/externalLink27.xml"/><Relationship Id="rId98" Type="http://schemas.openxmlformats.org/officeDocument/2006/relationships/externalLink" Target="externalLinks/externalLink32.xml"/><Relationship Id="rId121" Type="http://schemas.openxmlformats.org/officeDocument/2006/relationships/externalLink" Target="externalLinks/externalLink5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1.xml"/><Relationship Id="rId103" Type="http://schemas.openxmlformats.org/officeDocument/2006/relationships/externalLink" Target="externalLinks/externalLink37.xml"/><Relationship Id="rId108" Type="http://schemas.openxmlformats.org/officeDocument/2006/relationships/externalLink" Target="externalLinks/externalLink42.xml"/><Relationship Id="rId116" Type="http://schemas.openxmlformats.org/officeDocument/2006/relationships/externalLink" Target="externalLinks/externalLink50.xml"/><Relationship Id="rId124" Type="http://schemas.openxmlformats.org/officeDocument/2006/relationships/styles" Target="styles.xml"/><Relationship Id="rId129"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4.xml"/><Relationship Id="rId75" Type="http://schemas.openxmlformats.org/officeDocument/2006/relationships/externalLink" Target="externalLinks/externalLink9.xml"/><Relationship Id="rId83" Type="http://schemas.openxmlformats.org/officeDocument/2006/relationships/externalLink" Target="externalLinks/externalLink17.xml"/><Relationship Id="rId88" Type="http://schemas.openxmlformats.org/officeDocument/2006/relationships/externalLink" Target="externalLinks/externalLink22.xml"/><Relationship Id="rId91" Type="http://schemas.openxmlformats.org/officeDocument/2006/relationships/externalLink" Target="externalLinks/externalLink25.xml"/><Relationship Id="rId96" Type="http://schemas.openxmlformats.org/officeDocument/2006/relationships/externalLink" Target="externalLinks/externalLink30.xml"/><Relationship Id="rId111" Type="http://schemas.openxmlformats.org/officeDocument/2006/relationships/externalLink" Target="externalLinks/externalLink4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40.xml"/><Relationship Id="rId114" Type="http://schemas.openxmlformats.org/officeDocument/2006/relationships/externalLink" Target="externalLinks/externalLink48.xml"/><Relationship Id="rId119" Type="http://schemas.openxmlformats.org/officeDocument/2006/relationships/externalLink" Target="externalLinks/externalLink53.xml"/><Relationship Id="rId127"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7.xml"/><Relationship Id="rId78" Type="http://schemas.openxmlformats.org/officeDocument/2006/relationships/externalLink" Target="externalLinks/externalLink12.xml"/><Relationship Id="rId81" Type="http://schemas.openxmlformats.org/officeDocument/2006/relationships/externalLink" Target="externalLinks/externalLink15.xml"/><Relationship Id="rId86" Type="http://schemas.openxmlformats.org/officeDocument/2006/relationships/externalLink" Target="externalLinks/externalLink20.xml"/><Relationship Id="rId94" Type="http://schemas.openxmlformats.org/officeDocument/2006/relationships/externalLink" Target="externalLinks/externalLink28.xml"/><Relationship Id="rId99" Type="http://schemas.openxmlformats.org/officeDocument/2006/relationships/externalLink" Target="externalLinks/externalLink33.xml"/><Relationship Id="rId101" Type="http://schemas.openxmlformats.org/officeDocument/2006/relationships/externalLink" Target="externalLinks/externalLink35.xml"/><Relationship Id="rId122" Type="http://schemas.openxmlformats.org/officeDocument/2006/relationships/externalLink" Target="externalLinks/externalLink5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43.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0.xml"/><Relationship Id="rId97" Type="http://schemas.openxmlformats.org/officeDocument/2006/relationships/externalLink" Target="externalLinks/externalLink31.xml"/><Relationship Id="rId104" Type="http://schemas.openxmlformats.org/officeDocument/2006/relationships/externalLink" Target="externalLinks/externalLink38.xml"/><Relationship Id="rId120" Type="http://schemas.openxmlformats.org/officeDocument/2006/relationships/externalLink" Target="externalLinks/externalLink54.xml"/><Relationship Id="rId125"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5.xml"/><Relationship Id="rId92" Type="http://schemas.openxmlformats.org/officeDocument/2006/relationships/externalLink" Target="externalLinks/externalLink26.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21.xml"/><Relationship Id="rId110" Type="http://schemas.openxmlformats.org/officeDocument/2006/relationships/externalLink" Target="externalLinks/externalLink44.xml"/><Relationship Id="rId115" Type="http://schemas.openxmlformats.org/officeDocument/2006/relationships/externalLink" Target="externalLinks/externalLink49.xml"/><Relationship Id="rId61" Type="http://schemas.openxmlformats.org/officeDocument/2006/relationships/worksheet" Target="worksheets/sheet61.xml"/><Relationship Id="rId82" Type="http://schemas.openxmlformats.org/officeDocument/2006/relationships/externalLink" Target="externalLinks/externalLink16.xml"/></Relationships>
</file>

<file path=xl/ctrlProps/ctrlProp1.xml><?xml version="1.0" encoding="utf-8"?>
<formControlPr xmlns="http://schemas.microsoft.com/office/spreadsheetml/2009/9/main" objectType="Button"/>
</file>

<file path=xl/ctrlProps/ctrlProp2.xml><?xml version="1.0" encoding="utf-8"?>
<formControlPr xmlns="http://schemas.microsoft.com/office/spreadsheetml/2009/9/main" objectType="Button"/>
</file>

<file path=xl/ctrlProps/ctrlProp3.xml><?xml version="1.0" encoding="utf-8"?>
<formControlPr xmlns="http://schemas.microsoft.com/office/spreadsheetml/2009/9/main" objectType="Button"/>
</file>

<file path=xl/ctrlProps/ctrlProp4.xml><?xml version="1.0" encoding="utf-8"?>
<formControlPr xmlns="http://schemas.microsoft.com/office/spreadsheetml/2009/9/main" objectType="Button"/>
</file>

<file path=xl/ctrlProps/ctrlProp5.xml><?xml version="1.0" encoding="utf-8"?>
<formControlPr xmlns="http://schemas.microsoft.com/office/spreadsheetml/2009/9/main" objectType="Button"/>
</file>

<file path=xl/ctrlProps/ctrlProp6.xml><?xml version="1.0" encoding="utf-8"?>
<formControlPr xmlns="http://schemas.microsoft.com/office/spreadsheetml/2009/9/main" objectType="Button"/>
</file>

<file path=xl/ctrlProps/ctrlProp7.xml><?xml version="1.0" encoding="utf-8"?>
<formControlPr xmlns="http://schemas.microsoft.com/office/spreadsheetml/2009/9/main" objectType="Button"/>
</file>

<file path=xl/ctrlProps/ctrlProp8.xml><?xml version="1.0" encoding="utf-8"?>
<formControlPr xmlns="http://schemas.microsoft.com/office/spreadsheetml/2009/9/main" objectType="Button"/>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3114675</xdr:colOff>
          <xdr:row>60</xdr:row>
          <xdr:rowOff>0</xdr:rowOff>
        </xdr:from>
        <xdr:to>
          <xdr:col>1</xdr:col>
          <xdr:colOff>3114675</xdr:colOff>
          <xdr:row>60</xdr:row>
          <xdr:rowOff>0</xdr:rowOff>
        </xdr:to>
        <xdr:sp macro="" textlink="">
          <xdr:nvSpPr>
            <xdr:cNvPr id="123905" name="Button 1" hidden="1">
              <a:extLst>
                <a:ext uri="{63B3BB69-23CF-44E3-9099-C40C66FF867C}">
                  <a14:compatExt spid="_x0000_s12390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Pg. 26</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2990850</xdr:colOff>
          <xdr:row>117</xdr:row>
          <xdr:rowOff>0</xdr:rowOff>
        </xdr:from>
        <xdr:to>
          <xdr:col>1</xdr:col>
          <xdr:colOff>2990850</xdr:colOff>
          <xdr:row>118</xdr:row>
          <xdr:rowOff>38100</xdr:rowOff>
        </xdr:to>
        <xdr:sp macro="" textlink="">
          <xdr:nvSpPr>
            <xdr:cNvPr id="123906" name="Button 2" hidden="1">
              <a:extLst>
                <a:ext uri="{63B3BB69-23CF-44E3-9099-C40C66FF867C}">
                  <a14:compatExt spid="_x0000_s12390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Pg. 26-A</a:t>
              </a:r>
            </a:p>
          </xdr:txBody>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3409950</xdr:colOff>
          <xdr:row>132</xdr:row>
          <xdr:rowOff>28575</xdr:rowOff>
        </xdr:from>
        <xdr:to>
          <xdr:col>1</xdr:col>
          <xdr:colOff>3409950</xdr:colOff>
          <xdr:row>133</xdr:row>
          <xdr:rowOff>114300</xdr:rowOff>
        </xdr:to>
        <xdr:sp macro="" textlink="">
          <xdr:nvSpPr>
            <xdr:cNvPr id="124929" name="Button 1" hidden="1">
              <a:extLst>
                <a:ext uri="{63B3BB69-23CF-44E3-9099-C40C66FF867C}">
                  <a14:compatExt spid="_x0000_s12492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Pg. 28-A</a:t>
              </a:r>
            </a:p>
          </xdr:txBody>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3800475</xdr:colOff>
          <xdr:row>66</xdr:row>
          <xdr:rowOff>0</xdr:rowOff>
        </xdr:from>
        <xdr:to>
          <xdr:col>2</xdr:col>
          <xdr:colOff>3800475</xdr:colOff>
          <xdr:row>66</xdr:row>
          <xdr:rowOff>0</xdr:rowOff>
        </xdr:to>
        <xdr:sp macro="" textlink="">
          <xdr:nvSpPr>
            <xdr:cNvPr id="125953" name="Button 1" hidden="1">
              <a:extLst>
                <a:ext uri="{63B3BB69-23CF-44E3-9099-C40C66FF867C}">
                  <a14:compatExt spid="_x0000_s12595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Pg. 31</a:t>
              </a:r>
            </a:p>
          </xdr:txBody>
        </xdr:sp>
        <xdr:clientData fLock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3400425</xdr:colOff>
      <xdr:row>45</xdr:row>
      <xdr:rowOff>57150</xdr:rowOff>
    </xdr:from>
    <xdr:to>
      <xdr:col>1</xdr:col>
      <xdr:colOff>0</xdr:colOff>
      <xdr:row>47</xdr:row>
      <xdr:rowOff>28575</xdr:rowOff>
    </xdr:to>
    <xdr:sp macro="" textlink="">
      <xdr:nvSpPr>
        <xdr:cNvPr id="35883" name="Button 43" hidden="1">
          <a:extLst>
            <a:ext uri="{63B3BB69-23CF-44E3-9099-C40C66FF867C}">
              <a14:compatExt xmlns:a14="http://schemas.microsoft.com/office/drawing/2010/main" spid="_x0000_s3588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Pg. 46</a:t>
          </a:r>
        </a:p>
      </xdr:txBody>
    </xdr:sp>
    <xdr:clientData fLocksWithSheet="0"/>
  </xdr:twoCellAnchor>
  <xdr:twoCellAnchor>
    <xdr:from>
      <xdr:col>1</xdr:col>
      <xdr:colOff>3400425</xdr:colOff>
      <xdr:row>45</xdr:row>
      <xdr:rowOff>57150</xdr:rowOff>
    </xdr:from>
    <xdr:to>
      <xdr:col>1</xdr:col>
      <xdr:colOff>0</xdr:colOff>
      <xdr:row>47</xdr:row>
      <xdr:rowOff>28575</xdr:rowOff>
    </xdr:to>
    <xdr:sp macro="" textlink="">
      <xdr:nvSpPr>
        <xdr:cNvPr id="2" name="Button 43" hidden="1">
          <a:extLst>
            <a:ext uri="{63B3BB69-23CF-44E3-9099-C40C66FF867C}">
              <a14:compatExt xmlns:a14="http://schemas.microsoft.com/office/drawing/2010/main" spid="_x0000_s35883"/>
            </a:ext>
          </a:extLst>
        </xdr:cNvPr>
        <xdr:cNvSpPr/>
      </xdr:nvSpPr>
      <xdr:spPr>
        <a:xfrm>
          <a:off x="0" y="0"/>
          <a:ext cx="0" cy="0"/>
        </a:xfrm>
        <a:prstGeom prst="rect">
          <a:avLst/>
        </a:prstGeom>
      </xdr:spPr>
      <xdr:txBody>
        <a:bodyPr vertOverflow="clip" wrap="square" lIns="36576" tIns="22860" rIns="36576" bIns="22860" anchor="ctr" upright="1"/>
        <a:lstStyle/>
        <a:p>
          <a:pPr algn="ctr" rtl="0">
            <a:defRPr sz="1000"/>
          </a:pPr>
          <a:r>
            <a:rPr lang="en-US" sz="1200" b="0" i="0" u="none" strike="noStrike" baseline="0">
              <a:solidFill>
                <a:srgbClr val="000000"/>
              </a:solidFill>
              <a:latin typeface="Arial"/>
              <a:cs typeface="Arial"/>
            </a:rPr>
            <a:t>Button 43</a:t>
          </a:r>
        </a:p>
      </xdr:txBody>
    </xdr:sp>
    <xdr:clientData fLocksWithSheet="0"/>
  </xdr:twoCellAnchor>
  <mc:AlternateContent xmlns:mc="http://schemas.openxmlformats.org/markup-compatibility/2006">
    <mc:Choice xmlns:a14="http://schemas.microsoft.com/office/drawing/2010/main" Requires="a14">
      <xdr:twoCellAnchor>
        <xdr:from>
          <xdr:col>1</xdr:col>
          <xdr:colOff>3400425</xdr:colOff>
          <xdr:row>45</xdr:row>
          <xdr:rowOff>57150</xdr:rowOff>
        </xdr:from>
        <xdr:to>
          <xdr:col>1</xdr:col>
          <xdr:colOff>3400425</xdr:colOff>
          <xdr:row>47</xdr:row>
          <xdr:rowOff>28575</xdr:rowOff>
        </xdr:to>
        <xdr:sp macro="" textlink="">
          <xdr:nvSpPr>
            <xdr:cNvPr id="3" name="Button 43" hidden="1">
              <a:extLst>
                <a:ext uri="{63B3BB69-23CF-44E3-9099-C40C66FF867C}">
                  <a14:compatExt spid="_x0000_s35883"/>
                </a:ext>
              </a:extLst>
            </xdr:cNvPr>
            <xdr:cNvSpPr/>
          </xdr:nvSpPr>
          <xdr:spPr>
            <a:xfrm>
              <a:off x="0" y="0"/>
              <a:ext cx="0" cy="0"/>
            </a:xfrm>
            <a:prstGeom prst="rect">
              <a:avLst/>
            </a:prstGeom>
          </xdr:spPr>
          <xdr:txBody>
            <a:bodyPr vertOverflow="clip" wrap="square" lIns="36576" tIns="22860" rIns="36576" bIns="22860" anchor="ctr" upright="1"/>
            <a:lstStyle/>
            <a:p>
              <a:pPr algn="ctr" rtl="0">
                <a:defRPr sz="1000"/>
              </a:pPr>
              <a:r>
                <a:rPr lang="en-US" sz="1200" b="0" i="0" u="none" strike="noStrike" baseline="0">
                  <a:solidFill>
                    <a:srgbClr val="000000"/>
                  </a:solidFill>
                  <a:latin typeface="Arial"/>
                  <a:cs typeface="Arial"/>
                </a:rPr>
                <a:t>Button 43</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3400425</xdr:colOff>
          <xdr:row>45</xdr:row>
          <xdr:rowOff>57150</xdr:rowOff>
        </xdr:from>
        <xdr:to>
          <xdr:col>1</xdr:col>
          <xdr:colOff>3400425</xdr:colOff>
          <xdr:row>47</xdr:row>
          <xdr:rowOff>28575</xdr:rowOff>
        </xdr:to>
        <xdr:sp macro="" textlink="">
          <xdr:nvSpPr>
            <xdr:cNvPr id="35884" name="Button 44" hidden="1">
              <a:extLst>
                <a:ext uri="{63B3BB69-23CF-44E3-9099-C40C66FF867C}">
                  <a14:compatExt spid="_x0000_s35884"/>
                </a:ext>
              </a:extLst>
            </xdr:cNvPr>
            <xdr:cNvSpPr/>
          </xdr:nvSpPr>
          <xdr:spPr>
            <a:xfrm>
              <a:off x="0" y="0"/>
              <a:ext cx="0" cy="0"/>
            </a:xfrm>
            <a:prstGeom prst="rect">
              <a:avLst/>
            </a:prstGeom>
          </xdr:spPr>
          <xdr:txBody>
            <a:bodyPr vertOverflow="clip" wrap="square" lIns="36576" tIns="22860" rIns="36576" bIns="22860" anchor="ctr" upright="1"/>
            <a:lstStyle/>
            <a:p>
              <a:pPr algn="ctr" rtl="0">
                <a:defRPr sz="1000"/>
              </a:pPr>
              <a:r>
                <a:rPr lang="en-US" sz="1200" b="0" i="0" u="none" strike="noStrike" baseline="0">
                  <a:solidFill>
                    <a:srgbClr val="000000"/>
                  </a:solidFill>
                  <a:latin typeface="Arial"/>
                  <a:cs typeface="Arial"/>
                </a:rPr>
                <a:t>Button 43</a:t>
              </a:r>
            </a:p>
          </xdr:txBody>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2</xdr:col>
      <xdr:colOff>2647950</xdr:colOff>
      <xdr:row>349</xdr:row>
      <xdr:rowOff>0</xdr:rowOff>
    </xdr:from>
    <xdr:to>
      <xdr:col>2</xdr:col>
      <xdr:colOff>4476750</xdr:colOff>
      <xdr:row>349</xdr:row>
      <xdr:rowOff>0</xdr:rowOff>
    </xdr:to>
    <xdr:sp macro="" textlink="">
      <xdr:nvSpPr>
        <xdr:cNvPr id="2" name="Button 54" hidden="1">
          <a:extLst>
            <a:ext uri="{63B3BB69-23CF-44E3-9099-C40C66FF867C}">
              <a14:compatExt xmlns:a14="http://schemas.microsoft.com/office/drawing/2010/main" spid="_x0000_s46134"/>
            </a:ext>
          </a:extLst>
        </xdr:cNvPr>
        <xdr:cNvSpPr/>
      </xdr:nvSpPr>
      <xdr:spPr>
        <a:xfrm>
          <a:off x="3705225" y="67970400"/>
          <a:ext cx="182880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Pages 72 - 77</a:t>
          </a:r>
        </a:p>
      </xdr:txBody>
    </xdr:sp>
    <xdr:clientData fLocksWithSheet="0"/>
  </xdr:twoCellAnchor>
  <xdr:twoCellAnchor>
    <xdr:from>
      <xdr:col>2</xdr:col>
      <xdr:colOff>2647950</xdr:colOff>
      <xdr:row>349</xdr:row>
      <xdr:rowOff>0</xdr:rowOff>
    </xdr:from>
    <xdr:to>
      <xdr:col>2</xdr:col>
      <xdr:colOff>4476750</xdr:colOff>
      <xdr:row>349</xdr:row>
      <xdr:rowOff>0</xdr:rowOff>
    </xdr:to>
    <xdr:sp macro="" textlink="">
      <xdr:nvSpPr>
        <xdr:cNvPr id="3" name="Button 54" hidden="1">
          <a:extLst>
            <a:ext uri="{63B3BB69-23CF-44E3-9099-C40C66FF867C}">
              <a14:compatExt xmlns:a14="http://schemas.microsoft.com/office/drawing/2010/main" spid="_x0000_s46134"/>
            </a:ext>
          </a:extLst>
        </xdr:cNvPr>
        <xdr:cNvSpPr/>
      </xdr:nvSpPr>
      <xdr:spPr>
        <a:xfrm>
          <a:off x="3705225" y="67970400"/>
          <a:ext cx="1828800" cy="0"/>
        </a:xfrm>
        <a:prstGeom prst="rect">
          <a:avLst/>
        </a:prstGeom>
      </xdr:spPr>
      <xdr:txBody>
        <a:bodyPr vertOverflow="clip" wrap="square" lIns="36576" tIns="22860" rIns="36576" bIns="22860" anchor="ctr" upright="1"/>
        <a:lstStyle/>
        <a:p>
          <a:pPr algn="ctr" rtl="0">
            <a:defRPr sz="1000"/>
          </a:pPr>
          <a:r>
            <a:rPr lang="en-US" sz="1200" b="0" i="0" u="none" strike="noStrike" baseline="0">
              <a:solidFill>
                <a:srgbClr val="000000"/>
              </a:solidFill>
              <a:latin typeface="Arial"/>
              <a:cs typeface="Arial"/>
            </a:rPr>
            <a:t>Button 54</a:t>
          </a:r>
        </a:p>
      </xdr:txBody>
    </xdr:sp>
    <xdr:clientData fLocksWithSheet="0"/>
  </xdr:twoCellAnchor>
  <mc:AlternateContent xmlns:mc="http://schemas.openxmlformats.org/markup-compatibility/2006">
    <mc:Choice xmlns:a14="http://schemas.microsoft.com/office/drawing/2010/main" Requires="a14">
      <xdr:twoCellAnchor>
        <xdr:from>
          <xdr:col>2</xdr:col>
          <xdr:colOff>2647950</xdr:colOff>
          <xdr:row>349</xdr:row>
          <xdr:rowOff>0</xdr:rowOff>
        </xdr:from>
        <xdr:to>
          <xdr:col>2</xdr:col>
          <xdr:colOff>4476750</xdr:colOff>
          <xdr:row>349</xdr:row>
          <xdr:rowOff>0</xdr:rowOff>
        </xdr:to>
        <xdr:sp macro="" textlink="">
          <xdr:nvSpPr>
            <xdr:cNvPr id="479233" name="Button 1" hidden="1">
              <a:extLst>
                <a:ext uri="{63B3BB69-23CF-44E3-9099-C40C66FF867C}">
                  <a14:compatExt spid="_x0000_s479233"/>
                </a:ext>
              </a:extLst>
            </xdr:cNvPr>
            <xdr:cNvSpPr/>
          </xdr:nvSpPr>
          <xdr:spPr>
            <a:xfrm>
              <a:off x="0" y="0"/>
              <a:ext cx="0" cy="0"/>
            </a:xfrm>
            <a:prstGeom prst="rect">
              <a:avLst/>
            </a:prstGeom>
          </xdr:spPr>
          <xdr:txBody>
            <a:bodyPr vertOverflow="clip" wrap="square" lIns="36576" tIns="22860" rIns="36576" bIns="22860" anchor="ctr" upright="1"/>
            <a:lstStyle/>
            <a:p>
              <a:pPr algn="ctr" rtl="0">
                <a:defRPr sz="1000"/>
              </a:pPr>
              <a:r>
                <a:rPr lang="en-US" sz="1200" b="0" i="0" u="none" strike="noStrike" baseline="0">
                  <a:solidFill>
                    <a:srgbClr val="000000"/>
                  </a:solidFill>
                  <a:latin typeface="Arial"/>
                  <a:cs typeface="Arial"/>
                </a:rPr>
                <a:t>Button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2647950</xdr:colOff>
          <xdr:row>349</xdr:row>
          <xdr:rowOff>0</xdr:rowOff>
        </xdr:from>
        <xdr:to>
          <xdr:col>2</xdr:col>
          <xdr:colOff>4476750</xdr:colOff>
          <xdr:row>349</xdr:row>
          <xdr:rowOff>0</xdr:rowOff>
        </xdr:to>
        <xdr:sp macro="" textlink="">
          <xdr:nvSpPr>
            <xdr:cNvPr id="479234" name="Button 2" hidden="1">
              <a:extLst>
                <a:ext uri="{63B3BB69-23CF-44E3-9099-C40C66FF867C}">
                  <a14:compatExt spid="_x0000_s479234"/>
                </a:ext>
              </a:extLst>
            </xdr:cNvPr>
            <xdr:cNvSpPr/>
          </xdr:nvSpPr>
          <xdr:spPr>
            <a:xfrm>
              <a:off x="0" y="0"/>
              <a:ext cx="0" cy="0"/>
            </a:xfrm>
            <a:prstGeom prst="rect">
              <a:avLst/>
            </a:prstGeom>
          </xdr:spPr>
          <xdr:txBody>
            <a:bodyPr vertOverflow="clip" wrap="square" lIns="36576" tIns="22860" rIns="36576" bIns="22860" anchor="ctr" upright="1"/>
            <a:lstStyle/>
            <a:p>
              <a:pPr algn="ctr" rtl="0">
                <a:defRPr sz="1000"/>
              </a:pPr>
              <a:r>
                <a:rPr lang="en-US" sz="1200" b="0" i="0" u="none" strike="noStrike" baseline="0">
                  <a:solidFill>
                    <a:srgbClr val="000000"/>
                  </a:solidFill>
                  <a:latin typeface="Arial"/>
                  <a:cs typeface="Arial"/>
                </a:rPr>
                <a:t>Button 54</a:t>
              </a:r>
            </a:p>
          </xdr:txBody>
        </xdr:sp>
        <xdr:clientData fLock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wbrfsv03\NEP\Ellen\JOURNALS\Direct%20Journals\2005\direct%20jv%20%2011-2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Mawbrfsv03\corpacct\Documents%20and%20Settings\Michele%20Helterline.MICHELE-X3Y8X6N\Local%20Settings\Temporary%20Internet%20Files\Content.IE5\07Q3UDCF\Restatement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Mawbrfsv03\RETAIL\BS%20Reconciliations\Nant\FY2007\August%202006\OverUnder\FY06\0505basic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Mawbrfsv03\Documents%20and%20Settings\songcoj\Local%20Settings\Temporary%20Internet%20Files\OLK2\KEDLI%20PSC%20Annual%20Report%20for%202010%20(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Mawbrfsv03\2008%20Gas%20PSC%20FERC%20Filling\2008%20KEDLI%20Filling\2008%20KEDLI%20FERC%20Page%20216%20CWIP.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I:\028_ferc\Keyspan1203\LIFERCFORM03.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Mawbrfsv03\corpacct\HelterM\PSC%20Annual-FERC%20Form%201\Email%20Attachments\Pages%20206,262,320-32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Mawbrfsv03\Users\jfranzel\AppData\Local\Microsoft\Windows\Temporary%20Internet%20Files\Content.Outlook\1NN2FRPH\171B%20NANT%20December%20Basic%20(version%202)%20(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Mawbrfsv03\corpacct\Documents%20and%20Settings\Michele%20Helterline.MICHELE-X3Y8X6N\Local%20Settings\Temporary%20Internet%20Files\Content.IE5\07Q3UDCF\Email%20Attachments\Drafts%20for%20Anne%20R..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Mawbrfsv03\149\1Monthly\beforeclosing\overunders\2001-2002\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Mawbrfsv03\RETAIL\BS%20Reconciliations\DSM\NH%20Fund%20Balance%2012%2031%202006%20from%20Rate%20Dep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awbrfsv03\HYDRO\ENTRIES\JE08\2003\08-04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Mawbrfsv03\shared\149\1Monthly\beforeclosing\overunders\2001-2002\0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Mawbrfsv03\Documents%20and%20Settings\MPETTERSON001\Local%20Settings\Application%20Data\Aura\3.0-US_Prod1\Files\2\AF\7e49d087-7b4a-4d6b-806a-804ffa6a7cd2000000000000002048242240\7e49d0877b4a4d6b806a804ffa6a7cd2.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Mawbrfsv03\shared\RETAIL\BS%20Reconciliations\BS%20Recs%20-%20std%20format\Dec%2005%20Co%2049%20Blank%20Reconciliations%20-%20Liabilitie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Ev013dataaege\shared\FINANCE\Wu\Reconciliation\AR%20reconciliation%20-%20May%200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Mawbrfsv03\Users\mcowden\AppData\Local\Microsoft\Windows\Temporary%20Internet%20Files\Content.Outlook\XINXLZ32\KEDLI%20PSCSUPP2014%20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Mawbrfsv03\Users\mcowden\AppData\Local\Microsoft\Windows\Temporary%20Internet%20Files\Content.Outlook\9AAWGS63\KEDLI%20PSCSUPP2014%2010%209%202014%20(2).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Mawbrfsv03\Users\mcowden\AppData\Local\Microsoft\Windows\Temporary%20Internet%20Files\Content.Outlook\9AAWGS63\KEDLI%20PSCSUPP2014%20Updated%20(2).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Mawbrfsv03\Users\mcowden\AppData\Local\Microsoft\Windows\Temporary%20Internet%20Files\Content.Outlook\9AAWGS63\KEDLI%20PSCSUPP2014%2010%2013%202014%20%20UPDATED%20(2).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Mawbrfsv03\Documents%20and%20Settings\bossem\Local%20Settings\Temporary%20Internet%20Files\OLKD9\LIPSCSUPP201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awbrfsv03\Users\sfrazier\Desktop\NG%20Metrotech\FERC\KEDLI\KEDLI_PSC%20Supplemental_Masterfile_2013_1015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028_ferc\Keyspan1203\LIPSCSUPP03.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Mawbrfsv03\Users\mcowden\Desktop\NG\State%20Filings\KEDLI_KEDNY\2013%20Annual%20Pages\KEDLI_PSC%20Supplemental_Masterfile_2013_100814.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Mawbrfsv03\Users\mcowden\AppData\Local\Microsoft\Windows\Temporary%20Internet%20Files\Content.Outlook\9AAWGS63\KEDLI%20PSCSUPP2014%2010%2010%202014%20%20UPDATED.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Mawbrfsv03\PSC%20Annual\December%202010\KEDLI\LIPSCSUPP201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Mawbrfsv03\corpacct\Fin\HelterM\PSC%20Annual-FERC%20Form%201\PSCNIMO-2002.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Mawbrfsv03\NEP\Ellen\Form%201%202007\NEP\p%20278%20-%20%20YE%20200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Mawbrfsv03\Richardson%20Milien%20(D_WILD)\RECOS\Recon%20Coversheet%20-%20Single%20Recon.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Mawbrfsv03\Fund%20Balance%202006\Granite\Jan_NH_06_.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Mawbrfsv03\Documents%20and%20Settings\pellet\Local%20Settings\Temporary%20Internet%20Files\OLKF6\MECO%20Jan_2006.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Mawbrfsv03\Users\mcowden\AppData\Local\Microsoft\Windows\Temporary%20Internet%20Files\Content.Outlook\9AAWGS63\FERC%20pgs%2019%20232%20233%20269%20278\Dec%202012%20Final%20from%20Extrnal%20Rptg_sent%205.28.14\KEDLI%20PSC%20Quarterly%20Report\KEDLI_03.31.12_v7.0.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Mawbrfsv03\Users\mcowden\Desktop\NG\State%20Filings\KEDLI_KEDNY\2013%20Annual%20Pages\FERC%20pgs%2019%20232%20233%20269%20278\Dec%202012%20Final%20from%20Extrnal%20Rptg_sent%205.28.14\KEDLI%20PSC%20Quarterly%20Report\KEDLI_03.31.12_v7.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awbrfsv03\2012%20PWC\FY%202012\Updated%20CWIP%20%20Plant%20Rollforwards%2003-31-12%20(NGKS)-%20updated%2004-20-12.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U:\Dividends\FY%202009\Hydro%20Financial%20Planning%20for%20Quarter%20Ending%2003-31-09%2003-08-09.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Mawbrfsv03\Documents%20and%20Settings\jsongco\Desktop\Folder\Excel\FERC\20092Q_CY\GSE_2Q09_p.120_12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nyhixnas02\sharedfinance\2008%20Tax%20Year\Financial%20Reporting\Provision\Closing\2008-12\Legacy%20Grid%20Provisions\Business%20Objects%20Reports\Business%20Object%20Report%20with%20M%20Adjustments%2011_30_08.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Mawbrfsv03\Documents%20and%20Settings\shattu\Desktop\NECO_DSM_2006_Year_End%20from%20Rate%20Dep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nyhixnas02\sharedfinance\Documents%20and%20Settings\Riordo\Local%20Settings\Temporary%20Internet%20Files\OLK174\NEP%20Contract%20MTM%20v7d.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Mawbrfsv03\GALOTUS\GASVCCO\HLTHCARE\fiscal2006\healthcare2006.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Mawbrfsv03\Documents%20and%20Settings\shattu\Desktop\2006_MECO%20NEW%20-%20V4.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Mawbrfsv03\RETAIL\BS%20Reconciliations\DSM\MECO\MECO%20DSM%20Fund%20Balance%2012%202006%20NEW%20-%20V4.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Mawbrfsv03\Users\mcowden\AppData\Local\Microsoft\Windows\Temporary%20Internet%20Files\Content.Outlook\40TN2TB2\Page%2091-92%20KEDLI%20Distribution%20System%20for%20KEDLI%2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nyhixnas02\sharedfinance\Documents%20and%20Settings\changl\Desktop\FERC%20PS%20to%20FERC%20mapping.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awbrfsv03\028_ferc\KeySpan%201209\KEDLI\LIPSCSUPP09.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N:\NEP\5410_NEP_FERC%20Form%201_12.31.2012_v3.4.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Mawbrfsv03\Users\mcowden\Desktop\NG\State%20Filings\KEDLI_KEDNY\2013%20Annual%20Pages\KEDLI\Copy%20of%20Revised%20page%2060-62.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Mawbrfsv03\Documents%20and%20Settings\kakwas\Local%20Settings\Temporary%20Internet%20Files\OLK10E\2013%20KEDLI%20PSC%20Page%2083-85%20Depreciation%20and%20Amortization,%20Territorial%20Data%20for%20KEDLI%202013.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Mawbrfsv03\Users\mcowden\Desktop\NG\State%20Filings\KEDLI_KEDNY\2013%20Annual%20Pages\KEDLI\Copy%20of%20pg%2084%20KEDLI%20PSC%20Filing%20for%20JOE.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Mawbrfsv03\Users\mcowden\Desktop\NG\State%20Filings\KEDLI_KEDNY\2013%20Annual%20Pages\KEDLI\Copy%20of%20Page%2085%20KEDLI%202013%20.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KEDLI_FERC%20Form%201_MasterFile_102714_v2.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02%20Regulatory%20Reporting%20Group/CY%202014/State%20Reporting/KEDLI/2014%20Q4/KEDLI_FERC%20Form%201_Pages_v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awbrfsv03\TEMP\LIPSCSUP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Mawbrfsv03\ferc\NEP\deftaxes\2007\Tax1007%20-%20Reviewed%20by%20TK-V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Mawbrfsv03\Documents%20and%20Settings\MROCVIL001\Desktop\CWIP%20Rollforward%20schedule%20as%20of%20jan%20201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awbrfsv03\corpacct\HelterM\PSC%20Annual-FERC%20Form%201\NIM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y Worksheet"/>
      <sheetName val="PS JV"/>
      <sheetName val="Module1"/>
      <sheetName val="Drop Down Lists"/>
      <sheetName val="Drop Downs"/>
    </sheetNames>
    <sheetDataSet>
      <sheetData sheetId="0" refreshError="1"/>
      <sheetData sheetId="1" refreshError="1"/>
      <sheetData sheetId="2" refreshError="1"/>
      <sheetData sheetId="3" refreshError="1"/>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tatement"/>
      <sheetName val="Retained Earnings"/>
      <sheetName val="References"/>
      <sheetName val="108109"/>
      <sheetName val="218"/>
      <sheetName val="224225"/>
      <sheetName val="232"/>
      <sheetName val="233"/>
      <sheetName val="234"/>
      <sheetName val="250251"/>
      <sheetName val="252"/>
      <sheetName val="254"/>
      <sheetName val="256257"/>
      <sheetName val="261"/>
      <sheetName val="266267"/>
      <sheetName val="269"/>
      <sheetName val="272273"/>
      <sheetName val="274275"/>
      <sheetName val="276277"/>
      <sheetName val="278"/>
      <sheetName val="45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ntucket"/>
      <sheetName val="171"/>
      <sheetName val="interest"/>
      <sheetName val="Basic-Default"/>
      <sheetName val="DTE"/>
      <sheetName val="Default Recon"/>
      <sheetName val="DTE Recon"/>
      <sheetName val="Module1"/>
      <sheetName val="Income Statement"/>
      <sheetName val="trans"/>
    </sheetNames>
    <sheetDataSet>
      <sheetData sheetId="0"/>
      <sheetData sheetId="1"/>
      <sheetData sheetId="2"/>
      <sheetData sheetId="3"/>
      <sheetData sheetId="4"/>
      <sheetData sheetId="5"/>
      <sheetData sheetId="6"/>
      <sheetData sheetId="7"/>
      <sheetData sheetId="8" refreshError="1"/>
      <sheetData sheetId="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s 07-08 for 2010"/>
      <sheetName val="Page 60-62 for 2010"/>
      <sheetName val="Page 63 for 2010"/>
      <sheetName val="Page 83 For 2010"/>
      <sheetName val=" Page 84"/>
      <sheetName val="Page 84A"/>
      <sheetName val="Page 89"/>
      <sheetName val="Page 91 - 92 for 2010"/>
      <sheetName val="Pages 200 - 201 for 2010"/>
      <sheetName val="Page 216 for 2010"/>
      <sheetName val="Page 217 for 2010"/>
      <sheetName val="Page 218 for 2010"/>
      <sheetName val="Page 221 - 222 for 20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6"/>
      <sheetName val="Sheet1"/>
      <sheetName val="Co 37 &gt;100K"/>
      <sheetName val="Co 37 Dec 08 TB 1-21-08"/>
      <sheetName val="WP"/>
      <sheetName val="BS_DEC_08"/>
      <sheetName val="Co 37&gt;100K for Dec 08"/>
      <sheetName val="WP 08"/>
      <sheetName val="Co 37 Dec 08 TB "/>
      <sheetName val="Co 37 Dec 08 Trial Balance "/>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4-A"/>
      <sheetName val="106107"/>
      <sheetName val="108109"/>
      <sheetName val="110113"/>
      <sheetName val="113-a"/>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2.1"/>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sheetName val="429"/>
      <sheetName val="430"/>
      <sheetName val="431"/>
      <sheetName val="450"/>
      <sheetName val="BOO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4207"/>
      <sheetName val="262263"/>
      <sheetName val="320323"/>
      <sheetName val="Basic-Default"/>
    </sheetNames>
    <sheetDataSet>
      <sheetData sheetId="0" refreshError="1"/>
      <sheetData sheetId="1" refreshError="1">
        <row r="1">
          <cell r="A1" t="str">
            <v>Name of Respondent</v>
          </cell>
        </row>
      </sheetData>
      <sheetData sheetId="2" refreshError="1"/>
      <sheetData sheetId="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interest"/>
      <sheetName val="Basic Serv cost ADJ"/>
      <sheetName val="Bad Debt  Estimate"/>
      <sheetName val="Standard Offer"/>
      <sheetName val="Calc Rev"/>
      <sheetName val="YTD GL Recon"/>
      <sheetName val="142017"/>
      <sheetName val="Acct Reconcilation - 142017"/>
      <sheetName val="Change Control Tab"/>
      <sheetName val="Unbiled"/>
      <sheetName val="ESTIMATE"/>
      <sheetName val="TRUE_UP"/>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10311"/>
      <sheetName val="326327"/>
      <sheetName val="328330"/>
      <sheetName val="262263"/>
    </sheetNames>
    <sheetDataSet>
      <sheetData sheetId="0" refreshError="1"/>
      <sheetData sheetId="1" refreshError="1"/>
      <sheetData sheetId="2" refreshError="1">
        <row r="1">
          <cell r="A1" t="str">
            <v>Name of Respondent</v>
          </cell>
        </row>
        <row r="65">
          <cell r="B65" t="str">
            <v>Payment By</v>
          </cell>
        </row>
        <row r="66">
          <cell r="B66" t="str">
            <v>(Company or Public Authority)</v>
          </cell>
        </row>
        <row r="67">
          <cell r="B67" t="str">
            <v>[Footnote Affiliations]</v>
          </cell>
        </row>
        <row r="68">
          <cell r="B68" t="str">
            <v>(a)</v>
          </cell>
        </row>
        <row r="69">
          <cell r="B69" t="str">
            <v>Central Hudson Gas &amp; Electric</v>
          </cell>
        </row>
        <row r="71">
          <cell r="B71" t="str">
            <v>Central Hudson Gas &amp; Electric</v>
          </cell>
        </row>
      </sheetData>
      <sheetData sheetId="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ess"/>
      <sheetName val="stdoff"/>
      <sheetName val="trans"/>
      <sheetName val="trans_detail"/>
      <sheetName val="dsm"/>
      <sheetName val="last resort"/>
      <sheetName val="172"/>
      <sheetName val="Basic-Default"/>
      <sheetName val="Start Balance"/>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Balance"/>
      <sheetName val="Projections"/>
      <sheetName val="kWh"/>
      <sheetName val="Expenses"/>
      <sheetName val="Revenue"/>
      <sheetName val="Alloc"/>
      <sheetName val="REPORTS"/>
      <sheetName val="Prime Rate"/>
      <sheetName val="REC"/>
      <sheetName val="328330"/>
      <sheetName val="Basic"/>
      <sheetName val="trans"/>
    </sheetNames>
    <sheetDataSet>
      <sheetData sheetId="0">
        <row r="8">
          <cell r="D8">
            <v>0</v>
          </cell>
        </row>
        <row r="15">
          <cell r="C15" t="str">
            <v>PREPARED BY:  R. Bowcock</v>
          </cell>
        </row>
      </sheetData>
      <sheetData sheetId="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08188"/>
      <sheetName val="08203 (1)"/>
      <sheetName val="08203 (2)"/>
      <sheetName val="08203 (3)"/>
      <sheetName val="08-194"/>
      <sheetName val="201"/>
      <sheetName val="08201"/>
      <sheetName val="Sides"/>
      <sheetName val="08-621"/>
      <sheetName val="Correction"/>
      <sheetName val="08194"/>
      <sheetName val="My Worksheet"/>
      <sheetName val="Sheet7"/>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ess"/>
      <sheetName val="stdoff"/>
      <sheetName val="trans"/>
      <sheetName val="trans_detail"/>
      <sheetName val="dsm"/>
      <sheetName val="last resort"/>
      <sheetName val="172"/>
      <sheetName val="Start Balance"/>
      <sheetName val="Basic-Default"/>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ilored Procedures "/>
      <sheetName val="KeySpan Utility Plant Rollfwd"/>
      <sheetName val="KS Jan 2011"/>
      <sheetName val="KeySpan CWIP Rollforward"/>
      <sheetName val="4 Nantucket"/>
      <sheetName val="5 MECO"/>
      <sheetName val="6 MA Hydro"/>
      <sheetName val="8 Hydro Transmission"/>
      <sheetName val="10 NEP"/>
      <sheetName val="20 NEET"/>
      <sheetName val="36 NIMO"/>
      <sheetName val="41 Granite St"/>
      <sheetName val="48 RI Gas"/>
      <sheetName val="49 NECO"/>
      <sheetName val="Grid CWIP Rollforward"/>
      <sheetName val="Start Bal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abilities Rec List"/>
      <sheetName val="Co 49, Scd#na,204000"/>
      <sheetName val="Co 49, Scd#na,204900"/>
      <sheetName val="Co 49, Scd#na,204901"/>
      <sheetName val="Co 49, Scd#46,224000"/>
      <sheetName val="Co 49, Scd#46,224100"/>
      <sheetName val="Co 49, Scd#46,226000"/>
      <sheetName val="Co 49, Scd#na,232102"/>
      <sheetName val="Co 49, Scd#na,232104"/>
      <sheetName val="Co 49, Scd#46,232119"/>
      <sheetName val="Co 49, Scd#na,232300"/>
      <sheetName val="Co 49, Scd#na,232301"/>
      <sheetName val="Co 49, Scd#na,232302"/>
      <sheetName val="Co 49, Scd#na,232303"/>
      <sheetName val="Co 49, Scd#na,232305"/>
      <sheetName val="Co 49, Scd#na,232306"/>
      <sheetName val="Co 49, Scd#na,232308"/>
      <sheetName val="Co 49, Scd#na,232309"/>
      <sheetName val="Co 49, Scd#na,232310"/>
      <sheetName val="Co 49, Scd#na,232401"/>
      <sheetName val="Co 49, Scd#na,232411"/>
      <sheetName val="Co 49, Scd#na,232412"/>
      <sheetName val="Co 49, Scd#na,232430"/>
      <sheetName val="Co 49, Scd#100,232438"/>
      <sheetName val="Co 49, Scd#na,232450"/>
      <sheetName val="Co 49, Scd#na,232451"/>
      <sheetName val="Co 49, Scd#na,232455"/>
      <sheetName val="Co 49, Scd#na,233001-233164"/>
      <sheetName val="Co 49, Scd#46,234001-234703"/>
      <sheetName val="Co 49, Scd#na,236310"/>
      <sheetName val="Co 49, Scd#na,236500"/>
      <sheetName val="Co 49, Scd#na,236501"/>
      <sheetName val="Co 49, Scd#na,236550"/>
      <sheetName val="Co 49, Scd#na,236600"/>
      <sheetName val="Co 49, Scd#46,237002"/>
      <sheetName val="Co 49, Scd#na,237003"/>
      <sheetName val="Co 49, Scd#na,237004"/>
      <sheetName val="Co 49, Scd#na,238010"/>
      <sheetName val="Co 49, Scd#na,241000"/>
      <sheetName val="Co 49, Scd#na,241002"/>
      <sheetName val="Co 49, Scd#na,241003"/>
      <sheetName val="Co 49, Scd#na,241007"/>
      <sheetName val="Co 49, Scd#na,241008"/>
      <sheetName val="Co 49, Scd#na,241009"/>
      <sheetName val="Co 49, Scd#na,242000"/>
      <sheetName val="Co 49, Scd#na,242001"/>
      <sheetName val="Co 49, Scd#na,242002"/>
      <sheetName val="Co 49, Scd#na,242005"/>
      <sheetName val="Co 49, Scd#na,242200"/>
      <sheetName val="Co 49, Scd#na,242210"/>
      <sheetName val="Co 49, Scd#na,242215"/>
      <sheetName val="Co 49, Scd#na,242300"/>
      <sheetName val="Co 49, Scd#na,242301"/>
      <sheetName val="Co 49, Scd#na,242302"/>
      <sheetName val="Co 49, Scd#na,242303"/>
      <sheetName val="Co 49, Scd#na,242304"/>
      <sheetName val="Co 49, Scd#na,242307"/>
      <sheetName val="Co 49, Scd#na,253000"/>
      <sheetName val="Co 49, Scd#na,253001"/>
      <sheetName val="Co 49, Scd#na,253006 (2)"/>
      <sheetName val="Co 49, Scd#na,253006"/>
      <sheetName val="Co 49, Scd#na,253002"/>
      <sheetName val="Co 49, Scd#na,253008"/>
      <sheetName val="Co 49, Scd#na,2530011"/>
      <sheetName val="Co 49, Scd#na,253941-253944"/>
      <sheetName val="Co 49, Scd#na,254020"/>
      <sheetName val="Co 49, Scd#na,254022"/>
      <sheetName val="Co 49, Scd#na,254033"/>
      <sheetName val="Co 49, Scd#na,254070"/>
      <sheetName val="Co 49, Scd#na,254105"/>
      <sheetName val="Co 49, Scd#na,254106"/>
      <sheetName val="Co 49, Scd#na,254315"/>
      <sheetName val="Co 49, Scd#na,255000"/>
      <sheetName val="Sheet3"/>
      <sheetName val="KS Jan 20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vigation Page"/>
      <sheetName val="Reconciliation Page"/>
      <sheetName val="Summary"/>
      <sheetName val="00 - Parent"/>
      <sheetName val="20 - GEAE Tech"/>
      <sheetName val="30 - Service"/>
      <sheetName val="80 - GEII"/>
      <sheetName val="GA - Miami"/>
      <sheetName val="GN - Dallas"/>
      <sheetName val="GP - McAllen"/>
      <sheetName val="T0 - Spares"/>
      <sheetName val="U0 - Onwing"/>
      <sheetName val="1H-1J-1Q"/>
      <sheetName val="JE10310X"/>
      <sheetName val="10310X detail"/>
      <sheetName val="10310X Pivot"/>
      <sheetName val="B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Acct #</v>
          </cell>
          <cell r="B1" t="str">
            <v>Amount</v>
          </cell>
        </row>
        <row r="2">
          <cell r="A2" t="str">
            <v>0003000000000</v>
          </cell>
          <cell r="B2">
            <v>-3580</v>
          </cell>
        </row>
        <row r="3">
          <cell r="A3" t="str">
            <v>00030041UD000</v>
          </cell>
          <cell r="B3">
            <v>-178552.2</v>
          </cell>
        </row>
        <row r="4">
          <cell r="A4" t="str">
            <v>0003010000000</v>
          </cell>
          <cell r="B4">
            <v>0</v>
          </cell>
        </row>
        <row r="5">
          <cell r="A5" t="str">
            <v>00030100B10G0</v>
          </cell>
          <cell r="B5">
            <v>0</v>
          </cell>
        </row>
        <row r="6">
          <cell r="A6" t="str">
            <v>00030100D30D0</v>
          </cell>
          <cell r="B6">
            <v>-9617</v>
          </cell>
        </row>
        <row r="7">
          <cell r="A7" t="str">
            <v>00030100XB0C0</v>
          </cell>
          <cell r="B7">
            <v>98400.58</v>
          </cell>
        </row>
        <row r="8">
          <cell r="A8" t="str">
            <v>0003030000000</v>
          </cell>
          <cell r="B8">
            <v>12759.1</v>
          </cell>
        </row>
        <row r="9">
          <cell r="A9" t="str">
            <v>00030300A60C0</v>
          </cell>
          <cell r="B9">
            <v>-116384.35</v>
          </cell>
        </row>
        <row r="10">
          <cell r="A10" t="str">
            <v>00030300A80C0</v>
          </cell>
          <cell r="B10">
            <v>-115419.21</v>
          </cell>
        </row>
        <row r="11">
          <cell r="A11" t="str">
            <v>00030300B10C0</v>
          </cell>
          <cell r="B11">
            <v>-34565.01</v>
          </cell>
        </row>
        <row r="12">
          <cell r="A12" t="str">
            <v>00030300B20C0</v>
          </cell>
          <cell r="B12">
            <v>-139702.81</v>
          </cell>
        </row>
        <row r="13">
          <cell r="A13" t="str">
            <v>00030300D50D0</v>
          </cell>
          <cell r="B13">
            <v>-14534</v>
          </cell>
        </row>
        <row r="14">
          <cell r="A14" t="str">
            <v>00030300D80D0</v>
          </cell>
          <cell r="B14">
            <v>-73684.259999999995</v>
          </cell>
        </row>
        <row r="15">
          <cell r="A15" t="str">
            <v>00030300D90D0</v>
          </cell>
          <cell r="B15">
            <v>-3580</v>
          </cell>
        </row>
        <row r="16">
          <cell r="A16" t="str">
            <v>00030300DA0D0</v>
          </cell>
          <cell r="B16">
            <v>-1305</v>
          </cell>
        </row>
        <row r="17">
          <cell r="A17" t="str">
            <v>00030300EC0H0</v>
          </cell>
          <cell r="B17">
            <v>-3150</v>
          </cell>
        </row>
        <row r="18">
          <cell r="A18" t="str">
            <v>00030300FC000</v>
          </cell>
          <cell r="B18">
            <v>112150.91</v>
          </cell>
        </row>
        <row r="19">
          <cell r="A19" t="str">
            <v>00030300J2CC0</v>
          </cell>
          <cell r="B19">
            <v>-87498.52</v>
          </cell>
        </row>
        <row r="20">
          <cell r="A20" t="str">
            <v>00030300J2CY0</v>
          </cell>
          <cell r="B20">
            <v>-95494.64</v>
          </cell>
        </row>
        <row r="21">
          <cell r="A21" t="str">
            <v>00030300J6CC0</v>
          </cell>
          <cell r="B21">
            <v>-132482.54</v>
          </cell>
        </row>
        <row r="22">
          <cell r="A22" t="str">
            <v>00030300J9CY0</v>
          </cell>
          <cell r="B22">
            <v>-31908.55</v>
          </cell>
        </row>
        <row r="23">
          <cell r="A23" t="str">
            <v>00030300WC0H0</v>
          </cell>
          <cell r="B23">
            <v>405</v>
          </cell>
        </row>
        <row r="24">
          <cell r="A24" t="str">
            <v>00030300Y90C0</v>
          </cell>
          <cell r="B24">
            <v>549089.5</v>
          </cell>
        </row>
        <row r="25">
          <cell r="A25" t="str">
            <v>00030300YN0C0</v>
          </cell>
          <cell r="B25">
            <v>505871.25</v>
          </cell>
        </row>
        <row r="26">
          <cell r="A26" t="str">
            <v>00030300Z90G0</v>
          </cell>
          <cell r="B26">
            <v>59618.25</v>
          </cell>
        </row>
        <row r="27">
          <cell r="A27" t="str">
            <v>0003031000000</v>
          </cell>
          <cell r="B27">
            <v>-9179.1</v>
          </cell>
        </row>
        <row r="28">
          <cell r="A28" t="str">
            <v>00030310A60C0</v>
          </cell>
          <cell r="B28">
            <v>116384.35</v>
          </cell>
        </row>
        <row r="29">
          <cell r="A29" t="str">
            <v>00030310A80C0</v>
          </cell>
          <cell r="B29">
            <v>115419.21</v>
          </cell>
        </row>
        <row r="30">
          <cell r="A30" t="str">
            <v>00030310B10C0</v>
          </cell>
          <cell r="B30">
            <v>34565.01</v>
          </cell>
        </row>
        <row r="31">
          <cell r="A31" t="str">
            <v>00030310B10G0</v>
          </cell>
          <cell r="B31">
            <v>0</v>
          </cell>
        </row>
        <row r="32">
          <cell r="A32" t="str">
            <v>00030310B20C0</v>
          </cell>
          <cell r="B32">
            <v>139702.81</v>
          </cell>
        </row>
        <row r="33">
          <cell r="A33" t="str">
            <v>00030310D30D0</v>
          </cell>
          <cell r="B33">
            <v>9617</v>
          </cell>
        </row>
        <row r="34">
          <cell r="A34" t="str">
            <v>00030310D50D0</v>
          </cell>
          <cell r="B34">
            <v>14534</v>
          </cell>
        </row>
        <row r="35">
          <cell r="A35" t="str">
            <v>00030310D80D0</v>
          </cell>
          <cell r="B35">
            <v>73684.259999999995</v>
          </cell>
        </row>
        <row r="36">
          <cell r="A36" t="str">
            <v>00030310D90D0</v>
          </cell>
          <cell r="B36">
            <v>3580</v>
          </cell>
        </row>
        <row r="37">
          <cell r="A37" t="str">
            <v>00030310DA0D0</v>
          </cell>
          <cell r="B37">
            <v>1305</v>
          </cell>
        </row>
        <row r="38">
          <cell r="A38" t="str">
            <v>00030310EC0H0</v>
          </cell>
          <cell r="B38">
            <v>3150</v>
          </cell>
        </row>
        <row r="39">
          <cell r="A39" t="str">
            <v>00030310FC000</v>
          </cell>
          <cell r="B39">
            <v>-112150.91</v>
          </cell>
        </row>
        <row r="40">
          <cell r="A40" t="str">
            <v>00030310J2CC0</v>
          </cell>
          <cell r="B40">
            <v>87498.52</v>
          </cell>
        </row>
        <row r="41">
          <cell r="A41" t="str">
            <v>00030310J2CY0</v>
          </cell>
          <cell r="B41">
            <v>95494.64</v>
          </cell>
        </row>
        <row r="42">
          <cell r="A42" t="str">
            <v>00030310J6CC0</v>
          </cell>
          <cell r="B42">
            <v>132482.54</v>
          </cell>
        </row>
        <row r="43">
          <cell r="A43" t="str">
            <v>00030310J9CY0</v>
          </cell>
          <cell r="B43">
            <v>31908.55</v>
          </cell>
        </row>
        <row r="44">
          <cell r="A44" t="str">
            <v>00030310UD000</v>
          </cell>
          <cell r="B44">
            <v>178552.2</v>
          </cell>
        </row>
        <row r="45">
          <cell r="A45" t="str">
            <v>00030310WC0H0</v>
          </cell>
          <cell r="B45">
            <v>-405</v>
          </cell>
        </row>
        <row r="46">
          <cell r="A46" t="str">
            <v>00030310XB0C0</v>
          </cell>
          <cell r="B46">
            <v>-98400.58</v>
          </cell>
        </row>
        <row r="47">
          <cell r="A47" t="str">
            <v>00030310Y90C0</v>
          </cell>
          <cell r="B47">
            <v>-549089.5</v>
          </cell>
        </row>
        <row r="48">
          <cell r="A48" t="str">
            <v>00030310YN0C0</v>
          </cell>
          <cell r="B48">
            <v>-505871.25</v>
          </cell>
        </row>
        <row r="49">
          <cell r="A49" t="str">
            <v>00030310Z90G0</v>
          </cell>
          <cell r="B49">
            <v>-59618.25</v>
          </cell>
        </row>
        <row r="50">
          <cell r="A50" t="str">
            <v>1D030063R1GZ0</v>
          </cell>
          <cell r="B50">
            <v>-155823.92000000001</v>
          </cell>
        </row>
        <row r="51">
          <cell r="A51" t="str">
            <v>1D030310R1GZ0</v>
          </cell>
          <cell r="B51">
            <v>155823.92000000001</v>
          </cell>
        </row>
        <row r="52">
          <cell r="A52" t="str">
            <v>3003010000000</v>
          </cell>
          <cell r="B52">
            <v>0</v>
          </cell>
        </row>
        <row r="53">
          <cell r="A53" t="str">
            <v>30030100UB000</v>
          </cell>
          <cell r="B53">
            <v>0</v>
          </cell>
        </row>
        <row r="54">
          <cell r="A54" t="str">
            <v>30030100WT000</v>
          </cell>
          <cell r="B54">
            <v>0</v>
          </cell>
        </row>
        <row r="55">
          <cell r="A55" t="str">
            <v>30030300UB0H0</v>
          </cell>
          <cell r="B55">
            <v>0</v>
          </cell>
        </row>
        <row r="56">
          <cell r="A56" t="str">
            <v>30030300UF300</v>
          </cell>
          <cell r="B56">
            <v>0</v>
          </cell>
        </row>
        <row r="57">
          <cell r="A57" t="str">
            <v>30030300WC0H0</v>
          </cell>
          <cell r="B57">
            <v>3442.5</v>
          </cell>
        </row>
        <row r="58">
          <cell r="A58" t="str">
            <v>30030300WN0H0</v>
          </cell>
          <cell r="B58">
            <v>0</v>
          </cell>
        </row>
        <row r="59">
          <cell r="A59" t="str">
            <v>30030300WT0H0</v>
          </cell>
          <cell r="B59">
            <v>0</v>
          </cell>
        </row>
        <row r="60">
          <cell r="A60" t="str">
            <v>3003031000000</v>
          </cell>
          <cell r="B60">
            <v>0</v>
          </cell>
        </row>
        <row r="61">
          <cell r="A61" t="str">
            <v>30030310UB000</v>
          </cell>
          <cell r="B61">
            <v>0</v>
          </cell>
        </row>
        <row r="62">
          <cell r="A62" t="str">
            <v>30030310UB0H0</v>
          </cell>
          <cell r="B62">
            <v>0</v>
          </cell>
        </row>
        <row r="63">
          <cell r="A63" t="str">
            <v>30030310UF300</v>
          </cell>
          <cell r="B63">
            <v>0</v>
          </cell>
        </row>
        <row r="64">
          <cell r="A64" t="str">
            <v>30030310WC0H0</v>
          </cell>
          <cell r="B64">
            <v>-3442.5</v>
          </cell>
        </row>
        <row r="65">
          <cell r="A65" t="str">
            <v>30030310WN0H0</v>
          </cell>
          <cell r="B65">
            <v>0</v>
          </cell>
        </row>
        <row r="66">
          <cell r="A66" t="str">
            <v>30030310WT000</v>
          </cell>
          <cell r="B66">
            <v>0</v>
          </cell>
        </row>
        <row r="67">
          <cell r="A67" t="str">
            <v>30030310WT0H0</v>
          </cell>
          <cell r="B67">
            <v>0</v>
          </cell>
        </row>
        <row r="68">
          <cell r="A68" t="str">
            <v>30040300WT0H0</v>
          </cell>
          <cell r="B68">
            <v>0</v>
          </cell>
        </row>
        <row r="69">
          <cell r="A69" t="str">
            <v>GA030300Q9BN0</v>
          </cell>
          <cell r="B69">
            <v>0</v>
          </cell>
        </row>
        <row r="70">
          <cell r="A70" t="str">
            <v>GA030310Q9BN0</v>
          </cell>
          <cell r="B70">
            <v>0</v>
          </cell>
        </row>
        <row r="71">
          <cell r="A71" t="str">
            <v>GN03010000000</v>
          </cell>
          <cell r="B71">
            <v>0</v>
          </cell>
        </row>
        <row r="72">
          <cell r="A72" t="str">
            <v>GN030100WG200</v>
          </cell>
          <cell r="B72">
            <v>6000</v>
          </cell>
        </row>
        <row r="73">
          <cell r="A73" t="str">
            <v>GN030300Q21H0</v>
          </cell>
          <cell r="B73">
            <v>0</v>
          </cell>
        </row>
        <row r="74">
          <cell r="A74" t="str">
            <v>GN030300Q23H0</v>
          </cell>
          <cell r="B74">
            <v>0</v>
          </cell>
        </row>
        <row r="75">
          <cell r="A75" t="str">
            <v>GN030300WG2B2</v>
          </cell>
          <cell r="B75">
            <v>0</v>
          </cell>
        </row>
        <row r="76">
          <cell r="A76" t="str">
            <v>GN030300WG2H0</v>
          </cell>
          <cell r="B76">
            <v>0</v>
          </cell>
        </row>
        <row r="77">
          <cell r="A77" t="str">
            <v>GN03031000000</v>
          </cell>
          <cell r="B77">
            <v>0</v>
          </cell>
        </row>
        <row r="78">
          <cell r="A78" t="str">
            <v>GN030310Q21H0</v>
          </cell>
          <cell r="B78">
            <v>0</v>
          </cell>
        </row>
        <row r="79">
          <cell r="A79" t="str">
            <v>GN030310Q23H0</v>
          </cell>
          <cell r="B79">
            <v>0</v>
          </cell>
        </row>
        <row r="80">
          <cell r="A80" t="str">
            <v>GN030310WG200</v>
          </cell>
          <cell r="B80">
            <v>-6000</v>
          </cell>
        </row>
        <row r="81">
          <cell r="A81" t="str">
            <v>GN030310WG2B2</v>
          </cell>
          <cell r="B81">
            <v>0</v>
          </cell>
        </row>
        <row r="82">
          <cell r="A82" t="str">
            <v>GN030310WG2H0</v>
          </cell>
          <cell r="B82">
            <v>0</v>
          </cell>
        </row>
        <row r="83">
          <cell r="A83" t="str">
            <v>GP03010000000</v>
          </cell>
          <cell r="B83">
            <v>-410</v>
          </cell>
        </row>
        <row r="84">
          <cell r="A84" t="str">
            <v>GP030100WG400</v>
          </cell>
          <cell r="B84">
            <v>18328</v>
          </cell>
        </row>
        <row r="85">
          <cell r="A85" t="str">
            <v>GP030300Q1100</v>
          </cell>
          <cell r="B85">
            <v>330</v>
          </cell>
        </row>
        <row r="86">
          <cell r="A86" t="str">
            <v>GP030300Q1200</v>
          </cell>
          <cell r="B86">
            <v>0</v>
          </cell>
        </row>
        <row r="87">
          <cell r="A87" t="str">
            <v>GP03031000000</v>
          </cell>
          <cell r="B87">
            <v>410</v>
          </cell>
        </row>
        <row r="88">
          <cell r="A88" t="str">
            <v>GP030310Q1100</v>
          </cell>
          <cell r="B88">
            <v>-330</v>
          </cell>
        </row>
        <row r="89">
          <cell r="A89" t="str">
            <v>GP030310Q1200</v>
          </cell>
          <cell r="B89">
            <v>0</v>
          </cell>
        </row>
        <row r="90">
          <cell r="A90" t="str">
            <v>GP030310WG400</v>
          </cell>
          <cell r="B90">
            <v>-18328</v>
          </cell>
        </row>
        <row r="91">
          <cell r="A91" t="str">
            <v>T0030300Y20C0</v>
          </cell>
          <cell r="B91">
            <v>-1932</v>
          </cell>
        </row>
        <row r="92">
          <cell r="A92" t="str">
            <v>T0030300Y40C0</v>
          </cell>
          <cell r="B92">
            <v>0</v>
          </cell>
        </row>
        <row r="93">
          <cell r="A93" t="str">
            <v>T0030300Y50C0</v>
          </cell>
          <cell r="B93">
            <v>-30645</v>
          </cell>
        </row>
        <row r="94">
          <cell r="A94" t="str">
            <v>T0030300Y70C0</v>
          </cell>
          <cell r="B94">
            <v>-11716</v>
          </cell>
        </row>
        <row r="95">
          <cell r="A95" t="str">
            <v>T0030300Y90C0</v>
          </cell>
          <cell r="B95">
            <v>-776.25</v>
          </cell>
        </row>
        <row r="96">
          <cell r="A96" t="str">
            <v>T0030300YF0C0</v>
          </cell>
          <cell r="B96">
            <v>1163.75</v>
          </cell>
        </row>
        <row r="97">
          <cell r="A97" t="str">
            <v>T0030300YN0C0</v>
          </cell>
          <cell r="B97">
            <v>-74814.5</v>
          </cell>
        </row>
        <row r="98">
          <cell r="A98" t="str">
            <v>T0030310Y20C0</v>
          </cell>
          <cell r="B98">
            <v>1932</v>
          </cell>
        </row>
        <row r="99">
          <cell r="A99" t="str">
            <v>T0030310Y40C0</v>
          </cell>
          <cell r="B99">
            <v>0</v>
          </cell>
        </row>
        <row r="100">
          <cell r="A100" t="str">
            <v>T0030310Y50C0</v>
          </cell>
          <cell r="B100">
            <v>30645</v>
          </cell>
        </row>
        <row r="101">
          <cell r="A101" t="str">
            <v>T0030310Y70C0</v>
          </cell>
          <cell r="B101">
            <v>11716</v>
          </cell>
        </row>
        <row r="102">
          <cell r="A102" t="str">
            <v>T0030310Y90C0</v>
          </cell>
          <cell r="B102">
            <v>776.25</v>
          </cell>
        </row>
        <row r="103">
          <cell r="A103" t="str">
            <v>T0030310YF0C0</v>
          </cell>
          <cell r="B103">
            <v>-1163.75</v>
          </cell>
        </row>
        <row r="104">
          <cell r="A104" t="str">
            <v>T0030310YN0C0</v>
          </cell>
          <cell r="B104">
            <v>74814.5</v>
          </cell>
        </row>
        <row r="105">
          <cell r="A105" t="str">
            <v>U0030100H90G0</v>
          </cell>
          <cell r="B105">
            <v>-591717.79</v>
          </cell>
        </row>
        <row r="106">
          <cell r="A106" t="str">
            <v>U0030300H20G0</v>
          </cell>
          <cell r="B106">
            <v>-834439.3</v>
          </cell>
        </row>
        <row r="107">
          <cell r="A107" t="str">
            <v>U0030300H30G0</v>
          </cell>
          <cell r="B107">
            <v>-13211.3</v>
          </cell>
        </row>
        <row r="108">
          <cell r="A108" t="str">
            <v>U0030300H40G0</v>
          </cell>
          <cell r="B108">
            <v>-4535.72</v>
          </cell>
        </row>
        <row r="109">
          <cell r="A109" t="str">
            <v>U0030300H80G0</v>
          </cell>
          <cell r="B109">
            <v>-129481.94</v>
          </cell>
        </row>
        <row r="110">
          <cell r="A110" t="str">
            <v>U0030300HC0G0</v>
          </cell>
          <cell r="B110">
            <v>-3670801.59</v>
          </cell>
        </row>
        <row r="111">
          <cell r="A111" t="str">
            <v>U0030300HE0G0</v>
          </cell>
          <cell r="B111">
            <v>-4680</v>
          </cell>
        </row>
        <row r="112">
          <cell r="A112" t="str">
            <v>U0030310H20G0</v>
          </cell>
          <cell r="B112">
            <v>834439.3</v>
          </cell>
        </row>
        <row r="113">
          <cell r="A113" t="str">
            <v>U0030310H30G0</v>
          </cell>
          <cell r="B113">
            <v>13211.3</v>
          </cell>
        </row>
        <row r="114">
          <cell r="A114" t="str">
            <v>U0030310H40G0</v>
          </cell>
          <cell r="B114">
            <v>4535.72</v>
          </cell>
        </row>
        <row r="115">
          <cell r="A115" t="str">
            <v>U0030310H80G0</v>
          </cell>
          <cell r="B115">
            <v>129481.94</v>
          </cell>
        </row>
        <row r="116">
          <cell r="A116" t="str">
            <v>U0030310H90G0</v>
          </cell>
          <cell r="B116">
            <v>591717.79</v>
          </cell>
        </row>
        <row r="117">
          <cell r="A117" t="str">
            <v>U0030310HC0G0</v>
          </cell>
          <cell r="B117">
            <v>3670801.59</v>
          </cell>
        </row>
        <row r="118">
          <cell r="A118" t="str">
            <v>U0030310HE0G0</v>
          </cell>
          <cell r="B118">
            <v>4680</v>
          </cell>
        </row>
        <row r="119">
          <cell r="A119" t="str">
            <v>UF030300QMC00</v>
          </cell>
          <cell r="B119">
            <v>-648988.48</v>
          </cell>
        </row>
        <row r="120">
          <cell r="A120" t="str">
            <v>UF030310QMC00</v>
          </cell>
          <cell r="B120">
            <v>648988.48</v>
          </cell>
        </row>
        <row r="121">
          <cell r="A121" t="str">
            <v>UM03010000000</v>
          </cell>
          <cell r="B121">
            <v>114.25</v>
          </cell>
        </row>
        <row r="122">
          <cell r="A122" t="str">
            <v>UM030100QLC00</v>
          </cell>
          <cell r="B122">
            <v>100976.38</v>
          </cell>
        </row>
        <row r="123">
          <cell r="A123" t="str">
            <v>UM030100WU600</v>
          </cell>
          <cell r="B123">
            <v>-1581.79</v>
          </cell>
        </row>
        <row r="124">
          <cell r="A124" t="str">
            <v>UM030100WU700</v>
          </cell>
          <cell r="B124">
            <v>1522341.97</v>
          </cell>
        </row>
        <row r="125">
          <cell r="A125" t="str">
            <v>UM030100WU900</v>
          </cell>
          <cell r="B125">
            <v>48997.81</v>
          </cell>
        </row>
        <row r="126">
          <cell r="A126" t="str">
            <v>UM030100WUA00</v>
          </cell>
          <cell r="B126">
            <v>-39501.019999999997</v>
          </cell>
        </row>
        <row r="127">
          <cell r="A127" t="str">
            <v>UM030300QC400</v>
          </cell>
          <cell r="B127">
            <v>-1135.1500000000001</v>
          </cell>
        </row>
        <row r="128">
          <cell r="A128" t="str">
            <v>UM030300QLC00</v>
          </cell>
          <cell r="B128">
            <v>-100976.38</v>
          </cell>
        </row>
        <row r="129">
          <cell r="A129" t="str">
            <v>UM030300QUC00</v>
          </cell>
          <cell r="B129">
            <v>-6416</v>
          </cell>
        </row>
        <row r="130">
          <cell r="A130" t="str">
            <v>UM030300WU500</v>
          </cell>
          <cell r="B130">
            <v>-3034.99</v>
          </cell>
        </row>
        <row r="131">
          <cell r="A131" t="str">
            <v>UM030300WU600</v>
          </cell>
          <cell r="B131">
            <v>-23267.84</v>
          </cell>
        </row>
        <row r="132">
          <cell r="A132" t="str">
            <v>UM030300WU700</v>
          </cell>
          <cell r="B132">
            <v>-7887430.4900000002</v>
          </cell>
        </row>
        <row r="133">
          <cell r="A133" t="str">
            <v>UM030300WU800</v>
          </cell>
          <cell r="B133">
            <v>-13283.16</v>
          </cell>
        </row>
        <row r="134">
          <cell r="A134" t="str">
            <v>UM030300WU900</v>
          </cell>
          <cell r="B134">
            <v>-51314.42</v>
          </cell>
        </row>
        <row r="135">
          <cell r="A135" t="str">
            <v>UM030300WUA00</v>
          </cell>
          <cell r="B135">
            <v>-43321.94</v>
          </cell>
        </row>
        <row r="136">
          <cell r="A136" t="str">
            <v>UM03031000000</v>
          </cell>
          <cell r="B136">
            <v>-114.25</v>
          </cell>
        </row>
        <row r="137">
          <cell r="A137" t="str">
            <v>UM030310QC400</v>
          </cell>
          <cell r="B137">
            <v>1135.1500000000001</v>
          </cell>
        </row>
        <row r="138">
          <cell r="A138" t="str">
            <v>UM030310QUC00</v>
          </cell>
          <cell r="B138">
            <v>6416</v>
          </cell>
        </row>
        <row r="139">
          <cell r="A139" t="str">
            <v>UM030310WU500</v>
          </cell>
          <cell r="B139">
            <v>3034.99</v>
          </cell>
        </row>
        <row r="140">
          <cell r="A140" t="str">
            <v>UM030310WU600</v>
          </cell>
          <cell r="B140">
            <v>24849.63</v>
          </cell>
        </row>
        <row r="141">
          <cell r="A141" t="str">
            <v>UM030310WU700</v>
          </cell>
          <cell r="B141">
            <v>6365088.5200000005</v>
          </cell>
        </row>
        <row r="142">
          <cell r="A142" t="str">
            <v>UM030310WU800</v>
          </cell>
          <cell r="B142">
            <v>13283.16</v>
          </cell>
        </row>
        <row r="143">
          <cell r="A143" t="str">
            <v>UM030310WU900</v>
          </cell>
          <cell r="B143">
            <v>2316.61</v>
          </cell>
        </row>
        <row r="144">
          <cell r="A144" t="str">
            <v>UM030310WUA00</v>
          </cell>
          <cell r="B144">
            <v>82822.960000000006</v>
          </cell>
        </row>
        <row r="145">
          <cell r="A145" t="str">
            <v>GA030300WG300</v>
          </cell>
          <cell r="B145">
            <v>0</v>
          </cell>
        </row>
      </sheetData>
      <sheetData sheetId="14" refreshError="1"/>
      <sheetData sheetId="15" refreshError="1"/>
      <sheetData sheetId="1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Read Me"/>
      <sheetName val="Comments"/>
      <sheetName val="Gen Inst"/>
      <sheetName val="Table"/>
      <sheetName val="1"/>
      <sheetName val="1-A"/>
      <sheetName val="2"/>
      <sheetName val="003004"/>
      <sheetName val="007008"/>
      <sheetName val="9"/>
      <sheetName val="10"/>
      <sheetName val="11"/>
      <sheetName val="12"/>
      <sheetName val="13"/>
      <sheetName val="14"/>
      <sheetName val="15"/>
      <sheetName val="01617"/>
      <sheetName val="18"/>
      <sheetName val="19"/>
      <sheetName val="20"/>
      <sheetName val="21"/>
      <sheetName val="22"/>
      <sheetName val="23"/>
      <sheetName val="24"/>
      <sheetName val="24A"/>
      <sheetName val="24B"/>
      <sheetName val="24C"/>
      <sheetName val="25"/>
      <sheetName val="2627"/>
      <sheetName val="2829"/>
      <sheetName val="30"/>
      <sheetName val="31"/>
      <sheetName val="32"/>
      <sheetName val="33"/>
      <sheetName val="4041"/>
      <sheetName val="42"/>
      <sheetName val="43"/>
      <sheetName val="4445"/>
      <sheetName val="46"/>
      <sheetName val="47"/>
      <sheetName val="6062"/>
      <sheetName val="63"/>
      <sheetName val="64"/>
      <sheetName val="6566"/>
      <sheetName val="067"/>
      <sheetName val="068"/>
      <sheetName val="69"/>
      <sheetName val="7071"/>
      <sheetName val="7277"/>
      <sheetName val="7879"/>
      <sheetName val="79A"/>
      <sheetName val="80"/>
      <sheetName val="81"/>
      <sheetName val="82"/>
      <sheetName val="83"/>
      <sheetName val="84"/>
      <sheetName val="85"/>
      <sheetName val="85-1"/>
      <sheetName val="86"/>
      <sheetName val="8788"/>
      <sheetName val="8990"/>
      <sheetName val="89ATT"/>
      <sheetName val="9192"/>
      <sheetName val="93"/>
      <sheetName val="94"/>
      <sheetName val="Verify"/>
      <sheetName val="Index"/>
      <sheetName val="Book"/>
    </sheetNames>
    <sheetDataSet>
      <sheetData sheetId="0">
        <row r="45">
          <cell r="A45" t="str">
            <v>Year ended December 31, 2013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Read Me"/>
      <sheetName val="Comments"/>
      <sheetName val="Gen Inst"/>
      <sheetName val="Table"/>
      <sheetName val="1"/>
      <sheetName val="1-A"/>
      <sheetName val="2"/>
      <sheetName val="003004"/>
      <sheetName val="007008"/>
      <sheetName val="9"/>
      <sheetName val="10"/>
      <sheetName val="11"/>
      <sheetName val="12"/>
      <sheetName val="13"/>
      <sheetName val="14"/>
      <sheetName val="15"/>
      <sheetName val="01617"/>
      <sheetName val="18"/>
      <sheetName val="19"/>
      <sheetName val="20"/>
      <sheetName val="21"/>
      <sheetName val="22"/>
      <sheetName val="23"/>
      <sheetName val="24"/>
      <sheetName val="24A"/>
      <sheetName val="24B"/>
      <sheetName val="24C"/>
      <sheetName val="25"/>
      <sheetName val="2627"/>
      <sheetName val="2829"/>
      <sheetName val="30"/>
      <sheetName val="31"/>
      <sheetName val="32"/>
      <sheetName val="33"/>
      <sheetName val="4041"/>
      <sheetName val="42"/>
      <sheetName val="43"/>
      <sheetName val="4445"/>
      <sheetName val="46"/>
      <sheetName val="47"/>
      <sheetName val="6062"/>
      <sheetName val="63"/>
      <sheetName val="64"/>
      <sheetName val="6566"/>
      <sheetName val="067"/>
      <sheetName val="068"/>
      <sheetName val="69"/>
      <sheetName val="7071"/>
      <sheetName val="7277"/>
      <sheetName val="7879"/>
      <sheetName val="79A"/>
      <sheetName val="80"/>
      <sheetName val="81"/>
      <sheetName val="82"/>
      <sheetName val="83"/>
      <sheetName val="84"/>
      <sheetName val="85"/>
      <sheetName val="85-1"/>
      <sheetName val="86"/>
      <sheetName val="8788"/>
      <sheetName val="8990"/>
      <sheetName val="89ATT"/>
      <sheetName val="9192"/>
      <sheetName val="93"/>
      <sheetName val="94"/>
      <sheetName val="Verify"/>
      <sheetName val="Index"/>
      <sheetName val="Book"/>
    </sheetNames>
    <sheetDataSet>
      <sheetData sheetId="0">
        <row r="45">
          <cell r="A45" t="str">
            <v>Year ended December 31, 2013</v>
          </cell>
        </row>
      </sheetData>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sheetData sheetId="41" refreshError="1"/>
      <sheetData sheetId="42" refreshError="1"/>
      <sheetData sheetId="43"/>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refreshError="1"/>
      <sheetData sheetId="59"/>
      <sheetData sheetId="60" refreshError="1"/>
      <sheetData sheetId="61" refreshError="1"/>
      <sheetData sheetId="62" refreshError="1"/>
      <sheetData sheetId="63"/>
      <sheetData sheetId="64" refreshError="1"/>
      <sheetData sheetId="65" refreshError="1"/>
      <sheetData sheetId="66" refreshError="1"/>
      <sheetData sheetId="67" refreshError="1"/>
      <sheetData sheetId="6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Read Me"/>
      <sheetName val="Comments"/>
      <sheetName val="Gen Inst"/>
      <sheetName val="Table"/>
      <sheetName val="1"/>
      <sheetName val="1-A"/>
      <sheetName val="2"/>
      <sheetName val="003004"/>
      <sheetName val="007008"/>
      <sheetName val="9"/>
      <sheetName val="10"/>
      <sheetName val="11"/>
      <sheetName val="12"/>
      <sheetName val="13"/>
      <sheetName val="14"/>
      <sheetName val="15"/>
      <sheetName val="01617"/>
      <sheetName val="18"/>
      <sheetName val="19"/>
      <sheetName val="20"/>
      <sheetName val="21"/>
      <sheetName val="22"/>
      <sheetName val="23"/>
      <sheetName val="24"/>
      <sheetName val="24A"/>
      <sheetName val="24B"/>
      <sheetName val="24C"/>
      <sheetName val="25"/>
      <sheetName val="2627"/>
      <sheetName val="2829"/>
      <sheetName val="30"/>
      <sheetName val="31"/>
      <sheetName val="32"/>
      <sheetName val="33"/>
      <sheetName val="4041"/>
      <sheetName val="42"/>
      <sheetName val="43"/>
      <sheetName val="4445"/>
      <sheetName val="46"/>
      <sheetName val="47"/>
      <sheetName val="6062"/>
      <sheetName val="63"/>
      <sheetName val="64"/>
      <sheetName val="6566"/>
      <sheetName val="067"/>
      <sheetName val="068"/>
      <sheetName val="69"/>
      <sheetName val="7071"/>
      <sheetName val="7277"/>
      <sheetName val="7879"/>
      <sheetName val="79A"/>
      <sheetName val="80"/>
      <sheetName val="81"/>
      <sheetName val="82"/>
      <sheetName val="83"/>
      <sheetName val="84"/>
      <sheetName val="85"/>
      <sheetName val="85-1"/>
      <sheetName val="86"/>
      <sheetName val="8788"/>
      <sheetName val="8990"/>
      <sheetName val="89ATT"/>
      <sheetName val="9192"/>
      <sheetName val="93"/>
      <sheetName val="94"/>
      <sheetName val="Verify"/>
      <sheetName val="Index"/>
      <sheetName val="Book"/>
    </sheetNames>
    <sheetDataSet>
      <sheetData sheetId="0">
        <row r="45">
          <cell r="A45" t="str">
            <v>Year ended December 31, 2013</v>
          </cell>
        </row>
      </sheetData>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sheetData sheetId="41" refreshError="1"/>
      <sheetData sheetId="42" refreshError="1"/>
      <sheetData sheetId="43"/>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refreshError="1"/>
      <sheetData sheetId="59"/>
      <sheetData sheetId="60" refreshError="1"/>
      <sheetData sheetId="61" refreshError="1"/>
      <sheetData sheetId="62" refreshError="1"/>
      <sheetData sheetId="63"/>
      <sheetData sheetId="64" refreshError="1"/>
      <sheetData sheetId="65" refreshError="1"/>
      <sheetData sheetId="66" refreshError="1"/>
      <sheetData sheetId="67" refreshError="1"/>
      <sheetData sheetId="6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Read Me"/>
      <sheetName val="Comments"/>
      <sheetName val="Gen Inst"/>
      <sheetName val="Table"/>
      <sheetName val="1"/>
      <sheetName val="1-A"/>
      <sheetName val="2"/>
      <sheetName val="003004"/>
      <sheetName val="007008"/>
      <sheetName val="9"/>
      <sheetName val="10"/>
      <sheetName val="11"/>
      <sheetName val="12"/>
      <sheetName val="13"/>
      <sheetName val="14"/>
      <sheetName val="15"/>
      <sheetName val="01617"/>
      <sheetName val="18"/>
      <sheetName val="19"/>
      <sheetName val="20"/>
      <sheetName val="21"/>
      <sheetName val="22"/>
      <sheetName val="23"/>
      <sheetName val="24"/>
      <sheetName val="24A"/>
      <sheetName val="24B"/>
      <sheetName val="24C"/>
      <sheetName val="25"/>
      <sheetName val="2627"/>
      <sheetName val="2829"/>
      <sheetName val="30"/>
      <sheetName val="31"/>
      <sheetName val="32"/>
      <sheetName val="33"/>
      <sheetName val="4041"/>
      <sheetName val="42"/>
      <sheetName val="43"/>
      <sheetName val="4445"/>
      <sheetName val="46"/>
      <sheetName val="47"/>
      <sheetName val="6062"/>
      <sheetName val="63"/>
      <sheetName val="64"/>
      <sheetName val="6566"/>
      <sheetName val="067"/>
      <sheetName val="068"/>
      <sheetName val="69"/>
      <sheetName val="7071"/>
      <sheetName val="7277"/>
      <sheetName val="7879"/>
      <sheetName val="79A"/>
      <sheetName val="80"/>
      <sheetName val="81"/>
      <sheetName val="82"/>
      <sheetName val="83"/>
      <sheetName val="84"/>
      <sheetName val="85"/>
      <sheetName val="85-1"/>
      <sheetName val="86"/>
      <sheetName val="8788"/>
      <sheetName val="8990"/>
      <sheetName val="89ATT"/>
      <sheetName val="9192"/>
      <sheetName val="93"/>
      <sheetName val="94"/>
      <sheetName val="Verify"/>
      <sheetName val="Index"/>
      <sheetName val="Book"/>
    </sheetNames>
    <sheetDataSet>
      <sheetData sheetId="0">
        <row r="45">
          <cell r="A45" t="str">
            <v>Year ended December 31, 2013</v>
          </cell>
        </row>
      </sheetData>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sheetData sheetId="12" refreshError="1"/>
      <sheetData sheetId="13" refreshError="1"/>
      <sheetData sheetId="14" refreshError="1"/>
      <sheetData sheetId="15"/>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sheetData sheetId="41" refreshError="1"/>
      <sheetData sheetId="42" refreshError="1"/>
      <sheetData sheetId="43"/>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refreshError="1"/>
      <sheetData sheetId="59"/>
      <sheetData sheetId="60" refreshError="1"/>
      <sheetData sheetId="61" refreshError="1"/>
      <sheetData sheetId="62" refreshError="1"/>
      <sheetData sheetId="63"/>
      <sheetData sheetId="64" refreshError="1"/>
      <sheetData sheetId="65" refreshError="1"/>
      <sheetData sheetId="66" refreshError="1"/>
      <sheetData sheetId="67" refreshError="1"/>
      <sheetData sheetId="68"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Read Me"/>
      <sheetName val="Comments"/>
      <sheetName val="Gen Inst"/>
      <sheetName val="Table"/>
      <sheetName val="Sheet1"/>
      <sheetName val="1"/>
      <sheetName val="2"/>
      <sheetName val="003004"/>
      <sheetName val="007008"/>
      <sheetName val="9"/>
      <sheetName val="10"/>
      <sheetName val="11"/>
      <sheetName val="12"/>
      <sheetName val="13"/>
      <sheetName val="14"/>
      <sheetName val="15"/>
      <sheetName val="01617"/>
      <sheetName val="18"/>
      <sheetName val="19"/>
      <sheetName val="20"/>
      <sheetName val="21"/>
      <sheetName val="22"/>
      <sheetName val="23"/>
      <sheetName val="24"/>
      <sheetName val="24A"/>
      <sheetName val="25"/>
      <sheetName val="2627"/>
      <sheetName val="2829"/>
      <sheetName val="30"/>
      <sheetName val="31"/>
      <sheetName val="32"/>
      <sheetName val="33"/>
      <sheetName val="4041"/>
      <sheetName val="42"/>
      <sheetName val="43"/>
      <sheetName val="4445"/>
      <sheetName val="46"/>
      <sheetName val="47"/>
      <sheetName val="6062"/>
      <sheetName val="63"/>
      <sheetName val="64"/>
      <sheetName val="6566"/>
      <sheetName val="067"/>
      <sheetName val="068"/>
      <sheetName val="69"/>
      <sheetName val="7071"/>
      <sheetName val="7277"/>
      <sheetName val="7879"/>
      <sheetName val="79A"/>
      <sheetName val="80"/>
      <sheetName val="81"/>
      <sheetName val="82"/>
      <sheetName val="83"/>
      <sheetName val="84"/>
      <sheetName val="85"/>
      <sheetName val="85-1"/>
      <sheetName val="86"/>
      <sheetName val="8788"/>
      <sheetName val="8990"/>
      <sheetName val="89ATT"/>
      <sheetName val="9192"/>
      <sheetName val="93"/>
      <sheetName val="94"/>
      <sheetName val="Verify"/>
      <sheetName val="Index"/>
      <sheetName val="Book"/>
    </sheetNames>
    <sheetDataSet>
      <sheetData sheetId="0">
        <row r="45">
          <cell r="A45" t="str">
            <v>Year ended December 31, 2011</v>
          </cell>
        </row>
      </sheetData>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sheetData sheetId="26" refreshError="1"/>
      <sheetData sheetId="27"/>
      <sheetData sheetId="28"/>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sheetData sheetId="39" refreshError="1"/>
      <sheetData sheetId="40" refreshError="1"/>
      <sheetData sheetId="41"/>
      <sheetData sheetId="42" refreshError="1"/>
      <sheetData sheetId="43" refreshError="1"/>
      <sheetData sheetId="44" refreshError="1"/>
      <sheetData sheetId="45" refreshError="1"/>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sheetData sheetId="58" refreshError="1"/>
      <sheetData sheetId="59" refreshError="1"/>
      <sheetData sheetId="60" refreshError="1"/>
      <sheetData sheetId="61"/>
      <sheetData sheetId="62" refreshError="1"/>
      <sheetData sheetId="63" refreshError="1"/>
      <sheetData sheetId="64" refreshError="1"/>
      <sheetData sheetId="65" refreshError="1"/>
      <sheetData sheetId="6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Read Me"/>
      <sheetName val="Comments"/>
      <sheetName val="Gen Inst"/>
      <sheetName val="Table"/>
      <sheetName val="1"/>
      <sheetName val="1-A"/>
      <sheetName val="2"/>
      <sheetName val="003004"/>
      <sheetName val="007008"/>
      <sheetName val="9"/>
      <sheetName val="10"/>
      <sheetName val="11"/>
      <sheetName val="12"/>
      <sheetName val="13"/>
      <sheetName val="14"/>
      <sheetName val="15"/>
      <sheetName val="01617"/>
      <sheetName val="18"/>
      <sheetName val="19"/>
      <sheetName val="20"/>
      <sheetName val="21"/>
      <sheetName val="22"/>
      <sheetName val="23"/>
      <sheetName val="24"/>
      <sheetName val="24A"/>
      <sheetName val="24B"/>
      <sheetName val="24C"/>
      <sheetName val="24D"/>
      <sheetName val="25"/>
      <sheetName val="2627"/>
      <sheetName val="2829"/>
      <sheetName val="30"/>
      <sheetName val="31"/>
      <sheetName val="32"/>
      <sheetName val="33"/>
      <sheetName val="4041"/>
      <sheetName val="42"/>
      <sheetName val="43"/>
      <sheetName val="4445"/>
      <sheetName val="46"/>
      <sheetName val="47"/>
      <sheetName val="6062"/>
      <sheetName val="63"/>
      <sheetName val="64"/>
      <sheetName val="6566"/>
      <sheetName val="67"/>
      <sheetName val="68"/>
      <sheetName val="69"/>
      <sheetName val="7071"/>
      <sheetName val="7277"/>
      <sheetName val="7879"/>
      <sheetName val="79A"/>
      <sheetName val="80"/>
      <sheetName val="81"/>
      <sheetName val="82"/>
      <sheetName val="83"/>
      <sheetName val="84"/>
      <sheetName val="84A"/>
      <sheetName val="85"/>
      <sheetName val="85-1"/>
      <sheetName val="86"/>
      <sheetName val="8788"/>
      <sheetName val="8990"/>
      <sheetName val="89A"/>
      <sheetName val="9192"/>
      <sheetName val="93"/>
      <sheetName val="94"/>
      <sheetName val="Verify"/>
      <sheetName val="Index"/>
      <sheetName val="Book"/>
    </sheetNames>
    <sheetDataSet>
      <sheetData sheetId="0">
        <row r="51">
          <cell r="A51" t="str">
            <v>Annual Report of KeySpan Gas East Corporation d/b/a National Grid                                                  Year ended December 31, 2013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Read Me"/>
      <sheetName val="Comments"/>
      <sheetName val="Gen Inst"/>
      <sheetName val="Table"/>
      <sheetName val="Sheet1"/>
      <sheetName val="1"/>
      <sheetName val="2"/>
      <sheetName val="003004"/>
      <sheetName val="007008"/>
      <sheetName val="9"/>
      <sheetName val="10"/>
      <sheetName val="11"/>
      <sheetName val="12"/>
      <sheetName val="13"/>
      <sheetName val="14"/>
      <sheetName val="15"/>
      <sheetName val="01617"/>
      <sheetName val="18"/>
      <sheetName val="19"/>
      <sheetName val="20"/>
      <sheetName val="21"/>
      <sheetName val="22"/>
      <sheetName val="23"/>
      <sheetName val="24"/>
      <sheetName val="24A"/>
      <sheetName val="25"/>
      <sheetName val="2627"/>
      <sheetName val="2829"/>
      <sheetName val="30"/>
      <sheetName val="31"/>
      <sheetName val="32"/>
      <sheetName val="33"/>
      <sheetName val="4041"/>
      <sheetName val="42"/>
      <sheetName val="43"/>
      <sheetName val="4445"/>
      <sheetName val="46"/>
      <sheetName val="47"/>
      <sheetName val="6062"/>
      <sheetName val="60 att"/>
      <sheetName val="63"/>
      <sheetName val="64"/>
      <sheetName val="6566"/>
      <sheetName val="067"/>
      <sheetName val="068"/>
      <sheetName val="69"/>
      <sheetName val="7071"/>
      <sheetName val="7277"/>
      <sheetName val="7879"/>
      <sheetName val="80"/>
      <sheetName val="8181a"/>
      <sheetName val="82"/>
      <sheetName val="83"/>
      <sheetName val="84"/>
      <sheetName val="84A"/>
      <sheetName val="85"/>
      <sheetName val="85-1"/>
      <sheetName val="86"/>
      <sheetName val="8788"/>
      <sheetName val="8990"/>
      <sheetName val="89 att"/>
      <sheetName val="9192"/>
      <sheetName val="93"/>
      <sheetName val="94"/>
      <sheetName val="Verify"/>
      <sheetName val="Index"/>
      <sheetName val="Book"/>
      <sheetName val="8990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Read Me"/>
      <sheetName val="Comments"/>
      <sheetName val="Gen Inst"/>
      <sheetName val="Table"/>
      <sheetName val="1"/>
      <sheetName val="1-A"/>
      <sheetName val="2"/>
      <sheetName val="003004"/>
      <sheetName val="007008"/>
      <sheetName val="9"/>
      <sheetName val="10"/>
      <sheetName val="11"/>
      <sheetName val="12"/>
      <sheetName val="13"/>
      <sheetName val="14"/>
      <sheetName val="15"/>
      <sheetName val="01617"/>
      <sheetName val="18"/>
      <sheetName val="19"/>
      <sheetName val="20"/>
      <sheetName val="21"/>
      <sheetName val="22"/>
      <sheetName val="23"/>
      <sheetName val="24"/>
      <sheetName val="24A"/>
      <sheetName val="24B"/>
      <sheetName val="24C"/>
      <sheetName val="25"/>
      <sheetName val="2627"/>
      <sheetName val="2829"/>
      <sheetName val="30"/>
      <sheetName val="31"/>
      <sheetName val="32"/>
      <sheetName val="33"/>
      <sheetName val="4041"/>
      <sheetName val="42"/>
      <sheetName val="43"/>
      <sheetName val="4445"/>
      <sheetName val="46"/>
      <sheetName val="47"/>
      <sheetName val="6062"/>
      <sheetName val="63"/>
      <sheetName val="64"/>
      <sheetName val="6566"/>
      <sheetName val="67"/>
      <sheetName val="68"/>
      <sheetName val="69"/>
      <sheetName val="7071"/>
      <sheetName val="7277"/>
      <sheetName val="7879"/>
      <sheetName val="79A"/>
      <sheetName val="80"/>
      <sheetName val="81"/>
      <sheetName val="82"/>
      <sheetName val="83"/>
      <sheetName val="84"/>
      <sheetName val="84A"/>
      <sheetName val="85"/>
      <sheetName val="85-1"/>
      <sheetName val="86"/>
      <sheetName val="8788"/>
      <sheetName val="8990"/>
      <sheetName val="89A"/>
      <sheetName val="9192"/>
      <sheetName val="93"/>
      <sheetName val="94"/>
      <sheetName val="Verify"/>
      <sheetName val="Index"/>
      <sheetName val="Book"/>
    </sheetNames>
    <sheetDataSet>
      <sheetData sheetId="0">
        <row r="45">
          <cell r="A45" t="str">
            <v>Year ended December 31, 2013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Read Me"/>
      <sheetName val="Comments"/>
      <sheetName val="Gen Inst"/>
      <sheetName val="Table"/>
      <sheetName val="1"/>
      <sheetName val="1-A"/>
      <sheetName val="2"/>
      <sheetName val="003004"/>
      <sheetName val="007008"/>
      <sheetName val="9"/>
      <sheetName val="10"/>
      <sheetName val="11"/>
      <sheetName val="12"/>
      <sheetName val="13"/>
      <sheetName val="14"/>
      <sheetName val="15"/>
      <sheetName val="01617"/>
      <sheetName val="18"/>
      <sheetName val="19"/>
      <sheetName val="20"/>
      <sheetName val="21"/>
      <sheetName val="22"/>
      <sheetName val="23"/>
      <sheetName val="24"/>
      <sheetName val="24A"/>
      <sheetName val="24B"/>
      <sheetName val="24C"/>
      <sheetName val="25"/>
      <sheetName val="2627"/>
      <sheetName val="2829"/>
      <sheetName val="30"/>
      <sheetName val="31"/>
      <sheetName val="32"/>
      <sheetName val="33"/>
      <sheetName val="4041"/>
      <sheetName val="42"/>
      <sheetName val="43"/>
      <sheetName val="4445"/>
      <sheetName val="46"/>
      <sheetName val="47"/>
      <sheetName val="6062"/>
      <sheetName val="63"/>
      <sheetName val="64"/>
      <sheetName val="6566"/>
      <sheetName val="067"/>
      <sheetName val="068"/>
      <sheetName val="69"/>
      <sheetName val="7071"/>
      <sheetName val="7277"/>
      <sheetName val="7879"/>
      <sheetName val="79A"/>
      <sheetName val="80"/>
      <sheetName val="81"/>
      <sheetName val="82"/>
      <sheetName val="83"/>
      <sheetName val="84"/>
      <sheetName val="85"/>
      <sheetName val="85-1"/>
      <sheetName val="86"/>
      <sheetName val="8788"/>
      <sheetName val="8990"/>
      <sheetName val="89ATT"/>
      <sheetName val="9192"/>
      <sheetName val="93"/>
      <sheetName val="94"/>
      <sheetName val="Verify"/>
      <sheetName val="Index"/>
      <sheetName val="Book"/>
    </sheetNames>
    <sheetDataSet>
      <sheetData sheetId="0">
        <row r="45">
          <cell r="A45" t="str">
            <v>Year ended December 31, 2013</v>
          </cell>
        </row>
      </sheetData>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sheetData sheetId="41" refreshError="1"/>
      <sheetData sheetId="42" refreshError="1"/>
      <sheetData sheetId="43"/>
      <sheetData sheetId="44" refreshError="1"/>
      <sheetData sheetId="45" refreshError="1"/>
      <sheetData sheetId="46" refreshError="1"/>
      <sheetData sheetId="47" refreshError="1"/>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sheetData sheetId="58" refreshError="1"/>
      <sheetData sheetId="59"/>
      <sheetData sheetId="60" refreshError="1"/>
      <sheetData sheetId="61" refreshError="1"/>
      <sheetData sheetId="62" refreshError="1"/>
      <sheetData sheetId="63"/>
      <sheetData sheetId="64" refreshError="1"/>
      <sheetData sheetId="65" refreshError="1"/>
      <sheetData sheetId="66" refreshError="1"/>
      <sheetData sheetId="67" refreshError="1"/>
      <sheetData sheetId="6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Read Me"/>
      <sheetName val="Comments"/>
      <sheetName val="Gen Inst"/>
      <sheetName val="Table"/>
      <sheetName val="Rec_Sheet"/>
      <sheetName val="1"/>
      <sheetName val="2"/>
      <sheetName val="3-4"/>
      <sheetName val="7-8 "/>
      <sheetName val="9"/>
      <sheetName val="10"/>
      <sheetName val="11"/>
      <sheetName val="12"/>
      <sheetName val="13"/>
      <sheetName val="14"/>
      <sheetName val="15"/>
      <sheetName val="16-17"/>
      <sheetName val="18"/>
      <sheetName val="19"/>
      <sheetName val="20"/>
      <sheetName val="21"/>
      <sheetName val="22"/>
      <sheetName val="23"/>
      <sheetName val="24"/>
      <sheetName val="25"/>
      <sheetName val="26-27"/>
      <sheetName val="28-29"/>
      <sheetName val="30"/>
      <sheetName val="31"/>
      <sheetName val="32"/>
      <sheetName val="33"/>
      <sheetName val="40-41"/>
      <sheetName val="42"/>
      <sheetName val="43"/>
      <sheetName val="44-45"/>
      <sheetName val="46"/>
      <sheetName val="47"/>
      <sheetName val="60-62"/>
      <sheetName val="63 "/>
      <sheetName val="64"/>
      <sheetName val="65-66"/>
      <sheetName val="67"/>
      <sheetName val="68"/>
      <sheetName val="69"/>
      <sheetName val="70-71"/>
      <sheetName val="72-77"/>
      <sheetName val="78-79  "/>
      <sheetName val="79A"/>
      <sheetName val="80"/>
      <sheetName val="81a"/>
      <sheetName val="82"/>
      <sheetName val="83 "/>
      <sheetName val="84"/>
      <sheetName val="84A"/>
      <sheetName val="85 "/>
      <sheetName val="85-1"/>
      <sheetName val="86"/>
      <sheetName val="87-88"/>
      <sheetName val="89-90"/>
      <sheetName val="89_Att"/>
      <sheetName val="91-92"/>
      <sheetName val="93"/>
      <sheetName val="94"/>
      <sheetName val="Verify"/>
      <sheetName val="Index"/>
      <sheetName val="Book"/>
    </sheetNames>
    <sheetDataSet>
      <sheetData sheetId="0">
        <row r="49">
          <cell r="A49" t="str">
            <v>Annual Report of KeySpan Gas East Corporation d/b/a National Grid                            Year ended December 31, 2010</v>
          </cell>
        </row>
      </sheetData>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refreshError="1"/>
      <sheetData sheetId="52" refreshError="1"/>
      <sheetData sheetId="53" refreshError="1"/>
      <sheetData sheetId="54" refreshError="1"/>
      <sheetData sheetId="55" refreshError="1"/>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Read Me"/>
      <sheetName val="Comments"/>
      <sheetName val="Gen Inst"/>
      <sheetName val="Table"/>
      <sheetName val="Sheet1"/>
      <sheetName val="1"/>
      <sheetName val="2"/>
      <sheetName val="003004"/>
      <sheetName val="007008"/>
      <sheetName val="9"/>
      <sheetName val="10"/>
      <sheetName val="11"/>
      <sheetName val="12"/>
      <sheetName val="13"/>
      <sheetName val="14"/>
      <sheetName val="15"/>
      <sheetName val="01617"/>
      <sheetName val="18"/>
      <sheetName val="19"/>
      <sheetName val="20"/>
      <sheetName val="21"/>
      <sheetName val="22"/>
      <sheetName val="23"/>
      <sheetName val="24"/>
      <sheetName val="24A"/>
      <sheetName val="25"/>
      <sheetName val="2627"/>
      <sheetName val="2829"/>
      <sheetName val="30"/>
      <sheetName val="31"/>
      <sheetName val="32"/>
      <sheetName val="33"/>
      <sheetName val="4041"/>
      <sheetName val="42"/>
      <sheetName val="43"/>
      <sheetName val="4445"/>
      <sheetName val="46"/>
      <sheetName val="47"/>
      <sheetName val="6062"/>
      <sheetName val="63"/>
      <sheetName val="64"/>
      <sheetName val="6566"/>
      <sheetName val="067"/>
      <sheetName val="068"/>
      <sheetName val="69"/>
      <sheetName val="7071"/>
      <sheetName val="7277"/>
      <sheetName val="7879"/>
      <sheetName val="80"/>
      <sheetName val="81"/>
      <sheetName val="82"/>
      <sheetName val="83"/>
      <sheetName val="84"/>
      <sheetName val="85"/>
      <sheetName val="86"/>
      <sheetName val="8788"/>
      <sheetName val="8990"/>
      <sheetName val="9192"/>
      <sheetName val="93"/>
      <sheetName val="94"/>
      <sheetName val="Verify"/>
      <sheetName val="Index"/>
      <sheetName val="Book"/>
      <sheetName val="Bal_sht"/>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nd qtr"/>
      <sheetName val="1st qtr"/>
      <sheetName val="3rd qtr"/>
      <sheetName val="worksheet"/>
      <sheetName val="PS 6866"/>
    </sheetNames>
    <sheetDataSet>
      <sheetData sheetId="0" refreshError="1">
        <row r="710">
          <cell r="B710" t="str">
            <v/>
          </cell>
        </row>
        <row r="711">
          <cell r="C711" t="e">
            <v>#N/A</v>
          </cell>
        </row>
      </sheetData>
      <sheetData sheetId="1" refreshError="1"/>
      <sheetData sheetId="2"/>
      <sheetData sheetId="3" refreshError="1"/>
      <sheetData sheetId="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Coversheet"/>
      <sheetName val="Drop Down Lists"/>
    </sheetNames>
    <sheetDataSet>
      <sheetData sheetId="0"/>
      <sheetData sheetId="1">
        <row r="1">
          <cell r="D1" t="str">
            <v>01</v>
          </cell>
          <cell r="F1" t="str">
            <v>0-30 days</v>
          </cell>
          <cell r="G1" t="str">
            <v>U</v>
          </cell>
          <cell r="H1" t="str">
            <v>USD</v>
          </cell>
        </row>
        <row r="2">
          <cell r="D2" t="str">
            <v>02</v>
          </cell>
          <cell r="F2" t="str">
            <v>31-60 days</v>
          </cell>
          <cell r="G2" t="str">
            <v>C</v>
          </cell>
          <cell r="H2" t="str">
            <v>GBP</v>
          </cell>
        </row>
        <row r="3">
          <cell r="D3" t="str">
            <v>03</v>
          </cell>
          <cell r="F3" t="str">
            <v>61-90 days</v>
          </cell>
          <cell r="G3" t="str">
            <v>A</v>
          </cell>
          <cell r="H3" t="str">
            <v>CAD</v>
          </cell>
        </row>
        <row r="4">
          <cell r="D4" t="str">
            <v>04</v>
          </cell>
          <cell r="F4" t="str">
            <v>91-120 days</v>
          </cell>
        </row>
        <row r="5">
          <cell r="D5" t="str">
            <v>05</v>
          </cell>
          <cell r="F5" t="str">
            <v>&gt; 120 days</v>
          </cell>
        </row>
        <row r="6">
          <cell r="D6" t="str">
            <v>06</v>
          </cell>
        </row>
        <row r="7">
          <cell r="D7" t="str">
            <v>07</v>
          </cell>
        </row>
        <row r="8">
          <cell r="D8" t="str">
            <v>08</v>
          </cell>
        </row>
        <row r="9">
          <cell r="D9" t="str">
            <v>09</v>
          </cell>
        </row>
        <row r="10">
          <cell r="D10" t="str">
            <v>10</v>
          </cell>
        </row>
        <row r="11">
          <cell r="D11" t="str">
            <v>11</v>
          </cell>
        </row>
        <row r="12">
          <cell r="D12" t="str">
            <v>12</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Balance"/>
      <sheetName val="Estimates"/>
      <sheetName val="kWh"/>
      <sheetName val="Expenses"/>
      <sheetName val="Revenue"/>
      <sheetName val="Alloc"/>
      <sheetName val="REPORTS"/>
      <sheetName val="Prime Rate"/>
      <sheetName val="REC"/>
      <sheetName val="Rpt 6256 as of Jan 11"/>
      <sheetName val="Liabilities Rec List"/>
    </sheetNames>
    <sheetDataSet>
      <sheetData sheetId="0">
        <row r="13">
          <cell r="C13" t="str">
            <v>GSECO</v>
          </cell>
        </row>
      </sheetData>
      <sheetData sheetId="1"/>
      <sheetData sheetId="2"/>
      <sheetData sheetId="3"/>
      <sheetData sheetId="4"/>
      <sheetData sheetId="5"/>
      <sheetData sheetId="6"/>
      <sheetData sheetId="7"/>
      <sheetData sheetId="8"/>
      <sheetData sheetId="9" refreshError="1"/>
      <sheetData sheetId="1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Balance"/>
      <sheetName val="kWh"/>
      <sheetName val="Estimates"/>
      <sheetName val="Revenue"/>
      <sheetName val="Expenses"/>
      <sheetName val="Reconciliation"/>
      <sheetName val="AnnRpt"/>
      <sheetName val="Report"/>
      <sheetName val="REPORTS"/>
      <sheetName val="Alloc"/>
      <sheetName val="Inc"/>
      <sheetName val="LIIncSt"/>
      <sheetName val="Liabilities Rec List"/>
    </sheetNames>
    <sheetDataSet>
      <sheetData sheetId="0" refreshError="1">
        <row r="7">
          <cell r="D7">
            <v>1</v>
          </cell>
        </row>
        <row r="9">
          <cell r="C9" t="str">
            <v>2006</v>
          </cell>
        </row>
        <row r="10">
          <cell r="C10" t="str">
            <v>2005</v>
          </cell>
        </row>
        <row r="12">
          <cell r="C12" t="str">
            <v>MASSACHUSETTS ELECTRIC COMPANY</v>
          </cell>
        </row>
        <row r="16">
          <cell r="C16" t="str">
            <v>FILENAME:  H:\Fund Balance 2006\MECo\[MECO Jan_2006.XLS]Start Balance</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Item"/>
      <sheetName val="Inputs --&gt;"/>
      <sheetName val="6860_BS"/>
      <sheetName val="6800_IS"/>
      <sheetName val="Adjustments --&gt;"/>
      <sheetName val="Presentation Reclasses"/>
      <sheetName val="Adj. Entries"/>
      <sheetName val="Adj. Entry Impact - GAAP"/>
      <sheetName val="Financial Statements --&gt;"/>
      <sheetName val="BS - GAAP"/>
      <sheetName val="BS - FLUX"/>
      <sheetName val="IS - GAAP"/>
      <sheetName val="IS - Flux"/>
      <sheetName val="CF-GAAP"/>
      <sheetName val="Revised CF 11"/>
      <sheetName val="CF_Mar 12"/>
      <sheetName val="CF Worksheet-old version"/>
      <sheetName val="CF_Mar 11"/>
      <sheetName val="Pension &amp; OPEB_Mar 2011"/>
      <sheetName val="Stmt of Comp Inc - GAAP"/>
      <sheetName val="Capitalization - GAAP"/>
      <sheetName val="OCI - GAAP"/>
      <sheetName val="RE - GAAP"/>
      <sheetName val="Extra Schedules &amp; Analysis --&gt;"/>
      <sheetName val="Total Reg Assets"/>
      <sheetName val="Total Reg Liab"/>
      <sheetName val="Current Reg Assets. Liab"/>
      <sheetName val="Note 2. Carrying charges"/>
      <sheetName val="Oracle BS_Mar 12"/>
      <sheetName val="Oracle IS_Mar 12"/>
      <sheetName val="Pension &amp; OPEB Interco Balances"/>
      <sheetName val="Pension &amp; OPEB_Mar 2012"/>
      <sheetName val="Environmental spent_Mar 12"/>
      <sheetName val="Allocated Contributions"/>
      <sheetName val="UIR_Mar 12"/>
      <sheetName val="COR Reclass"/>
      <sheetName val="FA Cash Flow Analysis"/>
      <sheetName val="Supports for CF_Mar 2011--&gt;"/>
      <sheetName val="6860_BS_03.31.11"/>
      <sheetName val="6800_IS_03.31.11"/>
      <sheetName val="Oracle_BS_Mar 2011"/>
      <sheetName val="Oracle_IS_Mar_2011"/>
      <sheetName val="Environmental_payments_Mar 2011"/>
      <sheetName val="UIR_Mar 2011"/>
      <sheetName val="2011 UIR_Details v2 (CF)"/>
      <sheetName val="FIN48_Mar 2011"/>
      <sheetName val="CAPEX_Mar 2011"/>
      <sheetName val="Pension &amp; OPEB Interco_Mar 11"/>
      <sheetName val="Allocated Contributions_Mar 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Item"/>
      <sheetName val="Inputs --&gt;"/>
      <sheetName val="6860_BS"/>
      <sheetName val="6800_IS"/>
      <sheetName val="Adjustments --&gt;"/>
      <sheetName val="Presentation Reclasses"/>
      <sheetName val="Adj. Entries"/>
      <sheetName val="Adj. Entry Impact - GAAP"/>
      <sheetName val="Financial Statements --&gt;"/>
      <sheetName val="BS - GAAP"/>
      <sheetName val="BS - FLUX"/>
      <sheetName val="IS - GAAP"/>
      <sheetName val="IS - Flux"/>
      <sheetName val="CF-GAAP"/>
      <sheetName val="Revised CF 11"/>
      <sheetName val="CF_Mar 12"/>
      <sheetName val="CF Worksheet-old version"/>
      <sheetName val="CF_Mar 11"/>
      <sheetName val="Pension &amp; OPEB_Mar 2011"/>
      <sheetName val="Stmt of Comp Inc - GAAP"/>
      <sheetName val="Capitalization - GAAP"/>
      <sheetName val="OCI - GAAP"/>
      <sheetName val="RE - GAAP"/>
      <sheetName val="Extra Schedules &amp; Analysis --&gt;"/>
      <sheetName val="Total Reg Assets"/>
      <sheetName val="Total Reg Liab"/>
      <sheetName val="Current Reg Assets. Liab"/>
      <sheetName val="Note 2. Carrying charges"/>
      <sheetName val="Oracle BS_Mar 12"/>
      <sheetName val="Oracle IS_Mar 12"/>
      <sheetName val="Pension &amp; OPEB Interco Balances"/>
      <sheetName val="Pension &amp; OPEB_Mar 2012"/>
      <sheetName val="Environmental spent_Mar 12"/>
      <sheetName val="Allocated Contributions"/>
      <sheetName val="UIR_Mar 12"/>
      <sheetName val="COR Reclass"/>
      <sheetName val="FA Cash Flow Analysis"/>
      <sheetName val="Supports for CF_Mar 2011--&gt;"/>
      <sheetName val="6860_BS_03.31.11"/>
      <sheetName val="6800_IS_03.31.11"/>
      <sheetName val="Oracle_BS_Mar 2011"/>
      <sheetName val="Oracle_IS_Mar_2011"/>
      <sheetName val="Environmental_payments_Mar 2011"/>
      <sheetName val="UIR_Mar 2011"/>
      <sheetName val="2011 UIR_Details v2 (CF)"/>
      <sheetName val="FIN48_Mar 2011"/>
      <sheetName val="CAPEX_Mar 2011"/>
      <sheetName val="Pension &amp; OPEB Interco_Mar 11"/>
      <sheetName val="Allocated Contributions_Mar 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New Presentation for Rollfwd"/>
      <sheetName val="NG Plant Rollforward"/>
      <sheetName val="KS Plant Rollforward"/>
      <sheetName val="NG CWIP Rollforward"/>
      <sheetName val="KS CWIP Rollforward"/>
      <sheetName val="BS 6865 03-31-12"/>
      <sheetName val="6866 BS 03-31-12"/>
      <sheetName val="BS 6865 12-31-11"/>
      <sheetName val="6865 BS 9-30-11"/>
      <sheetName val="6866 BS 12-31-11"/>
      <sheetName val="6866 BS 09-30-11"/>
      <sheetName val="BS 6865"/>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EET Recommendation"/>
      <sheetName val="NEH and NHH Recommendations"/>
      <sheetName val="Summary"/>
      <sheetName val="Inputs"/>
      <sheetName val="NEET Current Financials"/>
      <sheetName val="NEET Forecast"/>
      <sheetName val="NEH Current Financials"/>
      <sheetName val="NEH Forecast"/>
      <sheetName val="NHH Current Financials"/>
      <sheetName val="NHH Forecast"/>
      <sheetName val="NEH Dividend"/>
      <sheetName val="NHH Dividend"/>
      <sheetName val="NEH Buyback"/>
      <sheetName val="NHH Buyback"/>
      <sheetName val="NEET Acctg Entries"/>
      <sheetName val="NEH Acctg Entries"/>
      <sheetName val="NHH Acctg Entries"/>
      <sheetName val="NEH BECo Allocation"/>
      <sheetName val="NHH BECo Allocation"/>
      <sheetName val="NEET Act vs Forecast"/>
      <sheetName val="NEH Act vs Forecast"/>
      <sheetName val="NHH Act vs Forecast"/>
      <sheetName val="Change Log"/>
      <sheetName val="Start Balance"/>
    </sheetNames>
    <sheetDataSet>
      <sheetData sheetId="0" refreshError="1">
        <row r="1">
          <cell r="A1" t="str">
            <v>Hydro Financial Planning Model</v>
          </cell>
        </row>
      </sheetData>
      <sheetData sheetId="1" refreshError="1"/>
      <sheetData sheetId="2" refreshError="1"/>
      <sheetData sheetId="3"/>
      <sheetData sheetId="4" refreshError="1">
        <row r="8">
          <cell r="G8">
            <v>39903</v>
          </cell>
        </row>
        <row r="10">
          <cell r="G10">
            <v>39872</v>
          </cell>
        </row>
      </sheetData>
      <sheetData sheetId="5"/>
      <sheetData sheetId="6" refreshError="1"/>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refreshError="1"/>
      <sheetData sheetId="2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41_doc"/>
      <sheetName val="Bal_sht"/>
      <sheetName val="114 Qtr"/>
      <sheetName val="117 Qtr"/>
      <sheetName val="2Q09_120-121_Qtr"/>
      <sheetName val="114_CYTD"/>
      <sheetName val="117_CYTD"/>
      <sheetName val="2Q09_120-121_YTD"/>
      <sheetName val="p.450.1"/>
      <sheetName val="Plant_ret_costs(R.Benoit_PA)"/>
      <sheetName val="Plant_ret_costs_2Q09"/>
      <sheetName val="6866 BS 03-31-12"/>
      <sheetName val="BS 6865 03-31-12"/>
      <sheetName val="BS 6865 12-31-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tatement"/>
      <sheetName val="List of Adjustments"/>
      <sheetName val="Area List"/>
    </sheetNames>
    <sheetDataSet>
      <sheetData sheetId="0"/>
      <sheetData sheetId="1"/>
      <sheetData sheetId="2" refreshError="1">
        <row r="1">
          <cell r="A1" t="str">
            <v>Acc Def Invest Tax Credit</v>
          </cell>
        </row>
        <row r="2">
          <cell r="A2" t="str">
            <v>ACCRUAL TO RETURN ADJ.</v>
          </cell>
        </row>
        <row r="3">
          <cell r="A3" t="str">
            <v>Accrued Bonus</v>
          </cell>
        </row>
        <row r="4">
          <cell r="A4" t="str">
            <v>ACCRUED DONATIONS</v>
          </cell>
        </row>
        <row r="5">
          <cell r="A5" t="str">
            <v>ACCRUED INTEREST</v>
          </cell>
        </row>
        <row r="6">
          <cell r="A6" t="str">
            <v>ACCRUED INTEREST - PERM</v>
          </cell>
        </row>
        <row r="7">
          <cell r="A7" t="str">
            <v>ACCRUED NYCIT RESERVE</v>
          </cell>
        </row>
        <row r="8">
          <cell r="A8" t="str">
            <v>ACCRUED OTHER</v>
          </cell>
        </row>
        <row r="9">
          <cell r="A9" t="str">
            <v>Add-back of Fed Manufacturing Deduction</v>
          </cell>
        </row>
        <row r="10">
          <cell r="A10" t="str">
            <v>AFUDC DEBT</v>
          </cell>
        </row>
        <row r="11">
          <cell r="A11" t="str">
            <v>AMORT INVEST CREDIT POST-1970</v>
          </cell>
        </row>
        <row r="12">
          <cell r="A12" t="str">
            <v>AMORT ITC (ESSEX)</v>
          </cell>
        </row>
        <row r="13">
          <cell r="A13" t="str">
            <v>AMORT OF INTANGIBLE ASSETS</v>
          </cell>
        </row>
        <row r="14">
          <cell r="A14" t="str">
            <v>AMORTIZATION EXPENSE</v>
          </cell>
        </row>
        <row r="15">
          <cell r="A15" t="str">
            <v>AMORTIZATION MEDS</v>
          </cell>
        </row>
        <row r="16">
          <cell r="A16" t="str">
            <v>AMORTIZATION OF SOFTWARE</v>
          </cell>
        </row>
        <row r="17">
          <cell r="A17" t="str">
            <v>ASSET RETIRE OBLIGN</v>
          </cell>
        </row>
        <row r="18">
          <cell r="A18" t="str">
            <v>ASSET RETIREMENT OBLIGATION</v>
          </cell>
        </row>
        <row r="19">
          <cell r="A19" t="str">
            <v>BAD DEBTS</v>
          </cell>
        </row>
        <row r="20">
          <cell r="A20" t="str">
            <v>BALANCING ACCOUNT</v>
          </cell>
        </row>
        <row r="21">
          <cell r="A21" t="str">
            <v>BALANCING ACCT CARRYING COSTS</v>
          </cell>
        </row>
        <row r="22">
          <cell r="A22" t="str">
            <v>CAPITALIZED INTEREST - TAX</v>
          </cell>
        </row>
        <row r="23">
          <cell r="A23" t="str">
            <v>CARRYING CHG ON TRANSITN COST</v>
          </cell>
        </row>
        <row r="24">
          <cell r="A24" t="str">
            <v>CATHODIC PROTECTION</v>
          </cell>
        </row>
        <row r="25">
          <cell r="A25" t="str">
            <v>CC IMBALANCE OLD VS. NEW SIT</v>
          </cell>
        </row>
        <row r="26">
          <cell r="A26" t="str">
            <v>CHARITABLE CONTR CARRYOVER</v>
          </cell>
        </row>
        <row r="27">
          <cell r="A27" t="str">
            <v>CONTRIB - AID OF CONSTRUCTION</v>
          </cell>
        </row>
        <row r="28">
          <cell r="A28" t="str">
            <v>DEF STATE ACCR TO RET ADJ</v>
          </cell>
        </row>
        <row r="29">
          <cell r="A29" t="str">
            <v>DEF. STATE AND LOCAL INC TAXES</v>
          </cell>
        </row>
        <row r="30">
          <cell r="A30" t="str">
            <v>DEFAULT ACTIVITY</v>
          </cell>
        </row>
        <row r="31">
          <cell r="A31" t="str">
            <v>DEFAULT ACTIVITY</v>
          </cell>
        </row>
        <row r="32">
          <cell r="A32" t="str">
            <v>DEFAULT ACTIVITY</v>
          </cell>
        </row>
        <row r="33">
          <cell r="A33" t="str">
            <v>DEFAULT ACTIVITY</v>
          </cell>
        </row>
        <row r="34">
          <cell r="A34" t="str">
            <v>Deferred Comp - Pension Liability</v>
          </cell>
        </row>
        <row r="35">
          <cell r="A35" t="str">
            <v>DEFERRED COMPENSATION</v>
          </cell>
        </row>
        <row r="36">
          <cell r="A36" t="str">
            <v>DEFERRED DSM</v>
          </cell>
        </row>
        <row r="37">
          <cell r="A37" t="str">
            <v>DEFERRED GAS COSTS</v>
          </cell>
        </row>
        <row r="38">
          <cell r="A38" t="str">
            <v>DEPLETION - TAX</v>
          </cell>
        </row>
        <row r="39">
          <cell r="A39" t="str">
            <v>DEPRECIATION EXPENSE</v>
          </cell>
        </row>
        <row r="40">
          <cell r="A40" t="str">
            <v>DEPRECIATION EXPENSE - TAX</v>
          </cell>
        </row>
        <row r="41">
          <cell r="A41" t="str">
            <v>DERIVATIVE INCOME/LOSS</v>
          </cell>
        </row>
        <row r="42">
          <cell r="A42" t="str">
            <v>DIRECTORS' FEES</v>
          </cell>
        </row>
        <row r="43">
          <cell r="A43" t="str">
            <v>DIRECTORS' PENSION PAYMENTS</v>
          </cell>
        </row>
        <row r="44">
          <cell r="A44" t="str">
            <v>Dividends Accrued VS Received</v>
          </cell>
        </row>
        <row r="45">
          <cell r="A45" t="str">
            <v>Dividend Received Deduction 70% Deductible</v>
          </cell>
        </row>
        <row r="46">
          <cell r="A46" t="str">
            <v>Dividend Received Deduction 80% Deductible</v>
          </cell>
        </row>
        <row r="47">
          <cell r="A47" t="str">
            <v>Dividend Received Deduction 100% Deductible</v>
          </cell>
        </row>
        <row r="48">
          <cell r="A48" t="str">
            <v>Dividends Stock Redemption</v>
          </cell>
        </row>
        <row r="49">
          <cell r="A49" t="str">
            <v>Early Retirement</v>
          </cell>
        </row>
        <row r="50">
          <cell r="A50" t="str">
            <v>ENVIRON CLEAN UP COST CC</v>
          </cell>
        </row>
        <row r="51">
          <cell r="A51" t="str">
            <v>ENVIRONMENTAL CLEAN UP COSTS</v>
          </cell>
        </row>
        <row r="52">
          <cell r="A52" t="str">
            <v>Equity Income (Loss) of Subs</v>
          </cell>
        </row>
        <row r="53">
          <cell r="A53" t="str">
            <v>FAS 158 ADJUSTMENT</v>
          </cell>
        </row>
        <row r="54">
          <cell r="A54" t="str">
            <v>FAS109 Exc Gross Up Dfit</v>
          </cell>
        </row>
        <row r="55">
          <cell r="A55" t="str">
            <v>FAS109 Excess Dfit</v>
          </cell>
        </row>
        <row r="56">
          <cell r="A56" t="str">
            <v>FAS109 Flowthrough Dfit</v>
          </cell>
        </row>
        <row r="57">
          <cell r="A57" t="str">
            <v>FAS109 Gr Up Flowthru Dfit</v>
          </cell>
        </row>
        <row r="58">
          <cell r="A58" t="str">
            <v>FASB 112</v>
          </cell>
        </row>
        <row r="59">
          <cell r="A59" t="str">
            <v>Federal Tax Current</v>
          </cell>
        </row>
        <row r="60">
          <cell r="A60" t="str">
            <v>Federal Tax Deferred</v>
          </cell>
        </row>
        <row r="61">
          <cell r="A61" t="str">
            <v>FIT ON OCI</v>
          </cell>
        </row>
        <row r="62">
          <cell r="A62" t="str">
            <v>FOREIGN CURRENCY ADJUSTMENTS</v>
          </cell>
        </row>
        <row r="63">
          <cell r="A63" t="str">
            <v>Gain/Loss on disposal of property - Book</v>
          </cell>
        </row>
        <row r="64">
          <cell r="A64" t="str">
            <v>GAS RESEARCH INSTITUTE</v>
          </cell>
        </row>
        <row r="65">
          <cell r="A65" t="str">
            <v>GOODWILL</v>
          </cell>
        </row>
        <row r="66">
          <cell r="A66" t="str">
            <v>INCENTIVE PLAN</v>
          </cell>
        </row>
        <row r="67">
          <cell r="A67" t="str">
            <v>INJURIES AND DAMAGES</v>
          </cell>
        </row>
        <row r="68">
          <cell r="A68" t="str">
            <v>INSURANCE PROVISION</v>
          </cell>
        </row>
        <row r="69">
          <cell r="A69" t="str">
            <v>INTANGIBLE DRILLING COSTS</v>
          </cell>
        </row>
        <row r="70">
          <cell r="A70" t="str">
            <v>INTEREST RATE SWAP INCOME</v>
          </cell>
        </row>
        <row r="71">
          <cell r="A71" t="str">
            <v>INVESTMENT TAX CREDITS</v>
          </cell>
        </row>
        <row r="72">
          <cell r="A72" t="str">
            <v>INVESTMENT TAX CREDITS</v>
          </cell>
        </row>
        <row r="73">
          <cell r="A73" t="str">
            <v>INVESTMENT TAX CREDITS</v>
          </cell>
        </row>
        <row r="74">
          <cell r="A74" t="str">
            <v>INWOOD CARRYING CHARGES</v>
          </cell>
        </row>
        <row r="75">
          <cell r="A75" t="str">
            <v>LEGAL FEE ACCRUAL</v>
          </cell>
        </row>
        <row r="76">
          <cell r="A76" t="str">
            <v>LIEN DATE PROPERTY TAXES</v>
          </cell>
        </row>
        <row r="77">
          <cell r="A77" t="str">
            <v>Lobbying Expenses</v>
          </cell>
        </row>
        <row r="78">
          <cell r="A78" t="str">
            <v>Mat Int Fmb 1983</v>
          </cell>
        </row>
        <row r="79">
          <cell r="A79" t="str">
            <v>Meals and Entertainment</v>
          </cell>
        </row>
        <row r="80">
          <cell r="A80" t="str">
            <v>MEDICARE ACT</v>
          </cell>
        </row>
        <row r="81">
          <cell r="A81" t="str">
            <v>Medicare Income</v>
          </cell>
        </row>
        <row r="82">
          <cell r="A82" t="str">
            <v>MEDS</v>
          </cell>
        </row>
        <row r="83">
          <cell r="A83" t="str">
            <v>MERGER CARRYING COSTS</v>
          </cell>
        </row>
        <row r="84">
          <cell r="A84" t="str">
            <v>MERGER COSTS DEFERRAL</v>
          </cell>
        </row>
        <row r="85">
          <cell r="A85" t="str">
            <v>MTA AMORTIZATION</v>
          </cell>
        </row>
        <row r="86">
          <cell r="A86" t="str">
            <v>MTA DEFERRAL</v>
          </cell>
        </row>
        <row r="87">
          <cell r="A87" t="str">
            <v>NON IMPROVEMENT - MAINS</v>
          </cell>
        </row>
        <row r="88">
          <cell r="A88" t="str">
            <v>Non-Deductible Parachute Payment</v>
          </cell>
        </row>
        <row r="89">
          <cell r="A89" t="str">
            <v>OCI Tax Acc</v>
          </cell>
        </row>
        <row r="90">
          <cell r="A90" t="str">
            <v>Officers' Life Insurance</v>
          </cell>
        </row>
        <row r="91">
          <cell r="A91" t="str">
            <v>OPEB / FASB 106</v>
          </cell>
        </row>
        <row r="92">
          <cell r="A92" t="str">
            <v>OPEB/FASB 106 CARRYING COSTS</v>
          </cell>
        </row>
        <row r="93">
          <cell r="A93" t="str">
            <v>PARTNERSHIPS - INCOME &lt;LOSS&gt;</v>
          </cell>
        </row>
        <row r="94">
          <cell r="A94" t="str">
            <v>PARTNERSHIPS - INCOME &lt;LOSS&gt; - PERM</v>
          </cell>
        </row>
        <row r="95">
          <cell r="A95" t="str">
            <v>Penalties &amp; Fines</v>
          </cell>
        </row>
        <row r="96">
          <cell r="A96" t="str">
            <v>PENSION COST</v>
          </cell>
        </row>
        <row r="97">
          <cell r="A97" t="str">
            <v>PERFORMANCE SHARES</v>
          </cell>
        </row>
        <row r="98">
          <cell r="A98" t="str">
            <v>Political Contribution</v>
          </cell>
        </row>
        <row r="99">
          <cell r="A99" t="str">
            <v>PREMIUM/DISCOUNT- REFINANCING</v>
          </cell>
        </row>
        <row r="100">
          <cell r="A100" t="str">
            <v>PROPERTY TAX CARRYING CHARGES</v>
          </cell>
        </row>
        <row r="101">
          <cell r="A101" t="str">
            <v>PROPERTY TAX DEFERRAL</v>
          </cell>
        </row>
        <row r="102">
          <cell r="A102" t="str">
            <v>R&amp;E EXPENSE</v>
          </cell>
        </row>
        <row r="103">
          <cell r="A103" t="str">
            <v>RATE CASE DEFERRAL</v>
          </cell>
        </row>
        <row r="104">
          <cell r="A104" t="str">
            <v>RAVENSWOOD MASTER LEASE</v>
          </cell>
        </row>
        <row r="105">
          <cell r="A105" t="str">
            <v>REGULATORY LIABILITY</v>
          </cell>
        </row>
        <row r="106">
          <cell r="A106" t="str">
            <v>RELOCATION OF MAINS</v>
          </cell>
        </row>
        <row r="107">
          <cell r="A107" t="str">
            <v>REMOVAL COSTS</v>
          </cell>
        </row>
        <row r="108">
          <cell r="A108" t="str">
            <v>RENTAL EXPENSE</v>
          </cell>
        </row>
        <row r="109">
          <cell r="A109" t="str">
            <v>RESERVE - ENVIRONMENTAL</v>
          </cell>
        </row>
        <row r="110">
          <cell r="A110" t="str">
            <v>RESERVE - GENERAL</v>
          </cell>
        </row>
        <row r="111">
          <cell r="A111" t="str">
            <v>Reserve - Sales Tax Audit</v>
          </cell>
        </row>
        <row r="112">
          <cell r="A112" t="str">
            <v xml:space="preserve">Reserve - Storm </v>
          </cell>
        </row>
        <row r="113">
          <cell r="A113" t="str">
            <v>RESERVE R &amp; E</v>
          </cell>
        </row>
        <row r="114">
          <cell r="A114" t="str">
            <v>SEC. 481A ADJUSTMENT - UNICAP</v>
          </cell>
        </row>
        <row r="115">
          <cell r="A115" t="str">
            <v>STATE INCOME TAX NOT IN RATES</v>
          </cell>
        </row>
        <row r="116">
          <cell r="A116" t="str">
            <v>State Tax Current</v>
          </cell>
        </row>
        <row r="117">
          <cell r="A117" t="str">
            <v>State Tax Deferred</v>
          </cell>
        </row>
        <row r="118">
          <cell r="A118" t="str">
            <v>STOCK OPTION COMPENSATION</v>
          </cell>
        </row>
        <row r="119">
          <cell r="A119" t="str">
            <v>STRIKE EXPENSE DEFERRAL</v>
          </cell>
        </row>
        <row r="120">
          <cell r="A120" t="str">
            <v>Swap Income</v>
          </cell>
        </row>
        <row r="121">
          <cell r="A121" t="str">
            <v>Tax Exempt Interest Income</v>
          </cell>
        </row>
        <row r="122">
          <cell r="A122" t="str">
            <v>TRANSITION COSTS</v>
          </cell>
        </row>
        <row r="123">
          <cell r="A123" t="str">
            <v>UNAMORTIZED DEBT DISCOUNT AND EXPENSE -</v>
          </cell>
        </row>
        <row r="124">
          <cell r="A124" t="str">
            <v>UNAMORTIZED DEBT EXPENSE</v>
          </cell>
        </row>
        <row r="125">
          <cell r="A125" t="str">
            <v>UNBILLED REVENUE</v>
          </cell>
        </row>
        <row r="126">
          <cell r="A126" t="str">
            <v>UNICAP - INVENTORY</v>
          </cell>
        </row>
        <row r="127">
          <cell r="A127" t="str">
            <v>UNICAP - INVENTORY</v>
          </cell>
        </row>
        <row r="128">
          <cell r="A128" t="str">
            <v>UNICAP - SELF CONSTRUCTED ASSETS</v>
          </cell>
        </row>
        <row r="129">
          <cell r="A129" t="str">
            <v>UNIFORM CAPITALIZATION SEC263</v>
          </cell>
        </row>
        <row r="130">
          <cell r="A130" t="str">
            <v>Unrecgonized Pension - FAS 106</v>
          </cell>
        </row>
        <row r="131">
          <cell r="A131" t="str">
            <v>VACATION ACCRUAL</v>
          </cell>
        </row>
        <row r="132">
          <cell r="A132" t="str">
            <v>WORKERS' COMPENSATION</v>
          </cell>
        </row>
      </sheetData>
      <sheetData sheetId="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s"/>
      <sheetName val="Start"/>
      <sheetName val="Revenue"/>
      <sheetName val="Co-Pays"/>
      <sheetName val="Projections"/>
      <sheetName val="Expenses"/>
      <sheetName val="Reports"/>
      <sheetName val="Table 1"/>
      <sheetName val="Table 2"/>
      <sheetName val="Table 3"/>
      <sheetName val="Table 4"/>
      <sheetName val="Start Balance"/>
    </sheetNames>
    <sheetDataSet>
      <sheetData sheetId="0">
        <row r="27">
          <cell r="E27">
            <v>12</v>
          </cell>
        </row>
      </sheetData>
      <sheetData sheetId="1">
        <row r="27">
          <cell r="E27">
            <v>12</v>
          </cell>
        </row>
      </sheetData>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ounting"/>
      <sheetName val="Results"/>
      <sheetName val="Input"/>
      <sheetName val="Millbury"/>
      <sheetName val="Saugus"/>
      <sheetName val="Milford"/>
      <sheetName val="Ridge"/>
      <sheetName val="4Hills"/>
      <sheetName val="Cosgrove"/>
      <sheetName val="LawHyd"/>
      <sheetName val="OSP"/>
      <sheetName val="OSP2"/>
      <sheetName val="Wyman4"/>
      <sheetName val="HQ"/>
      <sheetName val="VYankee"/>
      <sheetName val="LoadUS"/>
      <sheetName val="LoadGMP"/>
      <sheetName val="LoadNH"/>
      <sheetName val="Altresco"/>
      <sheetName val="Pontook"/>
      <sheetName val="Wyman"/>
      <sheetName val="Pilgrim"/>
      <sheetName val="McNeil"/>
      <sheetName val="Black"/>
      <sheetName val="Bell"/>
      <sheetName val="Def"/>
    </sheetNames>
    <sheetDataSet>
      <sheetData sheetId="0"/>
      <sheetData sheetId="1"/>
      <sheetData sheetId="2" refreshError="1">
        <row r="1">
          <cell r="L1">
            <v>38442.375828819444</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 YTD booking"/>
      <sheetName val="Power 99229"/>
      <sheetName val="LAG ADJ"/>
      <sheetName val="BC LAGS"/>
      <sheetName val="other plans"/>
      <sheetName val="Memo"/>
      <sheetName val="April"/>
      <sheetName val="May"/>
      <sheetName val="June"/>
      <sheetName val="July"/>
      <sheetName val="August"/>
      <sheetName val="Sept"/>
      <sheetName val="Oct"/>
      <sheetName val="Nov"/>
      <sheetName val="Dec"/>
      <sheetName val="Jan"/>
      <sheetName val="Feb"/>
      <sheetName val="March"/>
      <sheetName val="Inpu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s"/>
      <sheetName val="Start"/>
      <sheetName val="Revenue"/>
      <sheetName val="Co-Pays"/>
      <sheetName val="Expenses"/>
      <sheetName val="Projections"/>
      <sheetName val="Reports"/>
      <sheetName val="overview"/>
      <sheetName val="Table 1 - All"/>
      <sheetName val="Table 2 - Residential"/>
      <sheetName val="Table 3 - Low Income"/>
      <sheetName val="Table 4 - C I"/>
      <sheetName val="Table 5 - SL"/>
      <sheetName val="BS 6891"/>
      <sheetName val="BS"/>
    </sheetNames>
    <sheetDataSet>
      <sheetData sheetId="0" refreshError="1"/>
      <sheetData sheetId="1">
        <row r="26">
          <cell r="C26">
            <v>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s"/>
      <sheetName val="Start"/>
      <sheetName val="Revenue"/>
      <sheetName val="Co-Pays"/>
      <sheetName val="Expenses"/>
      <sheetName val="Projections"/>
      <sheetName val="Reports"/>
      <sheetName val="overview"/>
      <sheetName val="Table 1 - All"/>
      <sheetName val="Table 2 - Residential"/>
      <sheetName val="Table 3 - Low Income"/>
      <sheetName val="Table 4 - C I"/>
      <sheetName val="Table 5 - SL"/>
    </sheetNames>
    <sheetDataSet>
      <sheetData sheetId="0">
        <row r="26">
          <cell r="C26">
            <v>12</v>
          </cell>
        </row>
      </sheetData>
      <sheetData sheetId="1">
        <row r="26">
          <cell r="C26">
            <v>12</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ail from tony schwab"/>
      <sheetName val="Email 2012 Ken McCarthy"/>
      <sheetName val="email Steve Minoque 2013"/>
      <sheetName val="2013 pg 91-92"/>
      <sheetName val="2013 data"/>
      <sheetName val="2013 Surviving property report"/>
      <sheetName val="2012 pg 9192"/>
      <sheetName val="2012 data"/>
      <sheetName val="Surviving Property 2012"/>
      <sheetName val="9192"/>
      <sheetName val="376 series"/>
      <sheetName val="Surviving property Jan11-Dec11"/>
      <sheetName val="Surviving Prop Jan10-Dec10"/>
      <sheetName val="Surviving Prop Co 37 Summary"/>
      <sheetName val="Surviving Prop Jan10-Dec10 (2)"/>
      <sheetName val="Surviving Property Report J (2)"/>
      <sheetName val="Surviving Property Report Jan-D"/>
      <sheetName val="Surviving Prop Jan09-Dec09"/>
      <sheetName val="email from Steve Minogue"/>
    </sheetNames>
    <sheetDataSet>
      <sheetData sheetId="0"/>
      <sheetData sheetId="1"/>
      <sheetData sheetId="2"/>
      <sheetData sheetId="3"/>
      <sheetData sheetId="4">
        <row r="15">
          <cell r="P15">
            <v>2502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IS"/>
      <sheetName val="BS-CF "/>
      <sheetName val="FV"/>
      <sheetName val="Liabilities Rec List"/>
    </sheetNames>
    <sheetDataSet>
      <sheetData sheetId="0"/>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Read Me"/>
      <sheetName val="Comments"/>
      <sheetName val="Gen Inst"/>
      <sheetName val="Table"/>
      <sheetName val="Sheet1"/>
      <sheetName val="1"/>
      <sheetName val="2"/>
      <sheetName val="003004"/>
      <sheetName val="007008 "/>
      <sheetName val="9"/>
      <sheetName val="10"/>
      <sheetName val="11"/>
      <sheetName val="12"/>
      <sheetName val="13"/>
      <sheetName val="14"/>
      <sheetName val="15"/>
      <sheetName val="01617"/>
      <sheetName val=" 18"/>
      <sheetName val="19"/>
      <sheetName val="20"/>
      <sheetName val="21"/>
      <sheetName val="22"/>
      <sheetName val="23"/>
      <sheetName val=" 24"/>
      <sheetName val=" 25 "/>
      <sheetName val="2627"/>
      <sheetName val="2829"/>
      <sheetName val="30"/>
      <sheetName val="31"/>
      <sheetName val="32"/>
      <sheetName val="33"/>
      <sheetName val="4041"/>
      <sheetName val="42"/>
      <sheetName val="43"/>
      <sheetName val="4445"/>
      <sheetName val="46"/>
      <sheetName val="47"/>
      <sheetName val="6062"/>
      <sheetName val="63 "/>
      <sheetName val="64"/>
      <sheetName val="6566"/>
      <sheetName val="067"/>
      <sheetName val="068"/>
      <sheetName val="69"/>
      <sheetName val="7071"/>
      <sheetName val="7277"/>
      <sheetName val="7879"/>
      <sheetName val="79A "/>
      <sheetName val="80"/>
      <sheetName val="8181a"/>
      <sheetName val="82"/>
      <sheetName val="83 "/>
      <sheetName val=" 84"/>
      <sheetName val="84A"/>
      <sheetName val=" 84-1"/>
      <sheetName val=" 84-2"/>
      <sheetName val="85 "/>
      <sheetName val=" 85-1"/>
      <sheetName val="86"/>
      <sheetName val="8788"/>
      <sheetName val="8990"/>
      <sheetName val=" 89 Att"/>
      <sheetName val="90"/>
      <sheetName val="9192"/>
      <sheetName val="93"/>
      <sheetName val="94"/>
      <sheetName val="Verify"/>
      <sheetName val="Index"/>
      <sheetName val="Book"/>
    </sheetNames>
    <sheetDataSet>
      <sheetData sheetId="0"/>
      <sheetData sheetId="1"/>
      <sheetData sheetId="2" refreshError="1"/>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sheetData sheetId="48" refreshError="1"/>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refreshError="1"/>
      <sheetData sheetId="63" refreshError="1"/>
      <sheetData sheetId="64" refreshError="1"/>
      <sheetData sheetId="65"/>
      <sheetData sheetId="66"/>
      <sheetData sheetId="67"/>
      <sheetData sheetId="68"/>
      <sheetData sheetId="69"/>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us"/>
      <sheetName val="Open Item"/>
      <sheetName val="Inputs -&gt;"/>
      <sheetName val="NGFB_Dec 12"/>
      <sheetName val="NGBU_Dec 12"/>
      <sheetName val="ADJ"/>
      <sheetName val="Acct.236 detail"/>
      <sheetName val="NGIU_Dec 12"/>
      <sheetName val="ADJ Impact"/>
      <sheetName val="NGFI_Dec 12"/>
      <sheetName val="PS BS_Oct 12"/>
      <sheetName val="PS IS_Oct 12"/>
      <sheetName val="Adjustments-&gt;"/>
      <sheetName val="Dif. Summary"/>
      <sheetName val="Variance"/>
      <sheetName val="Financials-&gt;"/>
      <sheetName val="BS"/>
      <sheetName val="IS"/>
      <sheetName val="RE"/>
      <sheetName val="CF"/>
      <sheetName val="Cash Flow - FERC-Q3-Sep11"/>
      <sheetName val="OCI"/>
      <sheetName val="CF_old"/>
      <sheetName val="CF_updated"/>
      <sheetName val="CF Footnotes"/>
      <sheetName val="Extra Schedules &amp; Analysis--&gt;"/>
      <sheetName val="CAPEX_9 months"/>
      <sheetName val="6200"/>
      <sheetName val="OCI Calc"/>
      <sheetName val="Note 2_Dec 12"/>
      <sheetName val="Note 5. Other Investments"/>
      <sheetName val="Note 7.Income tax"/>
      <sheetName val="Note 9. Guarantees"/>
      <sheetName val="Note 9Future estimated billings"/>
      <sheetName val="Note10.AR.AP Affiliates"/>
      <sheetName val="Reclass#36"/>
      <sheetName val="Reg Asset &amp; Liab."/>
      <sheetName val="6800_BS_Dec 11"/>
      <sheetName val="Adjustments -&gt;"/>
      <sheetName val="Adj. Entry Impact - FERC"/>
      <sheetName val="FY Financial Statements -&gt;"/>
      <sheetName val="BS - FERC"/>
      <sheetName val="IS - FERC"/>
      <sheetName val="RE-FERC"/>
      <sheetName val="CF-FERC"/>
      <sheetName val="Cash Flow - FERC"/>
      <sheetName val="CF footnote"/>
      <sheetName val="Extra Schedules &amp; Analysis --&gt;"/>
      <sheetName val="Page 122ab"/>
      <sheetName val="Note 2"/>
      <sheetName val="GSE - FERC to GAAP Tie Out"/>
      <sheetName val="Subschedu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062"/>
      <sheetName val="PP 1020 cost Summary 2013"/>
      <sheetName val="2013 Reg BS"/>
      <sheetName val="2013 FERC BS"/>
      <sheetName val="2013 Bklyn Adjs"/>
      <sheetName val="Gas Plant in Service 2012"/>
      <sheetName val="ytd 2012 5230 cost summary"/>
      <sheetName val="SAP BS 2012 new"/>
      <sheetName val="Gas Plant in Service for 2011"/>
      <sheetName val="FISCAL_REG_BS_DTL_GAS_NY_DEC_10"/>
      <sheetName val="cost summary 2012"/>
      <sheetName val="SAP BS 2012"/>
      <sheetName val="YTD 2011 Co. 37 Cost Summary"/>
      <sheetName val="Co 37 Cost Dec 10"/>
      <sheetName val="YTD 2009 Co. 37 Cost summary"/>
      <sheetName val="BS DEC 2011"/>
      <sheetName val="Sheet1"/>
      <sheetName val="BS DEC 2009"/>
    </sheetNames>
    <sheetDataSet>
      <sheetData sheetId="0"/>
      <sheetData sheetId="1">
        <row r="5">
          <cell r="K5">
            <v>1672.49</v>
          </cell>
        </row>
        <row r="8">
          <cell r="K8">
            <v>338029.25</v>
          </cell>
          <cell r="L8">
            <v>-291268.19</v>
          </cell>
        </row>
        <row r="9">
          <cell r="K9">
            <v>316755.14</v>
          </cell>
          <cell r="L9">
            <v>0</v>
          </cell>
        </row>
        <row r="10">
          <cell r="K10">
            <v>0</v>
          </cell>
          <cell r="L10">
            <v>-11660.65</v>
          </cell>
        </row>
        <row r="11">
          <cell r="K11">
            <v>40379116.670000002</v>
          </cell>
          <cell r="L11">
            <v>-418.93</v>
          </cell>
        </row>
        <row r="12">
          <cell r="K12">
            <v>-9005802.3599999994</v>
          </cell>
          <cell r="L12">
            <v>-27271.18</v>
          </cell>
        </row>
        <row r="14">
          <cell r="K14">
            <v>2063.0700000000002</v>
          </cell>
        </row>
        <row r="16">
          <cell r="K16">
            <v>6490.08</v>
          </cell>
        </row>
        <row r="17">
          <cell r="K17">
            <v>38090185.079999998</v>
          </cell>
          <cell r="L17">
            <v>-526949.44999999995</v>
          </cell>
        </row>
        <row r="18">
          <cell r="K18">
            <v>6102844.1299999999</v>
          </cell>
          <cell r="L18">
            <v>-276513.87</v>
          </cell>
        </row>
        <row r="19">
          <cell r="K19">
            <v>3059261.21</v>
          </cell>
          <cell r="L19">
            <v>-1213591.5</v>
          </cell>
        </row>
        <row r="20">
          <cell r="K20">
            <v>1890.98</v>
          </cell>
        </row>
        <row r="21">
          <cell r="L21">
            <v>-207790.46</v>
          </cell>
        </row>
        <row r="30">
          <cell r="K30">
            <v>490.04</v>
          </cell>
        </row>
        <row r="32">
          <cell r="K32">
            <v>1645641.47</v>
          </cell>
        </row>
        <row r="34">
          <cell r="K34">
            <v>6890</v>
          </cell>
        </row>
        <row r="36">
          <cell r="K36">
            <v>34038.26</v>
          </cell>
        </row>
        <row r="41">
          <cell r="K41">
            <v>20075292.09</v>
          </cell>
        </row>
        <row r="61">
          <cell r="K61">
            <v>33.56</v>
          </cell>
        </row>
        <row r="65">
          <cell r="K65">
            <v>354.74</v>
          </cell>
        </row>
        <row r="68">
          <cell r="K68">
            <v>10.76</v>
          </cell>
        </row>
        <row r="70">
          <cell r="K70">
            <v>1075.9100000000001</v>
          </cell>
        </row>
        <row r="74">
          <cell r="K74">
            <v>34.99</v>
          </cell>
        </row>
        <row r="86">
          <cell r="K86">
            <v>280000.01</v>
          </cell>
        </row>
        <row r="100">
          <cell r="K100">
            <v>9545267.1300000008</v>
          </cell>
        </row>
        <row r="109">
          <cell r="K109">
            <v>35289.03</v>
          </cell>
        </row>
      </sheetData>
      <sheetData sheetId="2"/>
      <sheetData sheetId="3" refreshError="1"/>
      <sheetData sheetId="4"/>
      <sheetData sheetId="5">
        <row r="12">
          <cell r="F12">
            <v>24148816.25</v>
          </cell>
        </row>
        <row r="15">
          <cell r="F15">
            <v>1694704.02</v>
          </cell>
        </row>
        <row r="19">
          <cell r="F19">
            <v>127509.63</v>
          </cell>
        </row>
        <row r="20">
          <cell r="F20">
            <v>103502.58</v>
          </cell>
        </row>
        <row r="72">
          <cell r="F72">
            <v>1416335.62</v>
          </cell>
        </row>
        <row r="73">
          <cell r="F73">
            <v>6597779.04</v>
          </cell>
        </row>
        <row r="74">
          <cell r="F74">
            <v>6589952.2299999995</v>
          </cell>
        </row>
        <row r="75">
          <cell r="F75">
            <v>32092.3</v>
          </cell>
        </row>
        <row r="76">
          <cell r="F76">
            <v>19072258.23</v>
          </cell>
        </row>
        <row r="77">
          <cell r="F77">
            <v>8063221.3900000006</v>
          </cell>
        </row>
        <row r="78">
          <cell r="F78">
            <v>3100456.2600000002</v>
          </cell>
        </row>
        <row r="79">
          <cell r="F79">
            <v>389469.48</v>
          </cell>
        </row>
        <row r="80">
          <cell r="F80">
            <v>3226625.48</v>
          </cell>
        </row>
        <row r="81">
          <cell r="F81">
            <v>4533.79</v>
          </cell>
        </row>
        <row r="97">
          <cell r="F97">
            <v>329659.21000000002</v>
          </cell>
        </row>
        <row r="98">
          <cell r="F98">
            <v>75944.490000000005</v>
          </cell>
        </row>
        <row r="99">
          <cell r="F99">
            <v>3206512.57</v>
          </cell>
        </row>
        <row r="100">
          <cell r="F100">
            <v>207357451.28</v>
          </cell>
        </row>
        <row r="101">
          <cell r="F101">
            <v>989824.43</v>
          </cell>
        </row>
        <row r="102">
          <cell r="F102">
            <v>87071380.579999998</v>
          </cell>
        </row>
        <row r="103">
          <cell r="F103">
            <v>0</v>
          </cell>
        </row>
        <row r="104">
          <cell r="F104">
            <v>0</v>
          </cell>
        </row>
        <row r="107">
          <cell r="F107">
            <v>1107064.3500000001</v>
          </cell>
        </row>
        <row r="108">
          <cell r="F108">
            <v>1198086.1000000001</v>
          </cell>
        </row>
        <row r="109">
          <cell r="F109">
            <v>1350855278.3499999</v>
          </cell>
        </row>
        <row r="110">
          <cell r="F110">
            <v>873001.62</v>
          </cell>
        </row>
        <row r="111">
          <cell r="F111">
            <v>59479458.780000001</v>
          </cell>
        </row>
        <row r="112">
          <cell r="F112">
            <v>0</v>
          </cell>
        </row>
        <row r="113">
          <cell r="F113">
            <v>899649578.59000003</v>
          </cell>
        </row>
        <row r="114">
          <cell r="F114">
            <v>59692048.349999994</v>
          </cell>
        </row>
        <row r="115">
          <cell r="F115">
            <v>47624683.280000001</v>
          </cell>
        </row>
        <row r="116">
          <cell r="F116">
            <v>5047503.0199999996</v>
          </cell>
        </row>
        <row r="117">
          <cell r="F117">
            <v>5001034.5199999996</v>
          </cell>
        </row>
        <row r="118">
          <cell r="F118">
            <v>0</v>
          </cell>
        </row>
        <row r="119">
          <cell r="F119">
            <v>0</v>
          </cell>
        </row>
        <row r="120">
          <cell r="F120">
            <v>0</v>
          </cell>
        </row>
        <row r="121">
          <cell r="F121">
            <v>1924269.4</v>
          </cell>
        </row>
        <row r="124">
          <cell r="F124">
            <v>3851319.8</v>
          </cell>
        </row>
        <row r="125">
          <cell r="F125">
            <v>30909021.459999997</v>
          </cell>
        </row>
        <row r="126">
          <cell r="F126">
            <v>9900803.3900000006</v>
          </cell>
        </row>
        <row r="127">
          <cell r="F127">
            <v>0</v>
          </cell>
        </row>
        <row r="128">
          <cell r="F128">
            <v>0</v>
          </cell>
        </row>
        <row r="129">
          <cell r="F129">
            <v>21156236.659999996</v>
          </cell>
        </row>
        <row r="130">
          <cell r="F130">
            <v>6454941.2000000002</v>
          </cell>
        </row>
        <row r="131">
          <cell r="F131">
            <v>175389.36000000002</v>
          </cell>
        </row>
        <row r="132">
          <cell r="F132">
            <v>2653028.2400000002</v>
          </cell>
        </row>
        <row r="133">
          <cell r="F133">
            <v>1780714.47</v>
          </cell>
        </row>
      </sheetData>
      <sheetData sheetId="6" refreshError="1"/>
      <sheetData sheetId="7" refreshError="1"/>
      <sheetData sheetId="8" refreshError="1"/>
      <sheetData sheetId="9" refreshError="1"/>
      <sheetData sheetId="10" refreshError="1"/>
      <sheetData sheetId="11" refreshError="1"/>
      <sheetData sheetId="12">
        <row r="8">
          <cell r="L8">
            <v>0</v>
          </cell>
        </row>
        <row r="9">
          <cell r="L9">
            <v>0</v>
          </cell>
        </row>
        <row r="11">
          <cell r="K11">
            <v>0</v>
          </cell>
          <cell r="L11">
            <v>0</v>
          </cell>
        </row>
        <row r="12">
          <cell r="K12">
            <v>0</v>
          </cell>
          <cell r="L12">
            <v>0</v>
          </cell>
        </row>
        <row r="18">
          <cell r="K18">
            <v>0</v>
          </cell>
          <cell r="L18">
            <v>0</v>
          </cell>
        </row>
        <row r="19">
          <cell r="K19">
            <v>0</v>
          </cell>
          <cell r="L19">
            <v>0</v>
          </cell>
        </row>
        <row r="36">
          <cell r="K36">
            <v>0</v>
          </cell>
          <cell r="L36">
            <v>0</v>
          </cell>
        </row>
        <row r="38">
          <cell r="K38">
            <v>0</v>
          </cell>
          <cell r="L38">
            <v>0</v>
          </cell>
        </row>
        <row r="71">
          <cell r="K71">
            <v>0</v>
          </cell>
          <cell r="L71">
            <v>0</v>
          </cell>
        </row>
        <row r="73">
          <cell r="K73">
            <v>0</v>
          </cell>
          <cell r="L73">
            <v>0</v>
          </cell>
        </row>
      </sheetData>
      <sheetData sheetId="13"/>
      <sheetData sheetId="14" refreshError="1"/>
      <sheetData sheetId="15" refreshError="1"/>
      <sheetData sheetId="16" refreshError="1"/>
      <sheetData sheetId="17"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4 2013 part 1"/>
      <sheetName val="84 -1 2013 part 2"/>
      <sheetName val="Account 306 added to query"/>
      <sheetName val="pg 83 2013"/>
      <sheetName val="c403 jan -dec"/>
      <sheetName val="Cost Summary 2013"/>
      <sheetName val="DEPR 9002 Dec 2013"/>
      <sheetName val="BS2013"/>
      <sheetName val="83 2013"/>
      <sheetName val="reserve Summary 2013"/>
      <sheetName val="2012 Reserve Summary"/>
      <sheetName val="reserve analysis 2012"/>
      <sheetName val="DEPR 9002 DEC 2012"/>
      <sheetName val="84 2012"/>
      <sheetName val="84 -1 2012"/>
      <sheetName val="DEPR 9002 DEC 2011"/>
      <sheetName val="depr 9002 report dec 2010"/>
      <sheetName val="FISCAL_REG_BS_DTL_GAS_NY_DEC_10"/>
      <sheetName val="company 37 nbv query dec 2010"/>
      <sheetName val="Sheet1"/>
      <sheetName val="company 37 nbv query dec 20 (2)"/>
      <sheetName val="Sheet2"/>
      <sheetName val="Worksheet for Gas PIS 11"/>
      <sheetName val="Sheet5"/>
      <sheetName val="Worksheet for Gas PIS 09"/>
      <sheetName val="85-1"/>
      <sheetName val="85-1 2011"/>
      <sheetName val="85"/>
      <sheetName val="Cost Summary for Cal yr dec 10"/>
      <sheetName val="2011 85"/>
      <sheetName val="cost summ 2011"/>
      <sheetName val="nbv co 37"/>
      <sheetName val="37 new nbv"/>
      <sheetName val="WORK PAPER TEMPLATE 84"/>
      <sheetName val="WORK PAPER TEMPLATE 84 Dec 10"/>
      <sheetName val="Reserve Summary Calendar Year 2"/>
      <sheetName val="Reserve Summary Calender 2011"/>
      <sheetName val="83 FOR 2011"/>
      <sheetName val="83 For 2010"/>
      <sheetName val="84"/>
      <sheetName val="84A"/>
      <sheetName val="84-1"/>
      <sheetName val="84-2"/>
      <sheetName val="page 84 2011"/>
      <sheetName val="page 84A 2011"/>
      <sheetName val="YTD 2011 Cost Sumary 37"/>
      <sheetName val="FISCAL_REG_BS_DTL_GAS_NY_DEC_11"/>
      <sheetName val="2011 Reserve Summary"/>
      <sheetName val="2012 cost summary"/>
      <sheetName val="2012 9002"/>
      <sheetName val="nbv co 37 2012"/>
      <sheetName val="85-1 2 3 2012"/>
      <sheetName val="workpaper for 85-1"/>
      <sheetName val="BS 2012 5230"/>
      <sheetName val="pg 85 2012"/>
      <sheetName val="2012 CS Summary for pg 84"/>
      <sheetName val="Sheet8"/>
      <sheetName val="Sheet10"/>
      <sheetName val="Sheet11"/>
    </sheetNames>
    <sheetDataSet>
      <sheetData sheetId="0" refreshError="1"/>
      <sheetData sheetId="1" refreshError="1"/>
      <sheetData sheetId="2" refreshError="1"/>
      <sheetData sheetId="3" refreshError="1"/>
      <sheetData sheetId="4" refreshError="1"/>
      <sheetData sheetId="5" refreshError="1">
        <row r="143">
          <cell r="O143">
            <v>24148816.25</v>
          </cell>
        </row>
        <row r="144">
          <cell r="O144">
            <v>20075292.09</v>
          </cell>
        </row>
        <row r="145">
          <cell r="O145">
            <v>1694704.02</v>
          </cell>
        </row>
        <row r="146">
          <cell r="O146">
            <v>444124.85000000003</v>
          </cell>
        </row>
        <row r="149">
          <cell r="O149">
            <v>127509.63</v>
          </cell>
        </row>
        <row r="150">
          <cell r="O150">
            <v>103502.58</v>
          </cell>
        </row>
        <row r="151">
          <cell r="O151">
            <v>1327424.55</v>
          </cell>
        </row>
        <row r="152">
          <cell r="O152">
            <v>88911.07</v>
          </cell>
        </row>
        <row r="153">
          <cell r="O153">
            <v>6597552.4100000001</v>
          </cell>
        </row>
        <row r="154">
          <cell r="O154">
            <v>260.19</v>
          </cell>
        </row>
        <row r="155">
          <cell r="O155">
            <v>4607.57</v>
          </cell>
        </row>
        <row r="156">
          <cell r="O156">
            <v>67835.790000000008</v>
          </cell>
        </row>
        <row r="157">
          <cell r="O157">
            <v>6515113.5800000001</v>
          </cell>
        </row>
        <row r="158">
          <cell r="O158">
            <v>2750.03</v>
          </cell>
        </row>
        <row r="159">
          <cell r="O159">
            <v>32092.3</v>
          </cell>
        </row>
        <row r="160">
          <cell r="O160">
            <v>19072185.57</v>
          </cell>
        </row>
        <row r="161">
          <cell r="O161">
            <v>83.42</v>
          </cell>
        </row>
        <row r="162">
          <cell r="O162">
            <v>8055956.4500000002</v>
          </cell>
        </row>
        <row r="163">
          <cell r="O163">
            <v>8340.85</v>
          </cell>
        </row>
        <row r="164">
          <cell r="O164">
            <v>3100456.26</v>
          </cell>
        </row>
        <row r="166">
          <cell r="O166">
            <v>389469.48</v>
          </cell>
        </row>
        <row r="167">
          <cell r="O167">
            <v>3226389.22</v>
          </cell>
        </row>
        <row r="168">
          <cell r="O168">
            <v>271.25</v>
          </cell>
        </row>
        <row r="169">
          <cell r="O169">
            <v>4533.79</v>
          </cell>
        </row>
        <row r="170">
          <cell r="O170">
            <v>329659.21000000002</v>
          </cell>
        </row>
        <row r="171">
          <cell r="O171">
            <v>75944.490000000005</v>
          </cell>
        </row>
        <row r="172">
          <cell r="O172">
            <v>3203203.63</v>
          </cell>
        </row>
        <row r="173">
          <cell r="O173">
            <v>3798.98</v>
          </cell>
        </row>
        <row r="174">
          <cell r="O174">
            <v>508012.61</v>
          </cell>
        </row>
        <row r="175">
          <cell r="O175">
            <v>206394805.72</v>
          </cell>
        </row>
        <row r="176">
          <cell r="O176">
            <v>2100274.42</v>
          </cell>
        </row>
        <row r="177">
          <cell r="O177">
            <v>989824.43</v>
          </cell>
        </row>
        <row r="178">
          <cell r="O178">
            <v>81399061.590000004</v>
          </cell>
        </row>
        <row r="179">
          <cell r="O179">
            <v>5713247.25</v>
          </cell>
        </row>
        <row r="180">
          <cell r="O180">
            <v>671882.77</v>
          </cell>
        </row>
        <row r="181">
          <cell r="O181">
            <v>280723.3</v>
          </cell>
        </row>
        <row r="182">
          <cell r="O182">
            <v>156130.76999999999</v>
          </cell>
        </row>
        <row r="183">
          <cell r="O183">
            <v>1198086.1000000001</v>
          </cell>
        </row>
        <row r="184">
          <cell r="O184">
            <v>437065386.26999998</v>
          </cell>
        </row>
        <row r="185">
          <cell r="O185">
            <v>3769078.81</v>
          </cell>
        </row>
        <row r="188">
          <cell r="O188">
            <v>904481981.13999999</v>
          </cell>
        </row>
        <row r="189">
          <cell r="O189">
            <v>32830778.5</v>
          </cell>
        </row>
        <row r="190">
          <cell r="O190">
            <v>528787.48</v>
          </cell>
        </row>
        <row r="191">
          <cell r="O191">
            <v>346277.21</v>
          </cell>
        </row>
        <row r="192">
          <cell r="O192">
            <v>55675483</v>
          </cell>
        </row>
        <row r="193">
          <cell r="O193">
            <v>3810465.86</v>
          </cell>
        </row>
        <row r="194">
          <cell r="O194">
            <v>905904041.86000001</v>
          </cell>
        </row>
        <row r="195">
          <cell r="O195">
            <v>37411616.490000002</v>
          </cell>
        </row>
        <row r="196">
          <cell r="O196">
            <v>61384140.829999998</v>
          </cell>
        </row>
        <row r="197">
          <cell r="O197">
            <v>155468.21</v>
          </cell>
        </row>
        <row r="198">
          <cell r="O198">
            <v>47416892.82</v>
          </cell>
        </row>
        <row r="200">
          <cell r="O200">
            <v>5047503.0199999996</v>
          </cell>
        </row>
        <row r="201">
          <cell r="O201">
            <v>5001034.5199999996</v>
          </cell>
        </row>
        <row r="202">
          <cell r="O202">
            <v>1924269.4</v>
          </cell>
        </row>
        <row r="203">
          <cell r="O203">
            <v>3851319.8</v>
          </cell>
        </row>
        <row r="204">
          <cell r="O204">
            <v>30149674.34</v>
          </cell>
        </row>
        <row r="205">
          <cell r="O205">
            <v>112525.45</v>
          </cell>
        </row>
        <row r="206">
          <cell r="O206">
            <v>35289.03</v>
          </cell>
        </row>
        <row r="207">
          <cell r="O207">
            <v>646821.67000000004</v>
          </cell>
        </row>
        <row r="208">
          <cell r="O208">
            <v>4387363.87</v>
          </cell>
        </row>
        <row r="210">
          <cell r="O210">
            <v>209138.18</v>
          </cell>
        </row>
        <row r="212">
          <cell r="O212">
            <v>41946.16</v>
          </cell>
        </row>
        <row r="214">
          <cell r="O214">
            <v>5262355.18</v>
          </cell>
        </row>
        <row r="215">
          <cell r="O215">
            <v>280000.01</v>
          </cell>
        </row>
        <row r="220">
          <cell r="O220">
            <v>18375155.850000001</v>
          </cell>
        </row>
        <row r="221">
          <cell r="O221">
            <v>191502.97</v>
          </cell>
        </row>
        <row r="222">
          <cell r="O222">
            <v>2589577.84</v>
          </cell>
        </row>
        <row r="223">
          <cell r="O223">
            <v>6454941.2000000002</v>
          </cell>
        </row>
        <row r="224">
          <cell r="O224">
            <v>175389.36000000002</v>
          </cell>
        </row>
        <row r="226">
          <cell r="O226">
            <v>2599206.64</v>
          </cell>
        </row>
        <row r="227">
          <cell r="O227">
            <v>53821.599999999999</v>
          </cell>
        </row>
        <row r="228">
          <cell r="O228">
            <v>9545267.1300000008</v>
          </cell>
        </row>
        <row r="229">
          <cell r="O229">
            <v>1078526.81</v>
          </cell>
        </row>
        <row r="230">
          <cell r="O230">
            <v>702187.66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89">
          <cell r="D89">
            <v>0</v>
          </cell>
        </row>
        <row r="90">
          <cell r="D90">
            <v>0</v>
          </cell>
        </row>
        <row r="91">
          <cell r="D91">
            <v>0</v>
          </cell>
        </row>
        <row r="92">
          <cell r="D92">
            <v>0</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13">
          <cell r="O13">
            <v>0</v>
          </cell>
        </row>
        <row r="14">
          <cell r="O14">
            <v>0</v>
          </cell>
        </row>
        <row r="55">
          <cell r="O55">
            <v>4735733.4000000004</v>
          </cell>
        </row>
        <row r="56">
          <cell r="O56">
            <v>0</v>
          </cell>
        </row>
      </sheetData>
      <sheetData sheetId="56" refreshError="1"/>
      <sheetData sheetId="57" refreshError="1"/>
      <sheetData sheetId="58"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4 2013 part 1"/>
      <sheetName val="pg 84 2013 part 2"/>
      <sheetName val="bs FERC"/>
      <sheetName val="by utility acct"/>
      <sheetName val="entry"/>
    </sheetNames>
    <sheetDataSet>
      <sheetData sheetId="0"/>
      <sheetData sheetId="1"/>
      <sheetData sheetId="2">
        <row r="8">
          <cell r="GH8">
            <v>2991732778.9799995</v>
          </cell>
        </row>
      </sheetData>
      <sheetData sheetId="3">
        <row r="249">
          <cell r="B249">
            <v>-291268.18999999994</v>
          </cell>
        </row>
        <row r="262">
          <cell r="B262">
            <v>-11660.65</v>
          </cell>
        </row>
        <row r="267">
          <cell r="B267">
            <v>-27271.180000000004</v>
          </cell>
        </row>
        <row r="385">
          <cell r="B385">
            <v>-276513.86999999994</v>
          </cell>
        </row>
      </sheetData>
      <sheetData sheetId="4"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 85"/>
      <sheetName val="NBV  2013"/>
      <sheetName val="municipality"/>
      <sheetName val="pg 85-1,2"/>
      <sheetName val="BS2013"/>
      <sheetName val="Cost summary 2013"/>
      <sheetName val="FERC BS 2013"/>
      <sheetName val="2013 Bklyn adj"/>
    </sheetNames>
    <sheetDataSet>
      <sheetData sheetId="0"/>
      <sheetData sheetId="1" refreshError="1"/>
      <sheetData sheetId="2">
        <row r="126">
          <cell r="D126">
            <v>2806138112.8699989</v>
          </cell>
        </row>
      </sheetData>
      <sheetData sheetId="3" refreshError="1"/>
      <sheetData sheetId="4" refreshError="1"/>
      <sheetData sheetId="5">
        <row r="138">
          <cell r="N138">
            <v>61384140.829999998</v>
          </cell>
        </row>
        <row r="139">
          <cell r="N139">
            <v>155468.21000000002</v>
          </cell>
        </row>
        <row r="140">
          <cell r="N140">
            <v>47416892.82</v>
          </cell>
        </row>
        <row r="142">
          <cell r="N142">
            <v>5047503.0199999996</v>
          </cell>
        </row>
        <row r="143">
          <cell r="N143">
            <v>5001034.5199999996</v>
          </cell>
        </row>
        <row r="151">
          <cell r="N151">
            <v>24148816.25</v>
          </cell>
        </row>
        <row r="165">
          <cell r="N165">
            <v>67835.790000000008</v>
          </cell>
        </row>
        <row r="166">
          <cell r="N166">
            <v>6515113.5800000001</v>
          </cell>
        </row>
        <row r="167">
          <cell r="N167">
            <v>2750.0299999999997</v>
          </cell>
        </row>
        <row r="168">
          <cell r="N168">
            <v>32092.3</v>
          </cell>
        </row>
        <row r="169">
          <cell r="N169">
            <v>19072185.57</v>
          </cell>
        </row>
        <row r="170">
          <cell r="N170">
            <v>83.42</v>
          </cell>
        </row>
        <row r="171">
          <cell r="N171">
            <v>8055956.4500000002</v>
          </cell>
        </row>
        <row r="172">
          <cell r="N172">
            <v>8340.85</v>
          </cell>
        </row>
        <row r="173">
          <cell r="N173">
            <v>3100456.26</v>
          </cell>
        </row>
        <row r="174">
          <cell r="N174">
            <v>0</v>
          </cell>
        </row>
        <row r="175">
          <cell r="N175">
            <v>389469.48</v>
          </cell>
        </row>
        <row r="176">
          <cell r="N176">
            <v>3226389.22</v>
          </cell>
        </row>
        <row r="177">
          <cell r="N177">
            <v>271.25</v>
          </cell>
        </row>
        <row r="187">
          <cell r="N187">
            <v>4387363.87</v>
          </cell>
        </row>
        <row r="189">
          <cell r="N189">
            <v>209138.18</v>
          </cell>
        </row>
        <row r="191">
          <cell r="N191">
            <v>41946.16</v>
          </cell>
        </row>
        <row r="193">
          <cell r="N193">
            <v>5262355.18</v>
          </cell>
        </row>
        <row r="194">
          <cell r="N194">
            <v>280000.01</v>
          </cell>
        </row>
        <row r="199">
          <cell r="N199">
            <v>18375155.850000001</v>
          </cell>
        </row>
        <row r="200">
          <cell r="N200">
            <v>191502.97</v>
          </cell>
        </row>
        <row r="201">
          <cell r="N201">
            <v>2589577.84</v>
          </cell>
        </row>
        <row r="202">
          <cell r="N202">
            <v>6454941.2000000002</v>
          </cell>
        </row>
        <row r="203">
          <cell r="N203">
            <v>175389.36000000002</v>
          </cell>
        </row>
        <row r="205">
          <cell r="N205">
            <v>2599206.64</v>
          </cell>
        </row>
        <row r="208">
          <cell r="N208">
            <v>1078526.81</v>
          </cell>
        </row>
        <row r="209">
          <cell r="N209">
            <v>702187.66</v>
          </cell>
        </row>
      </sheetData>
      <sheetData sheetId="6" refreshError="1"/>
      <sheetData sheetId="7">
        <row r="8">
          <cell r="GI8">
            <v>2991732778.9799995</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4A"/>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1A"/>
      <sheetName val="262264"/>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sheetName val="429"/>
      <sheetName val="430"/>
      <sheetName val="431"/>
      <sheetName val="450"/>
      <sheetName val="BOO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53">
          <cell r="H53">
            <v>24699912</v>
          </cell>
        </row>
      </sheetData>
      <sheetData sheetId="14">
        <row r="27">
          <cell r="H27">
            <v>502959718</v>
          </cell>
        </row>
        <row r="29">
          <cell r="K29">
            <v>57580437</v>
          </cell>
        </row>
        <row r="30">
          <cell r="K30">
            <v>808969</v>
          </cell>
        </row>
        <row r="31">
          <cell r="K31">
            <v>0</v>
          </cell>
        </row>
        <row r="33">
          <cell r="K33">
            <v>0</v>
          </cell>
        </row>
        <row r="34">
          <cell r="K34">
            <v>0</v>
          </cell>
        </row>
        <row r="35">
          <cell r="K35">
            <v>33621441</v>
          </cell>
        </row>
        <row r="37">
          <cell r="K37">
            <v>133445869</v>
          </cell>
        </row>
        <row r="38">
          <cell r="K38">
            <v>8244501</v>
          </cell>
        </row>
        <row r="39">
          <cell r="K39">
            <v>6987421</v>
          </cell>
        </row>
        <row r="40">
          <cell r="K40">
            <v>28639249</v>
          </cell>
        </row>
      </sheetData>
      <sheetData sheetId="15"/>
      <sheetData sheetId="16"/>
      <sheetData sheetId="17"/>
      <sheetData sheetId="18">
        <row r="14">
          <cell r="F14">
            <v>107884053.58</v>
          </cell>
        </row>
        <row r="18">
          <cell r="F18">
            <v>93518.64</v>
          </cell>
        </row>
        <row r="19">
          <cell r="F19">
            <v>131997182.27000001</v>
          </cell>
        </row>
        <row r="22">
          <cell r="F22">
            <v>715359156.51999998</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123">
          <cell r="F123">
            <v>44745032.480000012</v>
          </cell>
        </row>
      </sheetData>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BS"/>
      <sheetName val="IS"/>
      <sheetName val="CF"/>
      <sheetName val="Cover"/>
      <sheetName val="Comments"/>
      <sheetName val="Gen Inst"/>
      <sheetName val="Table"/>
      <sheetName val="101"/>
      <sheetName val="102"/>
      <sheetName val="103"/>
      <sheetName val="104105"/>
      <sheetName val="104A"/>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sheetName val="429"/>
      <sheetName val="430"/>
      <sheetName val="431"/>
      <sheetName val="450"/>
      <sheetName val="BOOK"/>
    </sheetNames>
    <sheetDataSet>
      <sheetData sheetId="0"/>
      <sheetData sheetId="1"/>
      <sheetData sheetId="2">
        <row r="8">
          <cell r="G8">
            <v>3233787611</v>
          </cell>
        </row>
      </sheetData>
      <sheetData sheetId="3">
        <row r="10">
          <cell r="D10">
            <v>665851242</v>
          </cell>
        </row>
      </sheetData>
      <sheetData sheetId="4"/>
      <sheetData sheetId="5"/>
      <sheetData sheetId="6"/>
      <sheetData sheetId="7"/>
      <sheetData sheetId="8"/>
      <sheetData sheetId="9"/>
      <sheetData sheetId="10"/>
      <sheetData sheetId="11"/>
      <sheetData sheetId="12"/>
      <sheetData sheetId="13"/>
      <sheetData sheetId="14"/>
      <sheetData sheetId="15"/>
      <sheetData sheetId="16">
        <row r="13">
          <cell r="G13">
            <v>2408370804</v>
          </cell>
        </row>
      </sheetData>
      <sheetData sheetId="17">
        <row r="10">
          <cell r="AC10">
            <v>105168592</v>
          </cell>
        </row>
        <row r="43">
          <cell r="K43">
            <v>0</v>
          </cell>
        </row>
        <row r="44">
          <cell r="K44">
            <v>0</v>
          </cell>
        </row>
      </sheetData>
      <sheetData sheetId="18"/>
      <sheetData sheetId="19"/>
      <sheetData sheetId="20"/>
      <sheetData sheetId="21">
        <row r="14">
          <cell r="F14">
            <v>212427492</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ow r="123">
          <cell r="F123">
            <v>60758051.034925282</v>
          </cell>
        </row>
      </sheetData>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Read Me"/>
      <sheetName val="Comments"/>
      <sheetName val="Gen Inst"/>
      <sheetName val="Table"/>
      <sheetName val="Sheet1"/>
      <sheetName val="1"/>
      <sheetName val="2"/>
      <sheetName val="003004"/>
      <sheetName val="007008"/>
      <sheetName val="9"/>
      <sheetName val="10"/>
      <sheetName val="11"/>
      <sheetName val="12"/>
      <sheetName val="13"/>
      <sheetName val="14"/>
      <sheetName val="15"/>
      <sheetName val="01617"/>
      <sheetName val="18"/>
      <sheetName val="19"/>
      <sheetName val="20"/>
      <sheetName val="21"/>
      <sheetName val="22"/>
      <sheetName val="23"/>
      <sheetName val="24"/>
      <sheetName val="24A"/>
      <sheetName val="25"/>
      <sheetName val="2627"/>
      <sheetName val="2829"/>
      <sheetName val="30"/>
      <sheetName val="31"/>
      <sheetName val="32"/>
      <sheetName val="33"/>
      <sheetName val="4041"/>
      <sheetName val="42"/>
      <sheetName val="43"/>
      <sheetName val="4445"/>
      <sheetName val="46"/>
      <sheetName val="47"/>
      <sheetName val="6062"/>
      <sheetName val="Sheet3"/>
      <sheetName val="63"/>
      <sheetName val="64"/>
      <sheetName val="6566"/>
      <sheetName val="067"/>
      <sheetName val="068"/>
      <sheetName val="69"/>
      <sheetName val="7071"/>
      <sheetName val="7277"/>
      <sheetName val="7879"/>
      <sheetName val="80"/>
      <sheetName val="82"/>
      <sheetName val="83"/>
      <sheetName val="84"/>
      <sheetName val="84A"/>
      <sheetName val="85"/>
      <sheetName val="Sheet2"/>
      <sheetName val="86"/>
      <sheetName val="8788"/>
      <sheetName val="8990"/>
      <sheetName val="Sheet4"/>
      <sheetName val="9192"/>
      <sheetName val="93"/>
      <sheetName val="94"/>
      <sheetName val="Verify"/>
      <sheetName val="Index"/>
      <sheetName val="Book"/>
    </sheetNames>
    <sheetDataSet>
      <sheetData sheetId="0">
        <row r="49">
          <cell r="A49" t="str">
            <v>Annual Report of  KeySpan Gas East Corporation                                                                            Year ended December 31, 2002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T Recon"/>
      <sheetName val="Oct07-Day 3"/>
      <sheetName val="PS 10-294 - Test"/>
      <sheetName val="Yankee Equity Oct2007"/>
      <sheetName val="Sept07-6885 Day3"/>
      <sheetName val="6885-Final-July"/>
      <sheetName val="6885-Day 3 Prelim - July07"/>
      <sheetName val="Yankee DIT"/>
      <sheetName val="GL Activity"/>
      <sheetName val="NEP"/>
      <sheetName val="NEP Feed"/>
      <sheetName val="Current SIT 10275"/>
      <sheetName val="Rate Reserves"/>
      <sheetName val="Current FIT -update formula"/>
      <sheetName val="Notes from TK and PB fy2007"/>
      <sheetName val="6885-Day 4"/>
      <sheetName val="Final 6885 IS-Aug07"/>
      <sheetName val="Day 3 IS - 6885 Aug07"/>
      <sheetName val="Def FIT -update formula "/>
      <sheetName val="Def SIT-update formula"/>
      <sheetName val="Montaup DFIT -update formula"/>
      <sheetName val="Montaup DSIT -update formula"/>
      <sheetName val="10-294"/>
      <sheetName val="Side"/>
      <sheetName val="PS 10-275"/>
      <sheetName val="PS 10-311"/>
      <sheetName val="10-311"/>
      <sheetName val="10-275"/>
      <sheetName val="PS 10-294"/>
      <sheetName val="PSA ENTRY"/>
      <sheetName val="Change Control Tab"/>
      <sheetName val="FITonSIT"/>
      <sheetName val="10 220 FAP"/>
      <sheetName val="10 220 EXEC"/>
      <sheetName val="10 311 FIT"/>
      <sheetName val="10 296 AFDC"/>
      <sheetName val="10 297"/>
      <sheetName val="10 298 EMS"/>
      <sheetName val="10 299 Norwood"/>
      <sheetName val="2nd qt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 60 additions"/>
      <sheetName val="Co 60 closes to plant"/>
      <sheetName val="Co 59 closes to plant"/>
      <sheetName val="Co 59 additions"/>
      <sheetName val="Co 48 closes to plant"/>
      <sheetName val="Co 48 additions"/>
      <sheetName val="Co 46 closes to plant"/>
      <sheetName val="Co 44 additions"/>
      <sheetName val="Co 44 closes to plant"/>
      <sheetName val="Co  46 additions"/>
      <sheetName val="Co 38 closes to plant"/>
      <sheetName val="Co 38 closes additions"/>
      <sheetName val="Co 37 closes to plant"/>
      <sheetName val="Co 37 additions"/>
      <sheetName val="Co 35 additions"/>
      <sheetName val="CO 35 closes to plant"/>
      <sheetName val="Co 34 additions"/>
      <sheetName val="Co 34 closes to plant"/>
      <sheetName val="Co 33 additions"/>
      <sheetName val="Co 33 closes to plant"/>
      <sheetName val="Co 32 additions"/>
      <sheetName val="Co 32 Plant in Service"/>
      <sheetName val="Co 31 additions"/>
      <sheetName val="Co 31 closes to plant"/>
      <sheetName val="Co 6 additions"/>
      <sheetName val="Co 6 closes to plant"/>
      <sheetName val="Co 4 closes to plant"/>
      <sheetName val="co 4 additions"/>
      <sheetName val="co 3 additions"/>
      <sheetName val="co 3 closes to plant"/>
      <sheetName val="6866 Jan 2011"/>
      <sheetName val="co 2 closes to plant"/>
      <sheetName val="Additions co 2"/>
      <sheetName val="co 1 closes to plant"/>
      <sheetName val="co 1 additions"/>
      <sheetName val="FISCAL_REG_BS_DTL_KSI_JAN_11"/>
      <sheetName val="FISCAL_REG_BS_DTL_KSI_MAR_10"/>
      <sheetName val="FISCAL_REG_BS_DTL_KEDC_MAR_10"/>
      <sheetName val="FISCAL_REG_BS_DTL_KEDC_JAN_11"/>
      <sheetName val="FISCAL_REG_BS_DTL_GAS_NY_JAN_11"/>
      <sheetName val="FISCAL_REG_BS_DTL_GAS_NY_MAR_10"/>
      <sheetName val="FISCAL_REG_BS_DTL_SERV_HOLmar10"/>
      <sheetName val="FISCAL_REG_BS_DTL_SERV_jan 11"/>
      <sheetName val="FISCAL_REG_BS_DTL_GAS_NE_MAR_10"/>
      <sheetName val="FISCAL_REG_BS_DTL_GAS_NE_JAN_11"/>
      <sheetName val="FISCAL_REG_BS_DTL_ELEC_MAR_10"/>
      <sheetName val="FISCAL_REG_BS_DTL_ELEC_JAN_11"/>
      <sheetName val="Balance sheet as of 4.22.10"/>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818">
          <cell r="C818" t="str">
            <v>2010-03-31</v>
          </cell>
        </row>
      </sheetData>
      <sheetData sheetId="48"/>
      <sheetData sheetId="4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
      <sheetName val="429"/>
      <sheetName val="430"/>
      <sheetName val="431"/>
      <sheetName val="450"/>
      <sheetName val="BOOK"/>
      <sheetName val="Sch 9 - Capex - Net Strat"/>
      <sheetName val="Menu in Development"/>
      <sheetName val="Admin"/>
      <sheetName val="Sch 9 - Capex - W Ahead"/>
      <sheetName val="400"/>
      <sheetName val="426427"/>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refreshError="1"/>
      <sheetData sheetId="14"/>
      <sheetData sheetId="15" refreshError="1"/>
      <sheetData sheetId="16"/>
      <sheetData sheetId="17"/>
      <sheetData sheetId="18"/>
      <sheetData sheetId="19"/>
      <sheetData sheetId="20"/>
      <sheetData sheetId="21"/>
      <sheetData sheetId="22" refreshError="1"/>
      <sheetData sheetId="23"/>
      <sheetData sheetId="24"/>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sheetData sheetId="42"/>
      <sheetData sheetId="43"/>
      <sheetData sheetId="44"/>
      <sheetData sheetId="45"/>
      <sheetData sheetId="46"/>
      <sheetData sheetId="47"/>
      <sheetData sheetId="48"/>
      <sheetData sheetId="49"/>
      <sheetData sheetId="50"/>
      <sheetData sheetId="5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sheetData sheetId="69" refreshError="1"/>
      <sheetData sheetId="70"/>
      <sheetData sheetId="71"/>
      <sheetData sheetId="72"/>
      <sheetData sheetId="73"/>
      <sheetData sheetId="74"/>
      <sheetData sheetId="75" refreshError="1"/>
      <sheetData sheetId="76" refreshError="1"/>
      <sheetData sheetId="77" refreshError="1"/>
      <sheetData sheetId="78" refreshError="1"/>
      <sheetData sheetId="79"/>
      <sheetData sheetId="8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6.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7.bin"/><Relationship Id="rId4" Type="http://schemas.openxmlformats.org/officeDocument/2006/relationships/ctrlProp" Target="../ctrlProps/ctrlProp3.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29.bin"/><Relationship Id="rId4" Type="http://schemas.openxmlformats.org/officeDocument/2006/relationships/ctrlProp" Target="../ctrlProps/ctrlProp4.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36.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46.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
    <pageSetUpPr fitToPage="1"/>
  </sheetPr>
  <dimension ref="A1:IN71"/>
  <sheetViews>
    <sheetView defaultGridColor="0" topLeftCell="A10" colorId="22" zoomScale="70" zoomScaleNormal="70" workbookViewId="0">
      <selection activeCell="C59" sqref="C59"/>
    </sheetView>
  </sheetViews>
  <sheetFormatPr defaultColWidth="9.6640625" defaultRowHeight="15"/>
  <cols>
    <col min="1" max="1" width="28.6640625" customWidth="1"/>
    <col min="2" max="2" width="2.6640625" customWidth="1"/>
    <col min="3" max="3" width="40.6640625" customWidth="1"/>
    <col min="4" max="4" width="2.6640625" customWidth="1"/>
    <col min="5" max="5" width="24.6640625" customWidth="1"/>
  </cols>
  <sheetData>
    <row r="1" spans="1:9" ht="30">
      <c r="A1" s="2" t="s">
        <v>1312</v>
      </c>
      <c r="B1" s="3"/>
      <c r="C1" s="3"/>
      <c r="D1" s="3"/>
      <c r="E1" s="3"/>
      <c r="F1" s="1"/>
      <c r="G1" s="1"/>
      <c r="H1" s="1"/>
      <c r="I1" s="1"/>
    </row>
    <row r="2" spans="1:9" ht="30">
      <c r="A2" s="2" t="s">
        <v>1313</v>
      </c>
      <c r="B2" s="3"/>
      <c r="C2" s="3"/>
      <c r="D2" s="3"/>
      <c r="E2" s="3"/>
      <c r="F2" s="1"/>
      <c r="G2" s="1"/>
      <c r="H2" s="1"/>
      <c r="I2" s="1"/>
    </row>
    <row r="3" spans="1:9" ht="13.5" customHeight="1">
      <c r="A3" s="4"/>
      <c r="B3" s="3"/>
      <c r="C3" s="3"/>
      <c r="D3" s="3"/>
      <c r="E3" s="3"/>
      <c r="F3" s="1"/>
      <c r="G3" s="1"/>
      <c r="H3" s="1"/>
      <c r="I3" s="1"/>
    </row>
    <row r="4" spans="1:9" ht="23.25">
      <c r="A4" s="5" t="s">
        <v>1314</v>
      </c>
      <c r="B4" s="3"/>
      <c r="C4" s="3"/>
      <c r="D4" s="3"/>
      <c r="E4" s="3"/>
      <c r="F4" s="1"/>
      <c r="G4" s="1"/>
      <c r="H4" s="1"/>
      <c r="I4" s="1"/>
    </row>
    <row r="5" spans="1:9" ht="23.25">
      <c r="A5" s="5" t="s">
        <v>1315</v>
      </c>
      <c r="B5" s="3"/>
      <c r="C5" s="3"/>
      <c r="D5" s="3"/>
      <c r="E5" s="3"/>
      <c r="F5" s="1"/>
      <c r="G5" s="1"/>
      <c r="H5" s="1"/>
      <c r="I5" s="1"/>
    </row>
    <row r="6" spans="1:9" ht="23.25">
      <c r="A6" s="6" t="str">
        <f>A45</f>
        <v>Year ended December 31, 2013</v>
      </c>
      <c r="B6" s="3"/>
      <c r="C6" s="3"/>
      <c r="D6" s="3"/>
      <c r="E6" s="3"/>
      <c r="F6" s="1"/>
      <c r="G6" s="1"/>
      <c r="H6" s="1"/>
      <c r="I6" s="1"/>
    </row>
    <row r="7" spans="1:9" ht="13.5" customHeight="1">
      <c r="A7" s="1"/>
      <c r="B7" s="1"/>
      <c r="C7" s="1"/>
      <c r="D7" s="1"/>
      <c r="E7" s="1"/>
      <c r="F7" s="1"/>
      <c r="G7" s="1"/>
      <c r="H7" s="1"/>
      <c r="I7" s="1"/>
    </row>
    <row r="8" spans="1:9" ht="13.5" customHeight="1">
      <c r="A8" s="7" t="s">
        <v>1316</v>
      </c>
      <c r="B8" s="1"/>
      <c r="C8" s="1"/>
      <c r="D8" s="1"/>
      <c r="E8" s="1"/>
      <c r="F8" s="1"/>
      <c r="G8" s="1"/>
      <c r="H8" s="1"/>
      <c r="I8" s="1"/>
    </row>
    <row r="9" spans="1:9">
      <c r="A9" s="1"/>
      <c r="B9" s="1">
        <v>1</v>
      </c>
      <c r="C9" s="1" t="s">
        <v>1317</v>
      </c>
      <c r="D9" s="8"/>
      <c r="E9" s="8"/>
      <c r="F9" s="1"/>
      <c r="G9" s="1"/>
      <c r="H9" s="1"/>
      <c r="I9" s="1"/>
    </row>
    <row r="10" spans="1:9" ht="23.25">
      <c r="A10" s="1"/>
      <c r="B10" s="1"/>
      <c r="C10" s="580" t="s">
        <v>1318</v>
      </c>
      <c r="D10" s="8"/>
      <c r="E10" s="8"/>
      <c r="F10" s="3"/>
      <c r="G10" s="5"/>
      <c r="H10" s="1"/>
      <c r="I10" s="1"/>
    </row>
    <row r="11" spans="1:9" ht="13.5" customHeight="1">
      <c r="A11" s="1"/>
      <c r="B11" s="1"/>
      <c r="C11" s="1"/>
      <c r="D11" s="9"/>
      <c r="E11" s="1"/>
      <c r="F11" s="1"/>
      <c r="G11" s="5"/>
      <c r="H11" s="1"/>
      <c r="I11" s="1"/>
    </row>
    <row r="12" spans="1:9" ht="32.25">
      <c r="A12" s="1"/>
      <c r="B12" s="1">
        <v>2</v>
      </c>
      <c r="C12" s="580" t="s">
        <v>1319</v>
      </c>
      <c r="D12" s="3"/>
      <c r="E12" s="3"/>
      <c r="F12" s="3"/>
      <c r="G12" s="6"/>
      <c r="H12" s="1"/>
      <c r="I12" s="1"/>
    </row>
    <row r="13" spans="1:9" ht="13.5" customHeight="1">
      <c r="A13" s="1"/>
      <c r="B13" s="1"/>
      <c r="C13" s="581" t="s">
        <v>2535</v>
      </c>
      <c r="D13" s="1"/>
      <c r="E13" s="1"/>
      <c r="F13" s="1"/>
      <c r="G13" s="1"/>
      <c r="H13" s="1"/>
      <c r="I13" s="1"/>
    </row>
    <row r="14" spans="1:9" ht="13.5" customHeight="1">
      <c r="A14" s="1"/>
      <c r="B14" s="1"/>
      <c r="C14" s="581" t="s">
        <v>1320</v>
      </c>
      <c r="D14" s="1"/>
      <c r="E14" s="1"/>
      <c r="F14" s="1"/>
      <c r="G14" s="1"/>
      <c r="H14" s="1"/>
      <c r="I14" s="1"/>
    </row>
    <row r="15" spans="1:9" ht="13.5" customHeight="1">
      <c r="A15" s="1"/>
      <c r="B15" s="1"/>
      <c r="C15" s="1"/>
      <c r="D15" s="1"/>
      <c r="E15" s="1"/>
      <c r="F15" s="1"/>
      <c r="G15" s="1"/>
      <c r="H15" s="1"/>
      <c r="I15" s="1"/>
    </row>
    <row r="16" spans="1:9" ht="13.5" customHeight="1">
      <c r="A16" s="1"/>
      <c r="B16" s="1"/>
      <c r="C16" s="1"/>
      <c r="D16" s="1"/>
      <c r="E16" s="8"/>
      <c r="F16" s="1"/>
      <c r="G16" s="1"/>
      <c r="H16" s="1"/>
      <c r="I16" s="1"/>
    </row>
    <row r="17" spans="1:248" ht="13.5" customHeight="1">
      <c r="F17" s="1"/>
      <c r="G17" s="1"/>
      <c r="H17" s="1"/>
      <c r="I17" s="1"/>
    </row>
    <row r="18" spans="1:248" ht="13.5" customHeight="1">
      <c r="F18" s="1"/>
      <c r="G18" s="1"/>
      <c r="H18" s="1"/>
      <c r="I18" s="1"/>
    </row>
    <row r="19" spans="1:248" ht="13.5" customHeight="1">
      <c r="A19" s="1"/>
      <c r="B19" s="1"/>
      <c r="C19" s="1"/>
      <c r="D19" s="1"/>
      <c r="E19" s="1"/>
      <c r="F19" s="1"/>
      <c r="G19" s="1"/>
      <c r="H19" s="1"/>
      <c r="I19" s="1"/>
    </row>
    <row r="20" spans="1:248" ht="13.5" customHeight="1">
      <c r="A20" s="1"/>
      <c r="B20" s="1"/>
      <c r="C20" s="1"/>
      <c r="D20" s="1"/>
      <c r="E20" s="1"/>
      <c r="F20" s="1"/>
      <c r="G20" s="1"/>
      <c r="H20" s="1"/>
      <c r="I20" s="1"/>
    </row>
    <row r="21" spans="1:248" ht="13.5" customHeight="1">
      <c r="A21" s="1"/>
      <c r="B21" s="1"/>
      <c r="C21" s="1"/>
      <c r="D21" s="1"/>
      <c r="E21" s="1"/>
      <c r="F21" s="1"/>
      <c r="G21" s="1"/>
      <c r="H21" s="1"/>
      <c r="I21" s="1"/>
    </row>
    <row r="22" spans="1:248" ht="18" customHeight="1">
      <c r="A22" s="1"/>
      <c r="B22" s="11"/>
      <c r="C22" s="489" t="s">
        <v>1321</v>
      </c>
      <c r="D22" s="12"/>
      <c r="E22" s="13"/>
      <c r="F22" s="13"/>
      <c r="G22" s="13"/>
      <c r="H22" s="13"/>
      <c r="I22" s="13"/>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c r="CL22" s="14"/>
      <c r="CM22" s="14"/>
      <c r="CN22" s="14"/>
      <c r="CO22" s="14"/>
      <c r="CP22" s="14"/>
      <c r="CQ22" s="14"/>
      <c r="CR22" s="14"/>
      <c r="CS22" s="14"/>
      <c r="CT22" s="14"/>
      <c r="CU22" s="14"/>
      <c r="CV22" s="14"/>
      <c r="CW22" s="14"/>
      <c r="CX22" s="14"/>
      <c r="CY22" s="14"/>
      <c r="CZ22" s="14"/>
      <c r="DA22" s="14"/>
      <c r="DB22" s="14"/>
      <c r="DC22" s="14"/>
      <c r="DD22" s="14"/>
      <c r="DE22" s="14"/>
      <c r="DF22" s="14"/>
      <c r="DG22" s="14"/>
      <c r="DH22" s="14"/>
      <c r="DI22" s="14"/>
      <c r="DJ22" s="14"/>
      <c r="DK22" s="14"/>
      <c r="DL22" s="14"/>
      <c r="DM22" s="14"/>
      <c r="DN22" s="14"/>
      <c r="DO22" s="14"/>
      <c r="DP22" s="14"/>
      <c r="DQ22" s="14"/>
      <c r="DR22" s="14"/>
      <c r="DS22" s="14"/>
      <c r="DT22" s="14"/>
      <c r="DU22" s="14"/>
      <c r="DV22" s="14"/>
      <c r="DW22" s="14"/>
      <c r="DX22" s="14"/>
      <c r="DY22" s="14"/>
      <c r="DZ22" s="14"/>
      <c r="EA22" s="14"/>
      <c r="EB22" s="14"/>
      <c r="EC22" s="14"/>
      <c r="ED22" s="14"/>
      <c r="EE22" s="14"/>
      <c r="EF22" s="14"/>
      <c r="EG22" s="14"/>
      <c r="EH22" s="14"/>
      <c r="EI22" s="14"/>
      <c r="EJ22" s="14"/>
      <c r="EK22" s="14"/>
      <c r="EL22" s="14"/>
      <c r="EM22" s="14"/>
      <c r="EN22" s="14"/>
      <c r="EO22" s="14"/>
      <c r="EP22" s="14"/>
      <c r="EQ22" s="14"/>
      <c r="ER22" s="14"/>
      <c r="ES22" s="14"/>
      <c r="ET22" s="14"/>
      <c r="EU22" s="14"/>
      <c r="EV22" s="14"/>
      <c r="EW22" s="14"/>
      <c r="EX22" s="14"/>
      <c r="EY22" s="14"/>
      <c r="EZ22" s="14"/>
      <c r="FA22" s="14"/>
      <c r="FB22" s="14"/>
      <c r="FC22" s="14"/>
      <c r="FD22" s="14"/>
      <c r="FE22" s="14"/>
      <c r="FF22" s="14"/>
      <c r="FG22" s="14"/>
      <c r="FH22" s="14"/>
      <c r="FI22" s="14"/>
      <c r="FJ22" s="14"/>
      <c r="FK22" s="14"/>
      <c r="FL22" s="14"/>
      <c r="FM22" s="14"/>
      <c r="FN22" s="14"/>
      <c r="FO22" s="14"/>
      <c r="FP22" s="14"/>
      <c r="FQ22" s="14"/>
      <c r="FR22" s="14"/>
      <c r="FS22" s="14"/>
      <c r="FT22" s="14"/>
      <c r="FU22" s="14"/>
      <c r="FV22" s="14"/>
      <c r="FW22" s="14"/>
      <c r="FX22" s="14"/>
      <c r="FY22" s="14"/>
      <c r="FZ22" s="14"/>
      <c r="GA22" s="14"/>
      <c r="GB22" s="14"/>
      <c r="GC22" s="14"/>
      <c r="GD22" s="14"/>
      <c r="GE22" s="14"/>
      <c r="GF22" s="14"/>
      <c r="GG22" s="14"/>
      <c r="GH22" s="14"/>
      <c r="GI22" s="14"/>
      <c r="GJ22" s="14"/>
      <c r="GK22" s="14"/>
      <c r="GL22" s="14"/>
      <c r="GM22" s="14"/>
      <c r="GN22" s="14"/>
      <c r="GO22" s="14"/>
      <c r="GP22" s="14"/>
      <c r="GQ22" s="14"/>
      <c r="GR22" s="14"/>
      <c r="GS22" s="14"/>
      <c r="GT22" s="14"/>
      <c r="GU22" s="14"/>
      <c r="GV22" s="14"/>
      <c r="GW22" s="14"/>
      <c r="GX22" s="14"/>
      <c r="GY22" s="14"/>
      <c r="GZ22" s="14"/>
      <c r="HA22" s="14"/>
      <c r="HB22" s="14"/>
      <c r="HC22" s="14"/>
      <c r="HD22" s="14"/>
      <c r="HE22" s="14"/>
      <c r="HF22" s="14"/>
      <c r="HG22" s="14"/>
      <c r="HH22" s="14"/>
      <c r="HI22" s="14"/>
      <c r="HJ22" s="14"/>
      <c r="HK22" s="14"/>
      <c r="HL22" s="14"/>
      <c r="HM22" s="14"/>
      <c r="HN22" s="14"/>
      <c r="HO22" s="14"/>
      <c r="HP22" s="14"/>
      <c r="HQ22" s="14"/>
      <c r="HR22" s="14"/>
      <c r="HS22" s="14"/>
      <c r="HT22" s="14"/>
      <c r="HU22" s="14"/>
      <c r="HV22" s="14"/>
      <c r="HW22" s="14"/>
      <c r="HX22" s="14"/>
      <c r="HY22" s="14"/>
      <c r="HZ22" s="14"/>
      <c r="IA22" s="14"/>
      <c r="IB22" s="14"/>
      <c r="IC22" s="14"/>
      <c r="ID22" s="14"/>
      <c r="IE22" s="14"/>
      <c r="IF22" s="14"/>
      <c r="IG22" s="14"/>
      <c r="IH22" s="14"/>
      <c r="II22" s="14"/>
      <c r="IJ22" s="14"/>
      <c r="IK22" s="14"/>
      <c r="IL22" s="14"/>
      <c r="IM22" s="14"/>
      <c r="IN22" s="14"/>
    </row>
    <row r="23" spans="1:248" ht="13.5" customHeight="1">
      <c r="A23" s="15"/>
      <c r="B23" s="15"/>
      <c r="C23" s="15"/>
      <c r="D23" s="15"/>
      <c r="E23" s="13"/>
      <c r="F23" s="13"/>
      <c r="G23" s="13"/>
      <c r="H23" s="13"/>
      <c r="I23" s="13"/>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c r="CK23" s="14"/>
      <c r="CL23" s="14"/>
      <c r="CM23" s="14"/>
      <c r="CN23" s="14"/>
      <c r="CO23" s="14"/>
      <c r="CP23" s="14"/>
      <c r="CQ23" s="14"/>
      <c r="CR23" s="14"/>
      <c r="CS23" s="14"/>
      <c r="CT23" s="14"/>
      <c r="CU23" s="14"/>
      <c r="CV23" s="14"/>
      <c r="CW23" s="14"/>
      <c r="CX23" s="14"/>
      <c r="CY23" s="14"/>
      <c r="CZ23" s="14"/>
      <c r="DA23" s="14"/>
      <c r="DB23" s="14"/>
      <c r="DC23" s="14"/>
      <c r="DD23" s="14"/>
      <c r="DE23" s="14"/>
      <c r="DF23" s="14"/>
      <c r="DG23" s="14"/>
      <c r="DH23" s="14"/>
      <c r="DI23" s="14"/>
      <c r="DJ23" s="14"/>
      <c r="DK23" s="14"/>
      <c r="DL23" s="14"/>
      <c r="DM23" s="14"/>
      <c r="DN23" s="14"/>
      <c r="DO23" s="14"/>
      <c r="DP23" s="14"/>
      <c r="DQ23" s="14"/>
      <c r="DR23" s="14"/>
      <c r="DS23" s="14"/>
      <c r="DT23" s="14"/>
      <c r="DU23" s="14"/>
      <c r="DV23" s="14"/>
      <c r="DW23" s="14"/>
      <c r="DX23" s="14"/>
      <c r="DY23" s="14"/>
      <c r="DZ23" s="14"/>
      <c r="EA23" s="14"/>
      <c r="EB23" s="14"/>
      <c r="EC23" s="14"/>
      <c r="ED23" s="14"/>
      <c r="EE23" s="14"/>
      <c r="EF23" s="14"/>
      <c r="EG23" s="14"/>
      <c r="EH23" s="14"/>
      <c r="EI23" s="14"/>
      <c r="EJ23" s="14"/>
      <c r="EK23" s="14"/>
      <c r="EL23" s="14"/>
      <c r="EM23" s="14"/>
      <c r="EN23" s="14"/>
      <c r="EO23" s="14"/>
      <c r="EP23" s="14"/>
      <c r="EQ23" s="14"/>
      <c r="ER23" s="14"/>
      <c r="ES23" s="14"/>
      <c r="ET23" s="14"/>
      <c r="EU23" s="14"/>
      <c r="EV23" s="14"/>
      <c r="EW23" s="14"/>
      <c r="EX23" s="14"/>
      <c r="EY23" s="14"/>
      <c r="EZ23" s="14"/>
      <c r="FA23" s="14"/>
      <c r="FB23" s="14"/>
      <c r="FC23" s="14"/>
      <c r="FD23" s="14"/>
      <c r="FE23" s="14"/>
      <c r="FF23" s="14"/>
      <c r="FG23" s="14"/>
      <c r="FH23" s="14"/>
      <c r="FI23" s="14"/>
      <c r="FJ23" s="14"/>
      <c r="FK23" s="14"/>
      <c r="FL23" s="14"/>
      <c r="FM23" s="14"/>
      <c r="FN23" s="14"/>
      <c r="FO23" s="14"/>
      <c r="FP23" s="14"/>
      <c r="FQ23" s="14"/>
      <c r="FR23" s="14"/>
      <c r="FS23" s="14"/>
      <c r="FT23" s="14"/>
      <c r="FU23" s="14"/>
      <c r="FV23" s="14"/>
      <c r="FW23" s="14"/>
      <c r="FX23" s="14"/>
      <c r="FY23" s="14"/>
      <c r="FZ23" s="14"/>
      <c r="GA23" s="14"/>
      <c r="GB23" s="14"/>
      <c r="GC23" s="14"/>
      <c r="GD23" s="14"/>
      <c r="GE23" s="14"/>
      <c r="GF23" s="14"/>
      <c r="GG23" s="14"/>
      <c r="GH23" s="14"/>
      <c r="GI23" s="14"/>
      <c r="GJ23" s="14"/>
      <c r="GK23" s="14"/>
      <c r="GL23" s="14"/>
      <c r="GM23" s="14"/>
      <c r="GN23" s="14"/>
      <c r="GO23" s="14"/>
      <c r="GP23" s="14"/>
      <c r="GQ23" s="14"/>
      <c r="GR23" s="14"/>
      <c r="GS23" s="14"/>
      <c r="GT23" s="14"/>
      <c r="GU23" s="14"/>
      <c r="GV23" s="14"/>
      <c r="GW23" s="14"/>
      <c r="GX23" s="14"/>
      <c r="GY23" s="14"/>
      <c r="GZ23" s="14"/>
      <c r="HA23" s="14"/>
      <c r="HB23" s="14"/>
      <c r="HC23" s="14"/>
      <c r="HD23" s="14"/>
      <c r="HE23" s="14"/>
      <c r="HF23" s="14"/>
      <c r="HG23" s="14"/>
      <c r="HH23" s="14"/>
      <c r="HI23" s="14"/>
      <c r="HJ23" s="14"/>
      <c r="HK23" s="14"/>
      <c r="HL23" s="14"/>
      <c r="HM23" s="14"/>
      <c r="HN23" s="14"/>
      <c r="HO23" s="14"/>
      <c r="HP23" s="14"/>
      <c r="HQ23" s="14"/>
      <c r="HR23" s="14"/>
      <c r="HS23" s="14"/>
      <c r="HT23" s="14"/>
      <c r="HU23" s="14"/>
      <c r="HV23" s="14"/>
      <c r="HW23" s="14"/>
      <c r="HX23" s="14"/>
      <c r="HY23" s="14"/>
      <c r="HZ23" s="14"/>
      <c r="IA23" s="14"/>
      <c r="IB23" s="14"/>
      <c r="IC23" s="14"/>
      <c r="ID23" s="14"/>
      <c r="IE23" s="14"/>
      <c r="IF23" s="14"/>
      <c r="IG23" s="14"/>
      <c r="IH23" s="14"/>
      <c r="II23" s="14"/>
      <c r="IJ23" s="14"/>
      <c r="IK23" s="14"/>
      <c r="IL23" s="14"/>
      <c r="IM23" s="14"/>
      <c r="IN23" s="14"/>
    </row>
    <row r="24" spans="1:248" ht="13.15" customHeight="1">
      <c r="A24" s="15"/>
      <c r="B24" s="15"/>
      <c r="C24" s="15"/>
      <c r="D24" s="15"/>
      <c r="E24" s="13"/>
      <c r="F24" s="13"/>
      <c r="G24" s="13"/>
      <c r="H24" s="13"/>
      <c r="I24" s="13"/>
      <c r="J24" s="14"/>
      <c r="K24" s="14"/>
      <c r="L24" s="14"/>
      <c r="M24" s="14"/>
      <c r="N24" s="14"/>
      <c r="O24" s="14"/>
      <c r="P24" s="14"/>
      <c r="Q24" s="14"/>
      <c r="R24" s="14"/>
      <c r="S24" s="14"/>
      <c r="T24" s="14"/>
      <c r="U24" s="14"/>
      <c r="V24" s="14"/>
      <c r="W24" s="14"/>
      <c r="X24" s="14"/>
      <c r="Y24" s="14"/>
      <c r="Z24" s="14"/>
      <c r="AA24" s="14"/>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c r="CC24" s="14"/>
      <c r="CD24" s="14"/>
      <c r="CE24" s="14"/>
      <c r="CF24" s="14"/>
      <c r="CG24" s="14"/>
      <c r="CH24" s="14"/>
      <c r="CI24" s="14"/>
      <c r="CJ24" s="14"/>
      <c r="CK24" s="14"/>
      <c r="CL24" s="14"/>
      <c r="CM24" s="14"/>
      <c r="CN24" s="14"/>
      <c r="CO24" s="14"/>
      <c r="CP24" s="14"/>
      <c r="CQ24" s="14"/>
      <c r="CR24" s="14"/>
      <c r="CS24" s="14"/>
      <c r="CT24" s="14"/>
      <c r="CU24" s="14"/>
      <c r="CV24" s="14"/>
      <c r="CW24" s="14"/>
      <c r="CX24" s="14"/>
      <c r="CY24" s="14"/>
      <c r="CZ24" s="14"/>
      <c r="DA24" s="14"/>
      <c r="DB24" s="14"/>
      <c r="DC24" s="14"/>
      <c r="DD24" s="14"/>
      <c r="DE24" s="14"/>
      <c r="DF24" s="14"/>
      <c r="DG24" s="14"/>
      <c r="DH24" s="14"/>
      <c r="DI24" s="14"/>
      <c r="DJ24" s="14"/>
      <c r="DK24" s="14"/>
      <c r="DL24" s="14"/>
      <c r="DM24" s="14"/>
      <c r="DN24" s="14"/>
      <c r="DO24" s="14"/>
      <c r="DP24" s="14"/>
      <c r="DQ24" s="14"/>
      <c r="DR24" s="14"/>
      <c r="DS24" s="14"/>
      <c r="DT24" s="14"/>
      <c r="DU24" s="14"/>
      <c r="DV24" s="14"/>
      <c r="DW24" s="14"/>
      <c r="DX24" s="14"/>
      <c r="DY24" s="14"/>
      <c r="DZ24" s="14"/>
      <c r="EA24" s="14"/>
      <c r="EB24" s="14"/>
      <c r="EC24" s="14"/>
      <c r="ED24" s="14"/>
      <c r="EE24" s="14"/>
      <c r="EF24" s="14"/>
      <c r="EG24" s="14"/>
      <c r="EH24" s="14"/>
      <c r="EI24" s="14"/>
      <c r="EJ24" s="14"/>
      <c r="EK24" s="14"/>
      <c r="EL24" s="14"/>
      <c r="EM24" s="14"/>
      <c r="EN24" s="14"/>
      <c r="EO24" s="14"/>
      <c r="EP24" s="14"/>
      <c r="EQ24" s="14"/>
      <c r="ER24" s="14"/>
      <c r="ES24" s="14"/>
      <c r="ET24" s="14"/>
      <c r="EU24" s="14"/>
      <c r="EV24" s="14"/>
      <c r="EW24" s="14"/>
      <c r="EX24" s="14"/>
      <c r="EY24" s="14"/>
      <c r="EZ24" s="14"/>
      <c r="FA24" s="14"/>
      <c r="FB24" s="14"/>
      <c r="FC24" s="14"/>
      <c r="FD24" s="14"/>
      <c r="FE24" s="14"/>
      <c r="FF24" s="14"/>
      <c r="FG24" s="14"/>
      <c r="FH24" s="14"/>
      <c r="FI24" s="14"/>
      <c r="FJ24" s="14"/>
      <c r="FK24" s="14"/>
      <c r="FL24" s="14"/>
      <c r="FM24" s="14"/>
      <c r="FN24" s="14"/>
      <c r="FO24" s="14"/>
      <c r="FP24" s="14"/>
      <c r="FQ24" s="14"/>
      <c r="FR24" s="14"/>
      <c r="FS24" s="14"/>
      <c r="FT24" s="14"/>
      <c r="FU24" s="14"/>
      <c r="FV24" s="14"/>
      <c r="FW24" s="14"/>
      <c r="FX24" s="14"/>
      <c r="FY24" s="14"/>
      <c r="FZ24" s="14"/>
      <c r="GA24" s="14"/>
      <c r="GB24" s="14"/>
      <c r="GC24" s="14"/>
      <c r="GD24" s="14"/>
      <c r="GE24" s="14"/>
      <c r="GF24" s="14"/>
      <c r="GG24" s="14"/>
      <c r="GH24" s="14"/>
      <c r="GI24" s="14"/>
      <c r="GJ24" s="14"/>
      <c r="GK24" s="14"/>
      <c r="GL24" s="14"/>
      <c r="GM24" s="14"/>
      <c r="GN24" s="14"/>
      <c r="GO24" s="14"/>
      <c r="GP24" s="14"/>
      <c r="GQ24" s="14"/>
      <c r="GR24" s="14"/>
      <c r="GS24" s="14"/>
      <c r="GT24" s="14"/>
      <c r="GU24" s="14"/>
      <c r="GV24" s="14"/>
      <c r="GW24" s="14"/>
      <c r="GX24" s="14"/>
      <c r="GY24" s="14"/>
      <c r="GZ24" s="14"/>
      <c r="HA24" s="14"/>
      <c r="HB24" s="14"/>
      <c r="HC24" s="14"/>
      <c r="HD24" s="14"/>
      <c r="HE24" s="14"/>
      <c r="HF24" s="14"/>
      <c r="HG24" s="14"/>
      <c r="HH24" s="14"/>
      <c r="HI24" s="14"/>
      <c r="HJ24" s="14"/>
      <c r="HK24" s="14"/>
      <c r="HL24" s="14"/>
      <c r="HM24" s="14"/>
      <c r="HN24" s="14"/>
      <c r="HO24" s="14"/>
      <c r="HP24" s="14"/>
      <c r="HQ24" s="14"/>
      <c r="HR24" s="14"/>
      <c r="HS24" s="14"/>
      <c r="HT24" s="14"/>
      <c r="HU24" s="14"/>
      <c r="HV24" s="14"/>
      <c r="HW24" s="14"/>
      <c r="HX24" s="14"/>
      <c r="HY24" s="14"/>
      <c r="HZ24" s="14"/>
      <c r="IA24" s="14"/>
      <c r="IB24" s="14"/>
      <c r="IC24" s="14"/>
      <c r="ID24" s="14"/>
      <c r="IE24" s="14"/>
      <c r="IF24" s="14"/>
      <c r="IG24" s="14"/>
      <c r="IH24" s="14"/>
      <c r="II24" s="14"/>
      <c r="IJ24" s="14"/>
      <c r="IK24" s="14"/>
      <c r="IL24" s="14"/>
      <c r="IM24" s="14"/>
      <c r="IN24" s="14"/>
    </row>
    <row r="25" spans="1:248" ht="18">
      <c r="A25" s="16" t="s">
        <v>1322</v>
      </c>
      <c r="B25" s="17"/>
      <c r="C25" s="13" t="s">
        <v>150</v>
      </c>
      <c r="D25" s="18"/>
      <c r="E25" s="13"/>
      <c r="F25" s="13"/>
      <c r="G25" s="13"/>
      <c r="H25" s="13"/>
      <c r="I25" s="13"/>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c r="CY25" s="14"/>
      <c r="CZ25" s="14"/>
      <c r="DA25" s="14"/>
      <c r="DB25" s="14"/>
      <c r="DC25" s="14"/>
      <c r="DD25" s="14"/>
      <c r="DE25" s="14"/>
      <c r="DF25" s="14"/>
      <c r="DG25" s="14"/>
      <c r="DH25" s="14"/>
      <c r="DI25" s="14"/>
      <c r="DJ25" s="14"/>
      <c r="DK25" s="14"/>
      <c r="DL25" s="14"/>
      <c r="DM25" s="14"/>
      <c r="DN25" s="14"/>
      <c r="DO25" s="14"/>
      <c r="DP25" s="14"/>
      <c r="DQ25" s="14"/>
      <c r="DR25" s="14"/>
      <c r="DS25" s="14"/>
      <c r="DT25" s="14"/>
      <c r="DU25" s="14"/>
      <c r="DV25" s="14"/>
      <c r="DW25" s="14"/>
      <c r="DX25" s="14"/>
      <c r="DY25" s="14"/>
      <c r="DZ25" s="14"/>
      <c r="EA25" s="14"/>
      <c r="EB25" s="14"/>
      <c r="EC25" s="14"/>
      <c r="ED25" s="14"/>
      <c r="EE25" s="14"/>
      <c r="EF25" s="14"/>
      <c r="EG25" s="14"/>
      <c r="EH25" s="14"/>
      <c r="EI25" s="14"/>
      <c r="EJ25" s="14"/>
      <c r="EK25" s="14"/>
      <c r="EL25" s="14"/>
      <c r="EM25" s="14"/>
      <c r="EN25" s="14"/>
      <c r="EO25" s="14"/>
      <c r="EP25" s="14"/>
      <c r="EQ25" s="14"/>
      <c r="ER25" s="14"/>
      <c r="ES25" s="14"/>
      <c r="ET25" s="14"/>
      <c r="EU25" s="14"/>
      <c r="EV25" s="14"/>
      <c r="EW25" s="14"/>
      <c r="EX25" s="14"/>
      <c r="EY25" s="14"/>
      <c r="EZ25" s="14"/>
      <c r="FA25" s="14"/>
      <c r="FB25" s="14"/>
      <c r="FC25" s="14"/>
      <c r="FD25" s="14"/>
      <c r="FE25" s="14"/>
      <c r="FF25" s="14"/>
      <c r="FG25" s="14"/>
      <c r="FH25" s="14"/>
      <c r="FI25" s="14"/>
      <c r="FJ25" s="14"/>
      <c r="FK25" s="14"/>
      <c r="FL25" s="14"/>
      <c r="FM25" s="14"/>
      <c r="FN25" s="14"/>
      <c r="FO25" s="14"/>
      <c r="FP25" s="14"/>
      <c r="FQ25" s="14"/>
      <c r="FR25" s="14"/>
      <c r="FS25" s="14"/>
      <c r="FT25" s="14"/>
      <c r="FU25" s="14"/>
      <c r="FV25" s="14"/>
      <c r="FW25" s="14"/>
      <c r="FX25" s="14"/>
      <c r="FY25" s="14"/>
      <c r="FZ25" s="14"/>
      <c r="GA25" s="14"/>
      <c r="GB25" s="14"/>
      <c r="GC25" s="14"/>
      <c r="GD25" s="14"/>
      <c r="GE25" s="14"/>
      <c r="GF25" s="14"/>
      <c r="GG25" s="14"/>
      <c r="GH25" s="14"/>
      <c r="GI25" s="14"/>
      <c r="GJ25" s="14"/>
      <c r="GK25" s="14"/>
      <c r="GL25" s="14"/>
      <c r="GM25" s="14"/>
      <c r="GN25" s="14"/>
      <c r="GO25" s="14"/>
      <c r="GP25" s="14"/>
      <c r="GQ25" s="14"/>
      <c r="GR25" s="14"/>
      <c r="GS25" s="14"/>
      <c r="GT25" s="14"/>
      <c r="GU25" s="14"/>
      <c r="GV25" s="14"/>
      <c r="GW25" s="14"/>
      <c r="GX25" s="14"/>
      <c r="GY25" s="14"/>
      <c r="GZ25" s="14"/>
      <c r="HA25" s="14"/>
      <c r="HB25" s="14"/>
      <c r="HC25" s="14"/>
      <c r="HD25" s="14"/>
      <c r="HE25" s="14"/>
      <c r="HF25" s="14"/>
      <c r="HG25" s="14"/>
      <c r="HH25" s="14"/>
      <c r="HI25" s="14"/>
      <c r="HJ25" s="14"/>
      <c r="HK25" s="14"/>
      <c r="HL25" s="14"/>
      <c r="HM25" s="14"/>
      <c r="HN25" s="14"/>
      <c r="HO25" s="14"/>
      <c r="HP25" s="14"/>
      <c r="HQ25" s="14"/>
      <c r="HR25" s="14"/>
      <c r="HS25" s="14"/>
      <c r="HT25" s="14"/>
      <c r="HU25" s="14"/>
      <c r="HV25" s="14"/>
      <c r="HW25" s="14"/>
      <c r="HX25" s="14"/>
      <c r="HY25" s="14"/>
      <c r="HZ25" s="14"/>
      <c r="IA25" s="14"/>
      <c r="IB25" s="14"/>
      <c r="IC25" s="14"/>
      <c r="ID25" s="14"/>
      <c r="IE25" s="14"/>
      <c r="IF25" s="14"/>
      <c r="IG25" s="14"/>
      <c r="IH25" s="14"/>
      <c r="II25" s="14"/>
      <c r="IJ25" s="14"/>
      <c r="IK25" s="14"/>
      <c r="IL25" s="14"/>
      <c r="IM25" s="14"/>
      <c r="IN25" s="14"/>
    </row>
    <row r="26" spans="1:248" ht="13.5" customHeight="1">
      <c r="A26" s="16"/>
      <c r="B26" s="16"/>
      <c r="C26" s="16"/>
      <c r="D26" s="18"/>
      <c r="E26" s="13"/>
      <c r="F26" s="13"/>
      <c r="G26" s="13"/>
      <c r="H26" s="13"/>
      <c r="I26" s="13"/>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c r="CC26" s="14"/>
      <c r="CD26" s="14"/>
      <c r="CE26" s="14"/>
      <c r="CF26" s="14"/>
      <c r="CG26" s="14"/>
      <c r="CH26" s="14"/>
      <c r="CI26" s="14"/>
      <c r="CJ26" s="14"/>
      <c r="CK26" s="14"/>
      <c r="CL26" s="14"/>
      <c r="CM26" s="14"/>
      <c r="CN26" s="14"/>
      <c r="CO26" s="14"/>
      <c r="CP26" s="14"/>
      <c r="CQ26" s="14"/>
      <c r="CR26" s="14"/>
      <c r="CS26" s="14"/>
      <c r="CT26" s="14"/>
      <c r="CU26" s="14"/>
      <c r="CV26" s="14"/>
      <c r="CW26" s="14"/>
      <c r="CX26" s="14"/>
      <c r="CY26" s="14"/>
      <c r="CZ26" s="14"/>
      <c r="DA26" s="14"/>
      <c r="DB26" s="14"/>
      <c r="DC26" s="14"/>
      <c r="DD26" s="14"/>
      <c r="DE26" s="14"/>
      <c r="DF26" s="14"/>
      <c r="DG26" s="14"/>
      <c r="DH26" s="14"/>
      <c r="DI26" s="14"/>
      <c r="DJ26" s="14"/>
      <c r="DK26" s="14"/>
      <c r="DL26" s="14"/>
      <c r="DM26" s="14"/>
      <c r="DN26" s="14"/>
      <c r="DO26" s="14"/>
      <c r="DP26" s="14"/>
      <c r="DQ26" s="14"/>
      <c r="DR26" s="14"/>
      <c r="DS26" s="14"/>
      <c r="DT26" s="14"/>
      <c r="DU26" s="14"/>
      <c r="DV26" s="14"/>
      <c r="DW26" s="14"/>
      <c r="DX26" s="14"/>
      <c r="DY26" s="14"/>
      <c r="DZ26" s="14"/>
      <c r="EA26" s="14"/>
      <c r="EB26" s="14"/>
      <c r="EC26" s="14"/>
      <c r="ED26" s="14"/>
      <c r="EE26" s="14"/>
      <c r="EF26" s="14"/>
      <c r="EG26" s="14"/>
      <c r="EH26" s="14"/>
      <c r="EI26" s="14"/>
      <c r="EJ26" s="14"/>
      <c r="EK26" s="14"/>
      <c r="EL26" s="14"/>
      <c r="EM26" s="14"/>
      <c r="EN26" s="14"/>
      <c r="EO26" s="14"/>
      <c r="EP26" s="14"/>
      <c r="EQ26" s="14"/>
      <c r="ER26" s="14"/>
      <c r="ES26" s="14"/>
      <c r="ET26" s="14"/>
      <c r="EU26" s="14"/>
      <c r="EV26" s="14"/>
      <c r="EW26" s="14"/>
      <c r="EX26" s="14"/>
      <c r="EY26" s="14"/>
      <c r="EZ26" s="14"/>
      <c r="FA26" s="14"/>
      <c r="FB26" s="14"/>
      <c r="FC26" s="14"/>
      <c r="FD26" s="14"/>
      <c r="FE26" s="14"/>
      <c r="FF26" s="14"/>
      <c r="FG26" s="14"/>
      <c r="FH26" s="14"/>
      <c r="FI26" s="14"/>
      <c r="FJ26" s="14"/>
      <c r="FK26" s="14"/>
      <c r="FL26" s="14"/>
      <c r="FM26" s="14"/>
      <c r="FN26" s="14"/>
      <c r="FO26" s="14"/>
      <c r="FP26" s="14"/>
      <c r="FQ26" s="14"/>
      <c r="FR26" s="14"/>
      <c r="FS26" s="14"/>
      <c r="FT26" s="14"/>
      <c r="FU26" s="14"/>
      <c r="FV26" s="14"/>
      <c r="FW26" s="14"/>
      <c r="FX26" s="14"/>
      <c r="FY26" s="14"/>
      <c r="FZ26" s="14"/>
      <c r="GA26" s="14"/>
      <c r="GB26" s="14"/>
      <c r="GC26" s="14"/>
      <c r="GD26" s="14"/>
      <c r="GE26" s="14"/>
      <c r="GF26" s="14"/>
      <c r="GG26" s="14"/>
      <c r="GH26" s="14"/>
      <c r="GI26" s="14"/>
      <c r="GJ26" s="14"/>
      <c r="GK26" s="14"/>
      <c r="GL26" s="14"/>
      <c r="GM26" s="14"/>
      <c r="GN26" s="14"/>
      <c r="GO26" s="14"/>
      <c r="GP26" s="14"/>
      <c r="GQ26" s="14"/>
      <c r="GR26" s="14"/>
      <c r="GS26" s="14"/>
      <c r="GT26" s="14"/>
      <c r="GU26" s="14"/>
      <c r="GV26" s="14"/>
      <c r="GW26" s="14"/>
      <c r="GX26" s="14"/>
      <c r="GY26" s="14"/>
      <c r="GZ26" s="14"/>
      <c r="HA26" s="14"/>
      <c r="HB26" s="14"/>
      <c r="HC26" s="14"/>
      <c r="HD26" s="14"/>
      <c r="HE26" s="14"/>
      <c r="HF26" s="14"/>
      <c r="HG26" s="14"/>
      <c r="HH26" s="14"/>
      <c r="HI26" s="14"/>
      <c r="HJ26" s="14"/>
      <c r="HK26" s="14"/>
      <c r="HL26" s="14"/>
      <c r="HM26" s="14"/>
      <c r="HN26" s="14"/>
      <c r="HO26" s="14"/>
      <c r="HP26" s="14"/>
      <c r="HQ26" s="14"/>
      <c r="HR26" s="14"/>
      <c r="HS26" s="14"/>
      <c r="HT26" s="14"/>
      <c r="HU26" s="14"/>
      <c r="HV26" s="14"/>
      <c r="HW26" s="14"/>
      <c r="HX26" s="14"/>
      <c r="HY26" s="14"/>
      <c r="HZ26" s="14"/>
      <c r="IA26" s="14"/>
      <c r="IB26" s="14"/>
      <c r="IC26" s="14"/>
      <c r="ID26" s="14"/>
      <c r="IE26" s="14"/>
      <c r="IF26" s="14"/>
      <c r="IG26" s="14"/>
      <c r="IH26" s="14"/>
      <c r="II26" s="14"/>
      <c r="IJ26" s="14"/>
      <c r="IK26" s="14"/>
      <c r="IL26" s="14"/>
      <c r="IM26" s="14"/>
      <c r="IN26" s="14"/>
    </row>
    <row r="27" spans="1:248" ht="18" customHeight="1">
      <c r="A27" s="16" t="s">
        <v>1323</v>
      </c>
      <c r="B27" s="17"/>
      <c r="C27" s="13" t="s">
        <v>1445</v>
      </c>
      <c r="D27" s="18"/>
      <c r="E27" s="13"/>
      <c r="F27" s="13"/>
      <c r="G27" s="13"/>
      <c r="H27" s="13"/>
      <c r="I27" s="13"/>
      <c r="J27" s="14"/>
      <c r="K27" s="14"/>
      <c r="L27" s="14"/>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c r="CC27" s="14"/>
      <c r="CD27" s="14"/>
      <c r="CE27" s="14"/>
      <c r="CF27" s="14"/>
      <c r="CG27" s="14"/>
      <c r="CH27" s="14"/>
      <c r="CI27" s="14"/>
      <c r="CJ27" s="14"/>
      <c r="CK27" s="14"/>
      <c r="CL27" s="14"/>
      <c r="CM27" s="14"/>
      <c r="CN27" s="14"/>
      <c r="CO27" s="14"/>
      <c r="CP27" s="14"/>
      <c r="CQ27" s="14"/>
      <c r="CR27" s="14"/>
      <c r="CS27" s="14"/>
      <c r="CT27" s="14"/>
      <c r="CU27" s="14"/>
      <c r="CV27" s="14"/>
      <c r="CW27" s="14"/>
      <c r="CX27" s="14"/>
      <c r="CY27" s="14"/>
      <c r="CZ27" s="14"/>
      <c r="DA27" s="14"/>
      <c r="DB27" s="14"/>
      <c r="DC27" s="14"/>
      <c r="DD27" s="14"/>
      <c r="DE27" s="14"/>
      <c r="DF27" s="14"/>
      <c r="DG27" s="14"/>
      <c r="DH27" s="14"/>
      <c r="DI27" s="14"/>
      <c r="DJ27" s="14"/>
      <c r="DK27" s="14"/>
      <c r="DL27" s="14"/>
      <c r="DM27" s="14"/>
      <c r="DN27" s="14"/>
      <c r="DO27" s="14"/>
      <c r="DP27" s="14"/>
      <c r="DQ27" s="14"/>
      <c r="DR27" s="14"/>
      <c r="DS27" s="14"/>
      <c r="DT27" s="14"/>
      <c r="DU27" s="14"/>
      <c r="DV27" s="14"/>
      <c r="DW27" s="14"/>
      <c r="DX27" s="14"/>
      <c r="DY27" s="14"/>
      <c r="DZ27" s="14"/>
      <c r="EA27" s="14"/>
      <c r="EB27" s="14"/>
      <c r="EC27" s="14"/>
      <c r="ED27" s="14"/>
      <c r="EE27" s="14"/>
      <c r="EF27" s="14"/>
      <c r="EG27" s="14"/>
      <c r="EH27" s="14"/>
      <c r="EI27" s="14"/>
      <c r="EJ27" s="14"/>
      <c r="EK27" s="14"/>
      <c r="EL27" s="14"/>
      <c r="EM27" s="14"/>
      <c r="EN27" s="14"/>
      <c r="EO27" s="14"/>
      <c r="EP27" s="14"/>
      <c r="EQ27" s="14"/>
      <c r="ER27" s="14"/>
      <c r="ES27" s="14"/>
      <c r="ET27" s="14"/>
      <c r="EU27" s="14"/>
      <c r="EV27" s="14"/>
      <c r="EW27" s="14"/>
      <c r="EX27" s="14"/>
      <c r="EY27" s="14"/>
      <c r="EZ27" s="14"/>
      <c r="FA27" s="14"/>
      <c r="FB27" s="14"/>
      <c r="FC27" s="14"/>
      <c r="FD27" s="14"/>
      <c r="FE27" s="14"/>
      <c r="FF27" s="14"/>
      <c r="FG27" s="14"/>
      <c r="FH27" s="14"/>
      <c r="FI27" s="14"/>
      <c r="FJ27" s="14"/>
      <c r="FK27" s="14"/>
      <c r="FL27" s="14"/>
      <c r="FM27" s="14"/>
      <c r="FN27" s="14"/>
      <c r="FO27" s="14"/>
      <c r="FP27" s="14"/>
      <c r="FQ27" s="14"/>
      <c r="FR27" s="14"/>
      <c r="FS27" s="14"/>
      <c r="FT27" s="14"/>
      <c r="FU27" s="14"/>
      <c r="FV27" s="14"/>
      <c r="FW27" s="14"/>
      <c r="FX27" s="14"/>
      <c r="FY27" s="14"/>
      <c r="FZ27" s="14"/>
      <c r="GA27" s="14"/>
      <c r="GB27" s="14"/>
      <c r="GC27" s="14"/>
      <c r="GD27" s="14"/>
      <c r="GE27" s="14"/>
      <c r="GF27" s="14"/>
      <c r="GG27" s="14"/>
      <c r="GH27" s="14"/>
      <c r="GI27" s="14"/>
      <c r="GJ27" s="14"/>
      <c r="GK27" s="14"/>
      <c r="GL27" s="14"/>
      <c r="GM27" s="14"/>
      <c r="GN27" s="14"/>
      <c r="GO27" s="14"/>
      <c r="GP27" s="14"/>
      <c r="GQ27" s="14"/>
      <c r="GR27" s="14"/>
      <c r="GS27" s="14"/>
      <c r="GT27" s="14"/>
      <c r="GU27" s="14"/>
      <c r="GV27" s="14"/>
      <c r="GW27" s="14"/>
      <c r="GX27" s="14"/>
      <c r="GY27" s="14"/>
      <c r="GZ27" s="14"/>
      <c r="HA27" s="14"/>
      <c r="HB27" s="14"/>
      <c r="HC27" s="14"/>
      <c r="HD27" s="14"/>
      <c r="HE27" s="14"/>
      <c r="HF27" s="14"/>
      <c r="HG27" s="14"/>
      <c r="HH27" s="14"/>
      <c r="HI27" s="14"/>
      <c r="HJ27" s="14"/>
      <c r="HK27" s="14"/>
      <c r="HL27" s="14"/>
      <c r="HM27" s="14"/>
      <c r="HN27" s="14"/>
      <c r="HO27" s="14"/>
      <c r="HP27" s="14"/>
      <c r="HQ27" s="14"/>
      <c r="HR27" s="14"/>
      <c r="HS27" s="14"/>
      <c r="HT27" s="14"/>
      <c r="HU27" s="14"/>
      <c r="HV27" s="14"/>
      <c r="HW27" s="14"/>
      <c r="HX27" s="14"/>
      <c r="HY27" s="14"/>
      <c r="HZ27" s="14"/>
      <c r="IA27" s="14"/>
      <c r="IB27" s="14"/>
      <c r="IC27" s="14"/>
      <c r="ID27" s="14"/>
      <c r="IE27" s="14"/>
      <c r="IF27" s="14"/>
      <c r="IG27" s="14"/>
      <c r="IH27" s="14"/>
      <c r="II27" s="14"/>
      <c r="IJ27" s="14"/>
      <c r="IK27" s="14"/>
      <c r="IL27" s="14"/>
      <c r="IM27" s="14"/>
      <c r="IN27" s="14"/>
    </row>
    <row r="28" spans="1:248" ht="13.5" customHeight="1">
      <c r="A28" s="16"/>
      <c r="B28" s="16"/>
      <c r="C28" s="16"/>
      <c r="D28" s="18"/>
      <c r="E28" s="13"/>
      <c r="F28" s="13"/>
      <c r="G28" s="13"/>
      <c r="H28" s="13"/>
      <c r="I28" s="13"/>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14"/>
      <c r="CE28" s="14"/>
      <c r="CF28" s="14"/>
      <c r="CG28" s="14"/>
      <c r="CH28" s="14"/>
      <c r="CI28" s="14"/>
      <c r="CJ28" s="14"/>
      <c r="CK28" s="14"/>
      <c r="CL28" s="14"/>
      <c r="CM28" s="14"/>
      <c r="CN28" s="14"/>
      <c r="CO28" s="14"/>
      <c r="CP28" s="14"/>
      <c r="CQ28" s="14"/>
      <c r="CR28" s="14"/>
      <c r="CS28" s="14"/>
      <c r="CT28" s="14"/>
      <c r="CU28" s="14"/>
      <c r="CV28" s="14"/>
      <c r="CW28" s="14"/>
      <c r="CX28" s="14"/>
      <c r="CY28" s="14"/>
      <c r="CZ28" s="14"/>
      <c r="DA28" s="14"/>
      <c r="DB28" s="14"/>
      <c r="DC28" s="14"/>
      <c r="DD28" s="14"/>
      <c r="DE28" s="14"/>
      <c r="DF28" s="14"/>
      <c r="DG28" s="14"/>
      <c r="DH28" s="14"/>
      <c r="DI28" s="14"/>
      <c r="DJ28" s="14"/>
      <c r="DK28" s="14"/>
      <c r="DL28" s="14"/>
      <c r="DM28" s="14"/>
      <c r="DN28" s="14"/>
      <c r="DO28" s="14"/>
      <c r="DP28" s="14"/>
      <c r="DQ28" s="14"/>
      <c r="DR28" s="14"/>
      <c r="DS28" s="14"/>
      <c r="DT28" s="14"/>
      <c r="DU28" s="14"/>
      <c r="DV28" s="14"/>
      <c r="DW28" s="14"/>
      <c r="DX28" s="14"/>
      <c r="DY28" s="14"/>
      <c r="DZ28" s="14"/>
      <c r="EA28" s="14"/>
      <c r="EB28" s="14"/>
      <c r="EC28" s="14"/>
      <c r="ED28" s="14"/>
      <c r="EE28" s="14"/>
      <c r="EF28" s="14"/>
      <c r="EG28" s="14"/>
      <c r="EH28" s="14"/>
      <c r="EI28" s="14"/>
      <c r="EJ28" s="14"/>
      <c r="EK28" s="14"/>
      <c r="EL28" s="14"/>
      <c r="EM28" s="14"/>
      <c r="EN28" s="14"/>
      <c r="EO28" s="14"/>
      <c r="EP28" s="14"/>
      <c r="EQ28" s="14"/>
      <c r="ER28" s="14"/>
      <c r="ES28" s="14"/>
      <c r="ET28" s="14"/>
      <c r="EU28" s="14"/>
      <c r="EV28" s="14"/>
      <c r="EW28" s="14"/>
      <c r="EX28" s="14"/>
      <c r="EY28" s="14"/>
      <c r="EZ28" s="14"/>
      <c r="FA28" s="14"/>
      <c r="FB28" s="14"/>
      <c r="FC28" s="14"/>
      <c r="FD28" s="14"/>
      <c r="FE28" s="14"/>
      <c r="FF28" s="14"/>
      <c r="FG28" s="14"/>
      <c r="FH28" s="14"/>
      <c r="FI28" s="14"/>
      <c r="FJ28" s="14"/>
      <c r="FK28" s="14"/>
      <c r="FL28" s="14"/>
      <c r="FM28" s="14"/>
      <c r="FN28" s="14"/>
      <c r="FO28" s="14"/>
      <c r="FP28" s="14"/>
      <c r="FQ28" s="14"/>
      <c r="FR28" s="14"/>
      <c r="FS28" s="14"/>
      <c r="FT28" s="14"/>
      <c r="FU28" s="14"/>
      <c r="FV28" s="14"/>
      <c r="FW28" s="14"/>
      <c r="FX28" s="14"/>
      <c r="FY28" s="14"/>
      <c r="FZ28" s="14"/>
      <c r="GA28" s="14"/>
      <c r="GB28" s="14"/>
      <c r="GC28" s="14"/>
      <c r="GD28" s="14"/>
      <c r="GE28" s="14"/>
      <c r="GF28" s="14"/>
      <c r="GG28" s="14"/>
      <c r="GH28" s="14"/>
      <c r="GI28" s="14"/>
      <c r="GJ28" s="14"/>
      <c r="GK28" s="14"/>
      <c r="GL28" s="14"/>
      <c r="GM28" s="14"/>
      <c r="GN28" s="14"/>
      <c r="GO28" s="14"/>
      <c r="GP28" s="14"/>
      <c r="GQ28" s="14"/>
      <c r="GR28" s="14"/>
      <c r="GS28" s="14"/>
      <c r="GT28" s="14"/>
      <c r="GU28" s="14"/>
      <c r="GV28" s="14"/>
      <c r="GW28" s="14"/>
      <c r="GX28" s="14"/>
      <c r="GY28" s="14"/>
      <c r="GZ28" s="14"/>
      <c r="HA28" s="14"/>
      <c r="HB28" s="14"/>
      <c r="HC28" s="14"/>
      <c r="HD28" s="14"/>
      <c r="HE28" s="14"/>
      <c r="HF28" s="14"/>
      <c r="HG28" s="14"/>
      <c r="HH28" s="14"/>
      <c r="HI28" s="14"/>
      <c r="HJ28" s="14"/>
      <c r="HK28" s="14"/>
      <c r="HL28" s="14"/>
      <c r="HM28" s="14"/>
      <c r="HN28" s="14"/>
      <c r="HO28" s="14"/>
      <c r="HP28" s="14"/>
      <c r="HQ28" s="14"/>
      <c r="HR28" s="14"/>
      <c r="HS28" s="14"/>
      <c r="HT28" s="14"/>
      <c r="HU28" s="14"/>
      <c r="HV28" s="14"/>
      <c r="HW28" s="14"/>
      <c r="HX28" s="14"/>
      <c r="HY28" s="14"/>
      <c r="HZ28" s="14"/>
      <c r="IA28" s="14"/>
      <c r="IB28" s="14"/>
      <c r="IC28" s="14"/>
      <c r="ID28" s="14"/>
      <c r="IE28" s="14"/>
      <c r="IF28" s="14"/>
      <c r="IG28" s="14"/>
      <c r="IH28" s="14"/>
      <c r="II28" s="14"/>
      <c r="IJ28" s="14"/>
      <c r="IK28" s="14"/>
      <c r="IL28" s="14"/>
      <c r="IM28" s="14"/>
      <c r="IN28" s="14"/>
    </row>
    <row r="29" spans="1:248" ht="21" customHeight="1">
      <c r="A29" s="16" t="s">
        <v>1325</v>
      </c>
      <c r="B29" s="17"/>
      <c r="C29" s="13" t="s">
        <v>1446</v>
      </c>
      <c r="D29" s="18"/>
      <c r="E29" s="13"/>
      <c r="F29" s="13"/>
      <c r="G29" s="13"/>
      <c r="H29" s="13"/>
      <c r="I29" s="13"/>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c r="CC29" s="14"/>
      <c r="CD29" s="14"/>
      <c r="CE29" s="14"/>
      <c r="CF29" s="14"/>
      <c r="CG29" s="14"/>
      <c r="CH29" s="14"/>
      <c r="CI29" s="14"/>
      <c r="CJ29" s="14"/>
      <c r="CK29" s="14"/>
      <c r="CL29" s="14"/>
      <c r="CM29" s="14"/>
      <c r="CN29" s="14"/>
      <c r="CO29" s="14"/>
      <c r="CP29" s="14"/>
      <c r="CQ29" s="14"/>
      <c r="CR29" s="14"/>
      <c r="CS29" s="14"/>
      <c r="CT29" s="14"/>
      <c r="CU29" s="14"/>
      <c r="CV29" s="14"/>
      <c r="CW29" s="14"/>
      <c r="CX29" s="14"/>
      <c r="CY29" s="14"/>
      <c r="CZ29" s="14"/>
      <c r="DA29" s="14"/>
      <c r="DB29" s="14"/>
      <c r="DC29" s="14"/>
      <c r="DD29" s="14"/>
      <c r="DE29" s="14"/>
      <c r="DF29" s="14"/>
      <c r="DG29" s="14"/>
      <c r="DH29" s="14"/>
      <c r="DI29" s="14"/>
      <c r="DJ29" s="14"/>
      <c r="DK29" s="14"/>
      <c r="DL29" s="14"/>
      <c r="DM29" s="14"/>
      <c r="DN29" s="14"/>
      <c r="DO29" s="14"/>
      <c r="DP29" s="14"/>
      <c r="DQ29" s="14"/>
      <c r="DR29" s="14"/>
      <c r="DS29" s="14"/>
      <c r="DT29" s="14"/>
      <c r="DU29" s="14"/>
      <c r="DV29" s="14"/>
      <c r="DW29" s="14"/>
      <c r="DX29" s="14"/>
      <c r="DY29" s="14"/>
      <c r="DZ29" s="14"/>
      <c r="EA29" s="14"/>
      <c r="EB29" s="14"/>
      <c r="EC29" s="14"/>
      <c r="ED29" s="14"/>
      <c r="EE29" s="14"/>
      <c r="EF29" s="14"/>
      <c r="EG29" s="14"/>
      <c r="EH29" s="14"/>
      <c r="EI29" s="14"/>
      <c r="EJ29" s="14"/>
      <c r="EK29" s="14"/>
      <c r="EL29" s="14"/>
      <c r="EM29" s="14"/>
      <c r="EN29" s="14"/>
      <c r="EO29" s="14"/>
      <c r="EP29" s="14"/>
      <c r="EQ29" s="14"/>
      <c r="ER29" s="14"/>
      <c r="ES29" s="14"/>
      <c r="ET29" s="14"/>
      <c r="EU29" s="14"/>
      <c r="EV29" s="14"/>
      <c r="EW29" s="14"/>
      <c r="EX29" s="14"/>
      <c r="EY29" s="14"/>
      <c r="EZ29" s="14"/>
      <c r="FA29" s="14"/>
      <c r="FB29" s="14"/>
      <c r="FC29" s="14"/>
      <c r="FD29" s="14"/>
      <c r="FE29" s="14"/>
      <c r="FF29" s="14"/>
      <c r="FG29" s="14"/>
      <c r="FH29" s="14"/>
      <c r="FI29" s="14"/>
      <c r="FJ29" s="14"/>
      <c r="FK29" s="14"/>
      <c r="FL29" s="14"/>
      <c r="FM29" s="14"/>
      <c r="FN29" s="14"/>
      <c r="FO29" s="14"/>
      <c r="FP29" s="14"/>
      <c r="FQ29" s="14"/>
      <c r="FR29" s="14"/>
      <c r="FS29" s="14"/>
      <c r="FT29" s="14"/>
      <c r="FU29" s="14"/>
      <c r="FV29" s="14"/>
      <c r="FW29" s="14"/>
      <c r="FX29" s="14"/>
      <c r="FY29" s="14"/>
      <c r="FZ29" s="14"/>
      <c r="GA29" s="14"/>
      <c r="GB29" s="14"/>
      <c r="GC29" s="14"/>
      <c r="GD29" s="14"/>
      <c r="GE29" s="14"/>
      <c r="GF29" s="14"/>
      <c r="GG29" s="14"/>
      <c r="GH29" s="14"/>
      <c r="GI29" s="14"/>
      <c r="GJ29" s="14"/>
      <c r="GK29" s="14"/>
      <c r="GL29" s="14"/>
      <c r="GM29" s="14"/>
      <c r="GN29" s="14"/>
      <c r="GO29" s="14"/>
      <c r="GP29" s="14"/>
      <c r="GQ29" s="14"/>
      <c r="GR29" s="14"/>
      <c r="GS29" s="14"/>
      <c r="GT29" s="14"/>
      <c r="GU29" s="14"/>
      <c r="GV29" s="14"/>
      <c r="GW29" s="14"/>
      <c r="GX29" s="14"/>
      <c r="GY29" s="14"/>
      <c r="GZ29" s="14"/>
      <c r="HA29" s="14"/>
      <c r="HB29" s="14"/>
      <c r="HC29" s="14"/>
      <c r="HD29" s="14"/>
      <c r="HE29" s="14"/>
      <c r="HF29" s="14"/>
      <c r="HG29" s="14"/>
      <c r="HH29" s="14"/>
      <c r="HI29" s="14"/>
      <c r="HJ29" s="14"/>
      <c r="HK29" s="14"/>
      <c r="HL29" s="14"/>
      <c r="HM29" s="14"/>
      <c r="HN29" s="14"/>
      <c r="HO29" s="14"/>
      <c r="HP29" s="14"/>
      <c r="HQ29" s="14"/>
      <c r="HR29" s="14"/>
      <c r="HS29" s="14"/>
      <c r="HT29" s="14"/>
      <c r="HU29" s="14"/>
      <c r="HV29" s="14"/>
      <c r="HW29" s="14"/>
      <c r="HX29" s="14"/>
      <c r="HY29" s="14"/>
      <c r="HZ29" s="14"/>
      <c r="IA29" s="14"/>
      <c r="IB29" s="14"/>
      <c r="IC29" s="14"/>
      <c r="ID29" s="14"/>
      <c r="IE29" s="14"/>
      <c r="IF29" s="14"/>
      <c r="IG29" s="14"/>
      <c r="IH29" s="14"/>
      <c r="II29" s="14"/>
      <c r="IJ29" s="14"/>
      <c r="IK29" s="14"/>
      <c r="IL29" s="14"/>
      <c r="IM29" s="14"/>
      <c r="IN29" s="14"/>
    </row>
    <row r="30" spans="1:248" ht="13.5" customHeight="1">
      <c r="A30" s="15"/>
      <c r="B30" s="15"/>
      <c r="C30" s="15"/>
      <c r="D30" s="15"/>
      <c r="E30" s="13"/>
      <c r="F30" s="13"/>
      <c r="G30" s="13"/>
      <c r="H30" s="13"/>
      <c r="I30" s="13"/>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14"/>
      <c r="CN30" s="14"/>
      <c r="CO30" s="14"/>
      <c r="CP30" s="14"/>
      <c r="CQ30" s="14"/>
      <c r="CR30" s="14"/>
      <c r="CS30" s="14"/>
      <c r="CT30" s="14"/>
      <c r="CU30" s="14"/>
      <c r="CV30" s="14"/>
      <c r="CW30" s="14"/>
      <c r="CX30" s="14"/>
      <c r="CY30" s="14"/>
      <c r="CZ30" s="14"/>
      <c r="DA30" s="14"/>
      <c r="DB30" s="14"/>
      <c r="DC30" s="14"/>
      <c r="DD30" s="14"/>
      <c r="DE30" s="14"/>
      <c r="DF30" s="14"/>
      <c r="DG30" s="14"/>
      <c r="DH30" s="14"/>
      <c r="DI30" s="14"/>
      <c r="DJ30" s="14"/>
      <c r="DK30" s="14"/>
      <c r="DL30" s="14"/>
      <c r="DM30" s="14"/>
      <c r="DN30" s="14"/>
      <c r="DO30" s="14"/>
      <c r="DP30" s="14"/>
      <c r="DQ30" s="14"/>
      <c r="DR30" s="14"/>
      <c r="DS30" s="14"/>
      <c r="DT30" s="14"/>
      <c r="DU30" s="14"/>
      <c r="DV30" s="14"/>
      <c r="DW30" s="14"/>
      <c r="DX30" s="14"/>
      <c r="DY30" s="14"/>
      <c r="DZ30" s="14"/>
      <c r="EA30" s="14"/>
      <c r="EB30" s="14"/>
      <c r="EC30" s="14"/>
      <c r="ED30" s="14"/>
      <c r="EE30" s="14"/>
      <c r="EF30" s="14"/>
      <c r="EG30" s="14"/>
      <c r="EH30" s="14"/>
      <c r="EI30" s="14"/>
      <c r="EJ30" s="14"/>
      <c r="EK30" s="14"/>
      <c r="EL30" s="14"/>
      <c r="EM30" s="14"/>
      <c r="EN30" s="14"/>
      <c r="EO30" s="14"/>
      <c r="EP30" s="14"/>
      <c r="EQ30" s="14"/>
      <c r="ER30" s="14"/>
      <c r="ES30" s="14"/>
      <c r="ET30" s="14"/>
      <c r="EU30" s="14"/>
      <c r="EV30" s="14"/>
      <c r="EW30" s="14"/>
      <c r="EX30" s="14"/>
      <c r="EY30" s="14"/>
      <c r="EZ30" s="14"/>
      <c r="FA30" s="14"/>
      <c r="FB30" s="14"/>
      <c r="FC30" s="14"/>
      <c r="FD30" s="14"/>
      <c r="FE30" s="14"/>
      <c r="FF30" s="14"/>
      <c r="FG30" s="14"/>
      <c r="FH30" s="14"/>
      <c r="FI30" s="14"/>
      <c r="FJ30" s="14"/>
      <c r="FK30" s="14"/>
      <c r="FL30" s="14"/>
      <c r="FM30" s="14"/>
      <c r="FN30" s="14"/>
      <c r="FO30" s="14"/>
      <c r="FP30" s="14"/>
      <c r="FQ30" s="14"/>
      <c r="FR30" s="14"/>
      <c r="FS30" s="14"/>
      <c r="FT30" s="14"/>
      <c r="FU30" s="14"/>
      <c r="FV30" s="14"/>
      <c r="FW30" s="14"/>
      <c r="FX30" s="14"/>
      <c r="FY30" s="14"/>
      <c r="FZ30" s="14"/>
      <c r="GA30" s="14"/>
      <c r="GB30" s="14"/>
      <c r="GC30" s="14"/>
      <c r="GD30" s="14"/>
      <c r="GE30" s="14"/>
      <c r="GF30" s="14"/>
      <c r="GG30" s="14"/>
      <c r="GH30" s="14"/>
      <c r="GI30" s="14"/>
      <c r="GJ30" s="14"/>
      <c r="GK30" s="14"/>
      <c r="GL30" s="14"/>
      <c r="GM30" s="14"/>
      <c r="GN30" s="14"/>
      <c r="GO30" s="14"/>
      <c r="GP30" s="14"/>
      <c r="GQ30" s="14"/>
      <c r="GR30" s="14"/>
      <c r="GS30" s="14"/>
      <c r="GT30" s="14"/>
      <c r="GU30" s="14"/>
      <c r="GV30" s="14"/>
      <c r="GW30" s="14"/>
      <c r="GX30" s="14"/>
      <c r="GY30" s="14"/>
      <c r="GZ30" s="14"/>
      <c r="HA30" s="14"/>
      <c r="HB30" s="14"/>
      <c r="HC30" s="14"/>
      <c r="HD30" s="14"/>
      <c r="HE30" s="14"/>
      <c r="HF30" s="14"/>
      <c r="HG30" s="14"/>
      <c r="HH30" s="14"/>
      <c r="HI30" s="14"/>
      <c r="HJ30" s="14"/>
      <c r="HK30" s="14"/>
      <c r="HL30" s="14"/>
      <c r="HM30" s="14"/>
      <c r="HN30" s="14"/>
      <c r="HO30" s="14"/>
      <c r="HP30" s="14"/>
      <c r="HQ30" s="14"/>
      <c r="HR30" s="14"/>
      <c r="HS30" s="14"/>
      <c r="HT30" s="14"/>
      <c r="HU30" s="14"/>
      <c r="HV30" s="14"/>
      <c r="HW30" s="14"/>
      <c r="HX30" s="14"/>
      <c r="HY30" s="14"/>
      <c r="HZ30" s="14"/>
      <c r="IA30" s="14"/>
      <c r="IB30" s="14"/>
      <c r="IC30" s="14"/>
      <c r="ID30" s="14"/>
      <c r="IE30" s="14"/>
      <c r="IF30" s="14"/>
      <c r="IG30" s="14"/>
      <c r="IH30" s="14"/>
      <c r="II30" s="14"/>
      <c r="IJ30" s="14"/>
      <c r="IK30" s="14"/>
      <c r="IL30" s="14"/>
      <c r="IM30" s="14"/>
      <c r="IN30" s="14"/>
    </row>
    <row r="31" spans="1:248" ht="13.5" customHeight="1">
      <c r="A31" s="19"/>
      <c r="B31" s="19"/>
      <c r="C31" s="19"/>
      <c r="D31" s="20"/>
      <c r="E31" s="21"/>
      <c r="F31" s="21"/>
      <c r="G31" s="21"/>
      <c r="H31" s="21"/>
      <c r="I31" s="21"/>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A31" s="22"/>
      <c r="CB31" s="22"/>
      <c r="CC31" s="22"/>
      <c r="CD31" s="22"/>
      <c r="CE31" s="22"/>
      <c r="CF31" s="22"/>
      <c r="CG31" s="22"/>
      <c r="CH31" s="22"/>
      <c r="CI31" s="22"/>
      <c r="CJ31" s="22"/>
      <c r="CK31" s="22"/>
      <c r="CL31" s="22"/>
      <c r="CM31" s="22"/>
      <c r="CN31" s="22"/>
      <c r="CO31" s="22"/>
      <c r="CP31" s="22"/>
      <c r="CQ31" s="22"/>
      <c r="CR31" s="22"/>
      <c r="CS31" s="22"/>
      <c r="CT31" s="22"/>
      <c r="CU31" s="22"/>
      <c r="CV31" s="22"/>
      <c r="CW31" s="22"/>
      <c r="CX31" s="22"/>
      <c r="CY31" s="22"/>
      <c r="CZ31" s="22"/>
      <c r="DA31" s="22"/>
      <c r="DB31" s="22"/>
      <c r="DC31" s="22"/>
      <c r="DD31" s="22"/>
      <c r="DE31" s="22"/>
      <c r="DF31" s="22"/>
      <c r="DG31" s="22"/>
      <c r="DH31" s="22"/>
      <c r="DI31" s="22"/>
      <c r="DJ31" s="22"/>
      <c r="DK31" s="22"/>
      <c r="DL31" s="22"/>
      <c r="DM31" s="22"/>
      <c r="DN31" s="22"/>
      <c r="DO31" s="22"/>
      <c r="DP31" s="22"/>
      <c r="DQ31" s="22"/>
      <c r="DR31" s="22"/>
      <c r="DS31" s="22"/>
      <c r="DT31" s="22"/>
      <c r="DU31" s="22"/>
      <c r="DV31" s="22"/>
      <c r="DW31" s="22"/>
      <c r="DX31" s="22"/>
      <c r="DY31" s="22"/>
      <c r="DZ31" s="22"/>
      <c r="EA31" s="22"/>
      <c r="EB31" s="22"/>
      <c r="EC31" s="22"/>
      <c r="ED31" s="22"/>
      <c r="EE31" s="22"/>
      <c r="EF31" s="22"/>
      <c r="EG31" s="22"/>
      <c r="EH31" s="22"/>
      <c r="EI31" s="22"/>
      <c r="EJ31" s="22"/>
      <c r="EK31" s="22"/>
      <c r="EL31" s="22"/>
      <c r="EM31" s="22"/>
      <c r="EN31" s="22"/>
      <c r="EO31" s="22"/>
      <c r="EP31" s="22"/>
      <c r="EQ31" s="22"/>
      <c r="ER31" s="22"/>
      <c r="ES31" s="22"/>
      <c r="ET31" s="22"/>
      <c r="EU31" s="22"/>
      <c r="EV31" s="22"/>
      <c r="EW31" s="22"/>
      <c r="EX31" s="22"/>
      <c r="EY31" s="22"/>
      <c r="EZ31" s="22"/>
      <c r="FA31" s="22"/>
      <c r="FB31" s="22"/>
      <c r="FC31" s="22"/>
      <c r="FD31" s="22"/>
      <c r="FE31" s="22"/>
      <c r="FF31" s="22"/>
      <c r="FG31" s="22"/>
      <c r="FH31" s="22"/>
      <c r="FI31" s="22"/>
      <c r="FJ31" s="22"/>
      <c r="FK31" s="22"/>
      <c r="FL31" s="22"/>
      <c r="FM31" s="22"/>
      <c r="FN31" s="22"/>
      <c r="FO31" s="22"/>
      <c r="FP31" s="22"/>
      <c r="FQ31" s="22"/>
      <c r="FR31" s="22"/>
      <c r="FS31" s="22"/>
      <c r="FT31" s="22"/>
      <c r="FU31" s="22"/>
      <c r="FV31" s="22"/>
      <c r="FW31" s="22"/>
      <c r="FX31" s="22"/>
      <c r="FY31" s="22"/>
      <c r="FZ31" s="22"/>
      <c r="GA31" s="22"/>
      <c r="GB31" s="22"/>
      <c r="GC31" s="22"/>
      <c r="GD31" s="22"/>
      <c r="GE31" s="22"/>
      <c r="GF31" s="22"/>
      <c r="GG31" s="22"/>
      <c r="GH31" s="22"/>
      <c r="GI31" s="22"/>
      <c r="GJ31" s="22"/>
      <c r="GK31" s="22"/>
      <c r="GL31" s="22"/>
      <c r="GM31" s="22"/>
      <c r="GN31" s="22"/>
      <c r="GO31" s="22"/>
      <c r="GP31" s="22"/>
      <c r="GQ31" s="22"/>
      <c r="GR31" s="22"/>
      <c r="GS31" s="22"/>
      <c r="GT31" s="22"/>
      <c r="GU31" s="22"/>
      <c r="GV31" s="22"/>
      <c r="GW31" s="22"/>
      <c r="GX31" s="22"/>
      <c r="GY31" s="22"/>
      <c r="GZ31" s="22"/>
      <c r="HA31" s="22"/>
      <c r="HB31" s="22"/>
      <c r="HC31" s="22"/>
      <c r="HD31" s="22"/>
      <c r="HE31" s="22"/>
      <c r="HF31" s="22"/>
      <c r="HG31" s="22"/>
      <c r="HH31" s="22"/>
      <c r="HI31" s="22"/>
      <c r="HJ31" s="22"/>
      <c r="HK31" s="22"/>
      <c r="HL31" s="22"/>
      <c r="HM31" s="22"/>
      <c r="HN31" s="22"/>
      <c r="HO31" s="22"/>
      <c r="HP31" s="22"/>
      <c r="HQ31" s="22"/>
      <c r="HR31" s="22"/>
      <c r="HS31" s="22"/>
      <c r="HT31" s="22"/>
      <c r="HU31" s="22"/>
      <c r="HV31" s="22"/>
      <c r="HW31" s="22"/>
      <c r="HX31" s="22"/>
      <c r="HY31" s="22"/>
      <c r="HZ31" s="22"/>
      <c r="IA31" s="22"/>
      <c r="IB31" s="22"/>
      <c r="IC31" s="22"/>
      <c r="ID31" s="22"/>
      <c r="IE31" s="22"/>
      <c r="IF31" s="22"/>
      <c r="IG31" s="22"/>
      <c r="IH31" s="22"/>
      <c r="II31" s="22"/>
      <c r="IJ31" s="22"/>
      <c r="IK31" s="22"/>
      <c r="IL31" s="22"/>
      <c r="IM31" s="22"/>
      <c r="IN31" s="22"/>
    </row>
    <row r="32" spans="1:248" ht="13.5" customHeight="1">
      <c r="A32" s="19"/>
      <c r="B32" s="19"/>
      <c r="C32" s="19"/>
      <c r="D32" s="20"/>
      <c r="E32" s="21"/>
      <c r="F32" s="21"/>
      <c r="G32" s="21"/>
      <c r="H32" s="21"/>
      <c r="I32" s="21"/>
      <c r="J32" s="22"/>
      <c r="K32" s="22"/>
      <c r="L32" s="22"/>
      <c r="M32" s="22"/>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2"/>
      <c r="FG32" s="22"/>
      <c r="FH32" s="22"/>
      <c r="FI32" s="22"/>
      <c r="FJ32" s="22"/>
      <c r="FK32" s="22"/>
      <c r="FL32" s="22"/>
      <c r="FM32" s="22"/>
      <c r="FN32" s="22"/>
      <c r="FO32" s="22"/>
      <c r="FP32" s="22"/>
      <c r="FQ32" s="22"/>
      <c r="FR32" s="22"/>
      <c r="FS32" s="22"/>
      <c r="FT32" s="22"/>
      <c r="FU32" s="22"/>
      <c r="FV32" s="22"/>
      <c r="FW32" s="22"/>
      <c r="FX32" s="22"/>
      <c r="FY32" s="22"/>
      <c r="FZ32" s="22"/>
      <c r="GA32" s="22"/>
      <c r="GB32" s="22"/>
      <c r="GC32" s="22"/>
      <c r="GD32" s="22"/>
      <c r="GE32" s="22"/>
      <c r="GF32" s="22"/>
      <c r="GG32" s="22"/>
      <c r="GH32" s="22"/>
      <c r="GI32" s="22"/>
      <c r="GJ32" s="22"/>
      <c r="GK32" s="22"/>
      <c r="GL32" s="22"/>
      <c r="GM32" s="22"/>
      <c r="GN32" s="22"/>
      <c r="GO32" s="22"/>
      <c r="GP32" s="22"/>
      <c r="GQ32" s="22"/>
      <c r="GR32" s="22"/>
      <c r="GS32" s="22"/>
      <c r="GT32" s="22"/>
      <c r="GU32" s="22"/>
      <c r="GV32" s="22"/>
      <c r="GW32" s="22"/>
      <c r="GX32" s="22"/>
      <c r="GY32" s="22"/>
      <c r="GZ32" s="22"/>
      <c r="HA32" s="22"/>
      <c r="HB32" s="22"/>
      <c r="HC32" s="22"/>
      <c r="HD32" s="22"/>
      <c r="HE32" s="22"/>
      <c r="HF32" s="22"/>
      <c r="HG32" s="22"/>
      <c r="HH32" s="22"/>
      <c r="HI32" s="22"/>
      <c r="HJ32" s="22"/>
      <c r="HK32" s="22"/>
      <c r="HL32" s="22"/>
      <c r="HM32" s="22"/>
      <c r="HN32" s="22"/>
      <c r="HO32" s="22"/>
      <c r="HP32" s="22"/>
      <c r="HQ32" s="22"/>
      <c r="HR32" s="22"/>
      <c r="HS32" s="22"/>
      <c r="HT32" s="22"/>
      <c r="HU32" s="22"/>
      <c r="HV32" s="22"/>
      <c r="HW32" s="22"/>
      <c r="HX32" s="22"/>
      <c r="HY32" s="22"/>
      <c r="HZ32" s="22"/>
      <c r="IA32" s="22"/>
      <c r="IB32" s="22"/>
      <c r="IC32" s="22"/>
      <c r="ID32" s="22"/>
      <c r="IE32" s="22"/>
      <c r="IF32" s="22"/>
      <c r="IG32" s="22"/>
      <c r="IH32" s="22"/>
      <c r="II32" s="22"/>
      <c r="IJ32" s="22"/>
      <c r="IK32" s="22"/>
      <c r="IL32" s="22"/>
      <c r="IM32" s="22"/>
      <c r="IN32" s="22"/>
    </row>
    <row r="33" spans="1:9" ht="13.5" customHeight="1">
      <c r="A33" s="23"/>
      <c r="B33" s="23"/>
      <c r="C33" s="23"/>
      <c r="D33" s="24"/>
      <c r="E33" s="1"/>
      <c r="F33" s="1"/>
      <c r="G33" s="1"/>
      <c r="H33" s="1"/>
      <c r="I33" s="1"/>
    </row>
    <row r="34" spans="1:9" ht="13.5" customHeight="1">
      <c r="A34" s="23"/>
      <c r="B34" s="23"/>
      <c r="C34" s="23"/>
      <c r="D34" s="24"/>
      <c r="E34" s="1"/>
      <c r="F34" s="1"/>
      <c r="G34" s="1"/>
      <c r="H34" s="1"/>
      <c r="I34" s="1"/>
    </row>
    <row r="35" spans="1:9" ht="13.5" customHeight="1">
      <c r="A35" s="24"/>
      <c r="B35" s="24"/>
      <c r="C35" s="24"/>
      <c r="D35" s="24"/>
      <c r="E35" s="25" t="s">
        <v>1326</v>
      </c>
      <c r="F35" s="1"/>
      <c r="G35" s="1"/>
      <c r="H35" s="1"/>
      <c r="I35" s="1"/>
    </row>
    <row r="36" spans="1:9" ht="18" customHeight="1">
      <c r="A36" s="16" t="s">
        <v>1327</v>
      </c>
      <c r="B36" s="16"/>
      <c r="C36" s="590" t="s">
        <v>2959</v>
      </c>
      <c r="D36" s="18"/>
      <c r="E36" s="24" t="s">
        <v>1328</v>
      </c>
      <c r="F36" s="1"/>
      <c r="G36" s="1"/>
      <c r="H36" s="1"/>
      <c r="I36" s="1"/>
    </row>
    <row r="37" spans="1:9" ht="13.5" customHeight="1">
      <c r="A37" s="17"/>
      <c r="B37" s="17"/>
      <c r="C37" s="591"/>
      <c r="D37" s="18"/>
      <c r="E37" s="26"/>
      <c r="F37" s="1"/>
      <c r="G37" s="1"/>
      <c r="H37" s="1"/>
      <c r="I37" s="1"/>
    </row>
    <row r="38" spans="1:9" ht="18" customHeight="1">
      <c r="A38" s="16" t="s">
        <v>1329</v>
      </c>
      <c r="B38" s="16"/>
      <c r="C38" s="590" t="s">
        <v>2960</v>
      </c>
      <c r="D38" s="18"/>
      <c r="E38" s="24" t="s">
        <v>1330</v>
      </c>
      <c r="F38" s="1"/>
      <c r="G38" s="1"/>
      <c r="H38" s="1"/>
      <c r="I38" s="1"/>
    </row>
    <row r="39" spans="1:9" ht="13.5" customHeight="1">
      <c r="A39" s="17"/>
      <c r="B39" s="17"/>
      <c r="C39" s="591"/>
      <c r="D39" s="18"/>
      <c r="E39" s="26"/>
      <c r="F39" s="1"/>
      <c r="G39" s="1"/>
      <c r="H39" s="1"/>
      <c r="I39" s="1"/>
    </row>
    <row r="40" spans="1:9" ht="21.75" customHeight="1">
      <c r="A40" s="16" t="s">
        <v>1331</v>
      </c>
      <c r="B40" s="16"/>
      <c r="C40" s="590" t="s">
        <v>4039</v>
      </c>
      <c r="D40" s="18"/>
      <c r="E40" s="24" t="s">
        <v>1332</v>
      </c>
      <c r="F40" s="1"/>
      <c r="G40" s="1"/>
      <c r="H40" s="1"/>
      <c r="I40" s="1"/>
    </row>
    <row r="41" spans="1:9" ht="13.5" customHeight="1">
      <c r="A41" s="24"/>
      <c r="B41" s="24"/>
      <c r="C41" s="24"/>
      <c r="D41" s="24"/>
      <c r="E41" s="1"/>
      <c r="F41" s="1"/>
      <c r="G41" s="1"/>
      <c r="H41" s="1"/>
      <c r="I41" s="1"/>
    </row>
    <row r="42" spans="1:9" ht="13.5" customHeight="1">
      <c r="A42" s="24"/>
      <c r="B42" s="24"/>
      <c r="C42" s="24"/>
      <c r="D42" s="24"/>
      <c r="E42" s="1"/>
      <c r="F42" s="1"/>
      <c r="G42" s="1"/>
      <c r="H42" s="1"/>
      <c r="I42" s="1"/>
    </row>
    <row r="43" spans="1:9" ht="13.5" customHeight="1">
      <c r="A43" s="24" t="str">
        <f>"For the period starting "&amp;C36</f>
        <v>For the period starting January 1, 2013</v>
      </c>
      <c r="B43" s="24"/>
      <c r="C43" s="24"/>
      <c r="D43" s="24"/>
      <c r="E43" s="1"/>
      <c r="F43" s="1"/>
      <c r="G43" s="1"/>
      <c r="H43" s="1"/>
      <c r="I43" s="1"/>
    </row>
    <row r="44" spans="1:9" ht="13.5" customHeight="1">
      <c r="A44" s="24"/>
      <c r="B44" s="24"/>
      <c r="C44" s="24"/>
      <c r="D44" s="24"/>
      <c r="E44" s="1"/>
      <c r="F44" s="1"/>
      <c r="G44" s="1"/>
      <c r="H44" s="1"/>
      <c r="I44" s="1"/>
    </row>
    <row r="45" spans="1:9" ht="13.5" customHeight="1">
      <c r="A45" s="24" t="str">
        <f>"Year ended "&amp;C38</f>
        <v>Year ended December 31, 2013</v>
      </c>
      <c r="B45" s="24"/>
      <c r="C45" s="24"/>
      <c r="D45" s="24"/>
      <c r="E45" s="1"/>
      <c r="F45" s="1"/>
      <c r="G45" s="1"/>
      <c r="H45" s="1"/>
      <c r="I45" s="1"/>
    </row>
    <row r="46" spans="1:9" ht="13.5" customHeight="1">
      <c r="A46" s="24"/>
      <c r="B46" s="24"/>
      <c r="C46" s="24"/>
      <c r="D46" s="24"/>
      <c r="E46" s="1"/>
      <c r="F46" s="1"/>
      <c r="G46" s="1"/>
      <c r="H46" s="1"/>
      <c r="I46" s="1"/>
    </row>
    <row r="47" spans="1:9" ht="13.5" customHeight="1">
      <c r="A47" s="24"/>
      <c r="B47" s="24"/>
      <c r="C47" s="24"/>
      <c r="D47" s="24"/>
      <c r="E47" s="1"/>
      <c r="F47" s="1"/>
      <c r="G47" s="1"/>
      <c r="H47" s="1"/>
      <c r="I47" s="1"/>
    </row>
    <row r="48" spans="1:9" ht="13.5" customHeight="1">
      <c r="A48" s="1"/>
      <c r="B48" s="1"/>
      <c r="C48" s="1"/>
      <c r="D48" s="1"/>
      <c r="E48" s="1"/>
      <c r="F48" s="1"/>
      <c r="G48" s="1"/>
      <c r="H48" s="1"/>
      <c r="I48" s="1"/>
    </row>
    <row r="49" spans="1:9" ht="13.5" customHeight="1">
      <c r="A49" s="27" t="str">
        <f>"Annual Report of "&amp;C25</f>
        <v xml:space="preserve">Annual Report of KeySpan Gas East Corporation d/b/a National Grid  </v>
      </c>
      <c r="B49" s="1"/>
      <c r="C49" s="1"/>
      <c r="D49" s="1"/>
      <c r="E49" s="1"/>
      <c r="F49" s="1"/>
      <c r="G49" s="1"/>
      <c r="H49" s="1"/>
      <c r="I49" s="1"/>
    </row>
    <row r="50" spans="1:9" ht="13.5" customHeight="1">
      <c r="A50" s="1"/>
      <c r="B50" s="1"/>
      <c r="C50" s="1"/>
      <c r="D50" s="1"/>
      <c r="E50" s="1"/>
      <c r="F50" s="1"/>
      <c r="G50" s="1"/>
      <c r="H50" s="1"/>
      <c r="I50" s="1"/>
    </row>
    <row r="51" spans="1:9" ht="13.5" customHeight="1">
      <c r="A51" s="27" t="str">
        <f>"Annual Report of "&amp;C25&amp;"                                                "&amp;A6</f>
        <v>Annual Report of KeySpan Gas East Corporation d/b/a National Grid                                                  Year ended December 31, 2013</v>
      </c>
      <c r="B51" s="27"/>
      <c r="C51" s="1"/>
      <c r="D51" s="1"/>
      <c r="E51" s="1"/>
      <c r="F51" s="1"/>
      <c r="G51" s="1"/>
      <c r="H51" s="1"/>
      <c r="I51" s="1"/>
    </row>
    <row r="52" spans="1:9" ht="13.5" customHeight="1">
      <c r="A52" s="1"/>
      <c r="B52" s="1"/>
      <c r="C52" s="1"/>
      <c r="D52" s="1"/>
      <c r="E52" s="1"/>
      <c r="F52" s="1"/>
      <c r="G52" s="1"/>
      <c r="H52" s="1"/>
      <c r="I52" s="1"/>
    </row>
    <row r="53" spans="1:9" ht="13.5" customHeight="1">
      <c r="A53" s="27" t="str">
        <f>"Annual Report of "&amp;C25&amp;"                                                                                                                       "&amp;A6</f>
        <v>Annual Report of KeySpan Gas East Corporation d/b/a National Grid                                                                                                                         Year ended December 31, 2013</v>
      </c>
      <c r="B53" s="27"/>
      <c r="C53" s="1"/>
      <c r="D53" s="1"/>
      <c r="E53" s="1"/>
      <c r="F53" s="1"/>
      <c r="G53" s="1"/>
      <c r="H53" s="1"/>
      <c r="I53" s="1"/>
    </row>
    <row r="54" spans="1:9" ht="13.5" customHeight="1">
      <c r="A54" s="1"/>
      <c r="B54" s="1"/>
      <c r="C54" s="1"/>
      <c r="D54" s="1"/>
      <c r="E54" s="1"/>
      <c r="F54" s="1"/>
      <c r="G54" s="1"/>
      <c r="H54" s="1"/>
      <c r="I54" s="1"/>
    </row>
    <row r="55" spans="1:9" ht="13.5" customHeight="1">
      <c r="A55" s="27" t="str">
        <f>"Annual Report of "&amp;C25&amp;"                                                                                                                                   "&amp;A6</f>
        <v>Annual Report of KeySpan Gas East Corporation d/b/a National Grid                                                                                                                                     Year ended December 31, 2013</v>
      </c>
      <c r="B55" s="27"/>
      <c r="C55" s="1"/>
      <c r="D55" s="1"/>
      <c r="E55" s="1"/>
      <c r="F55" s="1"/>
      <c r="G55" s="1"/>
      <c r="H55" s="1"/>
      <c r="I55" s="1"/>
    </row>
    <row r="56" spans="1:9" ht="13.5" customHeight="1">
      <c r="A56" s="1"/>
      <c r="B56" s="1"/>
      <c r="C56" s="1"/>
      <c r="D56" s="1"/>
      <c r="E56" s="1"/>
      <c r="F56" s="1"/>
      <c r="G56" s="1"/>
      <c r="H56" s="1"/>
      <c r="I56" s="1"/>
    </row>
    <row r="57" spans="1:9" ht="13.5" customHeight="1">
      <c r="A57" s="27" t="str">
        <f>"Annual Report of "&amp;C25&amp;"                                                                                                                                              "&amp;A6</f>
        <v>Annual Report of KeySpan Gas East Corporation d/b/a National Grid                                                                                                                                                Year ended December 31, 2013</v>
      </c>
      <c r="B57" s="27"/>
      <c r="C57" s="1"/>
      <c r="D57" s="1"/>
      <c r="E57" s="1"/>
      <c r="F57" s="1"/>
      <c r="G57" s="1"/>
      <c r="H57" s="1"/>
      <c r="I57" s="1"/>
    </row>
    <row r="58" spans="1:9" ht="13.5" customHeight="1">
      <c r="A58" s="1"/>
      <c r="B58" s="1"/>
      <c r="C58" s="1"/>
      <c r="D58" s="1"/>
      <c r="E58" s="1"/>
      <c r="F58" s="1"/>
      <c r="G58" s="1"/>
      <c r="H58" s="1"/>
      <c r="I58" s="1"/>
    </row>
    <row r="59" spans="1:9" ht="13.5" customHeight="1">
      <c r="A59" s="27" t="str">
        <f>"Annual Report of "&amp;C25&amp;"                                                                                                                                                        "&amp;A6</f>
        <v>Annual Report of KeySpan Gas East Corporation d/b/a National Grid                                                                                                                                                          Year ended December 31, 2013</v>
      </c>
      <c r="B59" s="27"/>
      <c r="C59" s="1"/>
      <c r="D59" s="1"/>
      <c r="E59" s="1"/>
      <c r="F59" s="1"/>
      <c r="G59" s="1"/>
      <c r="H59" s="1"/>
      <c r="I59" s="1"/>
    </row>
    <row r="60" spans="1:9" ht="13.5" customHeight="1">
      <c r="A60" s="1"/>
      <c r="B60" s="1"/>
      <c r="C60" s="1"/>
      <c r="D60" s="1"/>
      <c r="E60" s="1"/>
      <c r="F60" s="1"/>
      <c r="G60" s="1"/>
      <c r="H60" s="1"/>
      <c r="I60" s="1"/>
    </row>
    <row r="61" spans="1:9" ht="13.5" customHeight="1">
      <c r="A61" s="27" t="str">
        <f>"Annual Report of "&amp;C25&amp;"                                                                                                                                                                   "&amp;A6</f>
        <v>Annual Report of KeySpan Gas East Corporation d/b/a National Grid                                                                                                                                                                     Year ended December 31, 2013</v>
      </c>
      <c r="B61" s="27"/>
      <c r="C61" s="1"/>
      <c r="D61" s="1"/>
      <c r="E61" s="1"/>
      <c r="F61" s="1"/>
      <c r="G61" s="1"/>
      <c r="H61" s="1"/>
      <c r="I61" s="1"/>
    </row>
    <row r="62" spans="1:9" ht="13.5" customHeight="1">
      <c r="A62" s="1"/>
      <c r="B62" s="1"/>
      <c r="C62" s="1"/>
      <c r="D62" s="1"/>
      <c r="E62" s="1"/>
      <c r="F62" s="1"/>
      <c r="G62" s="1"/>
      <c r="H62" s="1"/>
      <c r="I62" s="1"/>
    </row>
    <row r="63" spans="1:9" ht="13.5" customHeight="1">
      <c r="A63" s="27" t="str">
        <f>"Annual Report of "&amp;C25&amp;"                                                                                                                 "&amp;A6</f>
        <v>Annual Report of KeySpan Gas East Corporation d/b/a National Grid                                                                                                                   Year ended December 31, 2013</v>
      </c>
      <c r="B63" s="27"/>
      <c r="C63" s="1"/>
      <c r="D63" s="1"/>
      <c r="E63" s="1"/>
      <c r="F63" s="1"/>
      <c r="G63" s="1"/>
      <c r="H63" s="1"/>
      <c r="I63" s="1"/>
    </row>
    <row r="64" spans="1:9" ht="13.5" customHeight="1">
      <c r="A64" s="1"/>
      <c r="B64" s="1"/>
      <c r="C64" s="1"/>
      <c r="D64" s="1"/>
      <c r="E64" s="1"/>
      <c r="F64" s="1"/>
      <c r="G64" s="1"/>
      <c r="H64" s="1"/>
      <c r="I64" s="1"/>
    </row>
    <row r="65" spans="1:9" ht="13.5" customHeight="1">
      <c r="A65" s="1"/>
      <c r="B65" s="1"/>
      <c r="C65" s="1"/>
      <c r="D65" s="1"/>
      <c r="E65" s="1"/>
      <c r="F65" s="1"/>
      <c r="G65" s="1"/>
      <c r="H65" s="1"/>
      <c r="I65" s="1"/>
    </row>
    <row r="66" spans="1:9" ht="13.5" customHeight="1">
      <c r="A66" s="1"/>
      <c r="B66" s="1"/>
      <c r="C66" s="1"/>
      <c r="D66" s="1"/>
      <c r="E66" s="1"/>
      <c r="F66" s="1"/>
      <c r="G66" s="1"/>
      <c r="H66" s="1"/>
      <c r="I66" s="1"/>
    </row>
    <row r="67" spans="1:9" ht="13.5" customHeight="1">
      <c r="A67" s="1"/>
      <c r="B67" s="1"/>
      <c r="C67" s="1"/>
      <c r="D67" s="1"/>
      <c r="E67" s="1"/>
      <c r="F67" s="1"/>
      <c r="G67" s="1"/>
      <c r="H67" s="1"/>
      <c r="I67" s="1"/>
    </row>
    <row r="68" spans="1:9" ht="13.5" customHeight="1">
      <c r="A68" s="1"/>
      <c r="B68" s="1"/>
      <c r="C68" s="1"/>
      <c r="D68" s="1"/>
      <c r="E68" s="1"/>
      <c r="F68" s="1"/>
      <c r="G68" s="1"/>
      <c r="H68" s="1"/>
      <c r="I68" s="1"/>
    </row>
    <row r="69" spans="1:9" ht="13.5" customHeight="1">
      <c r="A69" s="28"/>
      <c r="B69" s="28"/>
      <c r="C69" s="28"/>
      <c r="D69" s="28"/>
    </row>
    <row r="71" spans="1:9" ht="15.75">
      <c r="A71" s="29"/>
      <c r="B71" s="10"/>
      <c r="C71" s="29"/>
    </row>
  </sheetData>
  <phoneticPr fontId="0" type="noConversion"/>
  <printOptions horizontalCentered="1" verticalCentered="1"/>
  <pageMargins left="0.5" right="0.5" top="0.35" bottom="0.24" header="0.5" footer="0.5"/>
  <pageSetup scale="67"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1">
    <pageSetUpPr fitToPage="1"/>
  </sheetPr>
  <dimension ref="A1:I60"/>
  <sheetViews>
    <sheetView defaultGridColor="0" view="pageBreakPreview" colorId="22" zoomScale="60" zoomScaleNormal="70" workbookViewId="0">
      <selection activeCell="C59" sqref="C59"/>
    </sheetView>
  </sheetViews>
  <sheetFormatPr defaultColWidth="9.6640625" defaultRowHeight="15"/>
  <cols>
    <col min="1" max="1" width="4.6640625" style="649" customWidth="1"/>
    <col min="2" max="2" width="28.5546875" style="649" customWidth="1"/>
    <col min="3" max="4" width="10.6640625" style="649" customWidth="1"/>
    <col min="5" max="5" width="21.6640625" style="649" customWidth="1"/>
    <col min="6" max="6" width="22.21875" style="649" customWidth="1"/>
    <col min="7" max="7" width="20.44140625" style="649" customWidth="1"/>
    <col min="8" max="8" width="18.6640625" style="649" customWidth="1"/>
    <col min="9" max="9" width="19" style="649" customWidth="1"/>
    <col min="10" max="16384" width="9.6640625" style="649"/>
  </cols>
  <sheetData>
    <row r="1" spans="1:9" s="517" customFormat="1" ht="15.75" thickBot="1">
      <c r="A1" s="35" t="str">
        <f>'Data Sheet'!$A$49</f>
        <v xml:space="preserve">Annual Report of KeySpan Gas East Corporation d/b/a National Grid  </v>
      </c>
      <c r="B1" s="77"/>
      <c r="C1" s="77"/>
      <c r="D1" s="77"/>
      <c r="E1" s="77"/>
      <c r="F1" s="77"/>
      <c r="G1" s="77"/>
      <c r="H1" s="182" t="str">
        <f>'Data Sheet'!$A$45</f>
        <v>Year ended December 31, 2013</v>
      </c>
      <c r="I1" s="112"/>
    </row>
    <row r="2" spans="1:9" s="517" customFormat="1">
      <c r="A2" s="78"/>
      <c r="B2" s="79"/>
      <c r="C2" s="79"/>
      <c r="D2" s="79"/>
      <c r="E2" s="79"/>
      <c r="F2" s="79"/>
      <c r="G2" s="79"/>
      <c r="H2" s="79"/>
      <c r="I2" s="80"/>
    </row>
    <row r="3" spans="1:9" s="517" customFormat="1" ht="18">
      <c r="A3" s="128" t="s">
        <v>979</v>
      </c>
      <c r="B3" s="82"/>
      <c r="C3" s="82"/>
      <c r="D3" s="82"/>
      <c r="E3" s="82"/>
      <c r="F3" s="82"/>
      <c r="G3" s="82"/>
      <c r="H3" s="82"/>
      <c r="I3" s="83"/>
    </row>
    <row r="4" spans="1:9" s="517" customFormat="1">
      <c r="A4" s="84"/>
      <c r="B4" s="77"/>
      <c r="C4" s="77"/>
      <c r="D4" s="77"/>
      <c r="E4" s="77"/>
      <c r="F4" s="77"/>
      <c r="G4" s="77"/>
      <c r="H4" s="77"/>
      <c r="I4" s="85"/>
    </row>
    <row r="5" spans="1:9" s="517" customFormat="1">
      <c r="A5" s="522"/>
      <c r="B5" s="77" t="s">
        <v>980</v>
      </c>
      <c r="C5" s="77"/>
      <c r="D5" s="77"/>
      <c r="E5" s="77"/>
      <c r="F5" s="77"/>
      <c r="G5" s="77"/>
      <c r="H5" s="77"/>
      <c r="I5" s="85"/>
    </row>
    <row r="6" spans="1:9" s="517" customFormat="1">
      <c r="A6" s="522"/>
      <c r="B6" s="77"/>
      <c r="C6" s="77"/>
      <c r="D6" s="77"/>
      <c r="E6" s="77"/>
      <c r="F6" s="77"/>
      <c r="G6" s="77"/>
      <c r="H6" s="77"/>
      <c r="I6" s="85"/>
    </row>
    <row r="7" spans="1:9" s="517" customFormat="1">
      <c r="A7" s="522"/>
      <c r="B7" s="77" t="s">
        <v>981</v>
      </c>
      <c r="C7" s="77"/>
      <c r="D7" s="77"/>
      <c r="E7" s="77"/>
      <c r="F7" s="77"/>
      <c r="G7" s="77"/>
      <c r="H7" s="77"/>
      <c r="I7" s="85"/>
    </row>
    <row r="8" spans="1:9" s="517" customFormat="1">
      <c r="A8" s="522"/>
      <c r="B8" s="77"/>
      <c r="C8" s="77"/>
      <c r="D8" s="77"/>
      <c r="E8" s="77"/>
      <c r="F8" s="77"/>
      <c r="G8" s="77"/>
      <c r="H8" s="77"/>
      <c r="I8" s="85"/>
    </row>
    <row r="9" spans="1:9" s="517" customFormat="1">
      <c r="A9" s="522"/>
      <c r="B9" s="77" t="s">
        <v>982</v>
      </c>
      <c r="C9" s="77"/>
      <c r="D9" s="77"/>
      <c r="E9" s="77"/>
      <c r="F9" s="77"/>
      <c r="G9" s="77"/>
      <c r="H9" s="77"/>
      <c r="I9" s="85"/>
    </row>
    <row r="10" spans="1:9" s="517" customFormat="1">
      <c r="A10" s="522"/>
      <c r="B10" s="77" t="s">
        <v>983</v>
      </c>
      <c r="C10" s="77"/>
      <c r="D10" s="77"/>
      <c r="E10" s="77"/>
      <c r="F10" s="77"/>
      <c r="G10" s="77"/>
      <c r="H10" s="77"/>
      <c r="I10" s="85"/>
    </row>
    <row r="11" spans="1:9" s="517" customFormat="1">
      <c r="A11" s="522"/>
      <c r="B11" s="77"/>
      <c r="C11" s="77"/>
      <c r="D11" s="77"/>
      <c r="E11" s="77"/>
      <c r="F11" s="77"/>
      <c r="G11" s="77"/>
      <c r="H11" s="77"/>
      <c r="I11" s="85"/>
    </row>
    <row r="12" spans="1:9" s="517" customFormat="1">
      <c r="A12" s="522"/>
      <c r="B12" s="77" t="s">
        <v>760</v>
      </c>
      <c r="C12" s="77"/>
      <c r="D12" s="77"/>
      <c r="E12" s="77"/>
      <c r="F12" s="77"/>
      <c r="G12" s="77"/>
      <c r="H12" s="77"/>
      <c r="I12" s="85"/>
    </row>
    <row r="13" spans="1:9" s="517" customFormat="1">
      <c r="A13" s="522"/>
      <c r="B13" s="77" t="s">
        <v>761</v>
      </c>
      <c r="C13" s="77"/>
      <c r="D13" s="77"/>
      <c r="E13" s="77"/>
      <c r="F13" s="77"/>
      <c r="G13" s="77"/>
      <c r="H13" s="77"/>
      <c r="I13" s="85"/>
    </row>
    <row r="14" spans="1:9" s="517" customFormat="1">
      <c r="A14" s="522"/>
      <c r="B14" s="77" t="s">
        <v>762</v>
      </c>
      <c r="C14" s="77"/>
      <c r="D14" s="77"/>
      <c r="E14" s="77"/>
      <c r="F14" s="77"/>
      <c r="G14" s="77"/>
      <c r="H14" s="77"/>
      <c r="I14" s="85"/>
    </row>
    <row r="15" spans="1:9" s="517" customFormat="1">
      <c r="A15" s="522"/>
      <c r="B15" s="77"/>
      <c r="C15" s="77"/>
      <c r="D15" s="77"/>
      <c r="E15" s="77"/>
      <c r="F15" s="77"/>
      <c r="G15" s="77"/>
      <c r="H15" s="77"/>
      <c r="I15" s="85"/>
    </row>
    <row r="16" spans="1:9" s="517" customFormat="1">
      <c r="A16" s="522"/>
      <c r="B16" s="77" t="s">
        <v>549</v>
      </c>
      <c r="C16" s="77"/>
      <c r="D16" s="77"/>
      <c r="E16" s="77"/>
      <c r="F16" s="77"/>
      <c r="G16" s="77"/>
      <c r="H16" s="77"/>
      <c r="I16" s="85"/>
    </row>
    <row r="17" spans="1:9" s="517" customFormat="1">
      <c r="A17" s="522"/>
      <c r="B17" s="77"/>
      <c r="C17" s="77"/>
      <c r="D17" s="77"/>
      <c r="E17" s="77"/>
      <c r="F17" s="77"/>
      <c r="G17" s="77"/>
      <c r="H17" s="77"/>
      <c r="I17" s="85"/>
    </row>
    <row r="18" spans="1:9" s="517" customFormat="1">
      <c r="A18" s="522"/>
      <c r="B18" s="77" t="s">
        <v>550</v>
      </c>
      <c r="C18" s="77"/>
      <c r="D18" s="77"/>
      <c r="E18" s="77"/>
      <c r="F18" s="77"/>
      <c r="G18" s="77"/>
      <c r="H18" s="77"/>
      <c r="I18" s="85"/>
    </row>
    <row r="19" spans="1:9" s="517" customFormat="1">
      <c r="A19" s="522"/>
      <c r="B19" s="77"/>
      <c r="C19" s="77"/>
      <c r="D19" s="77"/>
      <c r="E19" s="77"/>
      <c r="F19" s="77"/>
      <c r="G19" s="77"/>
      <c r="H19" s="77"/>
      <c r="I19" s="85"/>
    </row>
    <row r="20" spans="1:9" s="517" customFormat="1">
      <c r="A20" s="522"/>
      <c r="B20" s="77" t="s">
        <v>551</v>
      </c>
      <c r="C20" s="77"/>
      <c r="D20" s="77"/>
      <c r="E20" s="77"/>
      <c r="F20" s="77"/>
      <c r="G20" s="77"/>
      <c r="H20" s="77"/>
      <c r="I20" s="85"/>
    </row>
    <row r="21" spans="1:9" s="517" customFormat="1">
      <c r="A21" s="522"/>
      <c r="B21" s="77"/>
      <c r="C21" s="77"/>
      <c r="D21" s="77"/>
      <c r="E21" s="77"/>
      <c r="F21" s="77"/>
      <c r="G21" s="77"/>
      <c r="H21" s="77"/>
      <c r="I21" s="85"/>
    </row>
    <row r="22" spans="1:9" s="517" customFormat="1">
      <c r="A22" s="522"/>
      <c r="B22" s="77" t="s">
        <v>552</v>
      </c>
      <c r="C22" s="77"/>
      <c r="D22" s="77"/>
      <c r="E22" s="77"/>
      <c r="F22" s="77"/>
      <c r="G22" s="77"/>
      <c r="H22" s="77"/>
      <c r="I22" s="85"/>
    </row>
    <row r="23" spans="1:9" s="517" customFormat="1">
      <c r="A23" s="522"/>
      <c r="B23" s="77" t="s">
        <v>553</v>
      </c>
      <c r="C23" s="77"/>
      <c r="D23" s="77"/>
      <c r="E23" s="77"/>
      <c r="F23" s="77"/>
      <c r="G23" s="77"/>
      <c r="H23" s="77"/>
      <c r="I23" s="85"/>
    </row>
    <row r="24" spans="1:9" s="517" customFormat="1">
      <c r="A24" s="91"/>
      <c r="B24" s="93"/>
      <c r="C24" s="93"/>
      <c r="D24" s="93"/>
      <c r="E24" s="93"/>
      <c r="F24" s="93"/>
      <c r="G24" s="93"/>
      <c r="H24" s="93"/>
      <c r="I24" s="219"/>
    </row>
    <row r="25" spans="1:9" s="517" customFormat="1">
      <c r="A25" s="84"/>
      <c r="B25" s="113"/>
      <c r="C25" s="220"/>
      <c r="D25" s="220"/>
      <c r="E25" s="220"/>
      <c r="F25" s="311" t="s">
        <v>554</v>
      </c>
      <c r="G25" s="220"/>
      <c r="H25" s="220"/>
      <c r="I25" s="104" t="s">
        <v>822</v>
      </c>
    </row>
    <row r="26" spans="1:9" s="517" customFormat="1">
      <c r="A26" s="84"/>
      <c r="B26" s="103" t="s">
        <v>2451</v>
      </c>
      <c r="C26" s="311" t="s">
        <v>2452</v>
      </c>
      <c r="D26" s="311" t="s">
        <v>2453</v>
      </c>
      <c r="E26" s="311" t="s">
        <v>2454</v>
      </c>
      <c r="F26" s="311" t="s">
        <v>2455</v>
      </c>
      <c r="G26" s="311" t="s">
        <v>2456</v>
      </c>
      <c r="H26" s="311" t="s">
        <v>266</v>
      </c>
      <c r="I26" s="104" t="s">
        <v>2457</v>
      </c>
    </row>
    <row r="27" spans="1:9" s="517" customFormat="1">
      <c r="A27" s="84"/>
      <c r="B27" s="113"/>
      <c r="C27" s="311" t="s">
        <v>2458</v>
      </c>
      <c r="D27" s="311" t="s">
        <v>2459</v>
      </c>
      <c r="E27" s="311" t="s">
        <v>2460</v>
      </c>
      <c r="F27" s="311" t="s">
        <v>2461</v>
      </c>
      <c r="G27" s="311" t="s">
        <v>2462</v>
      </c>
      <c r="H27" s="311" t="s">
        <v>2463</v>
      </c>
      <c r="I27" s="104" t="s">
        <v>2464</v>
      </c>
    </row>
    <row r="28" spans="1:9" s="517" customFormat="1">
      <c r="A28" s="221" t="s">
        <v>524</v>
      </c>
      <c r="B28" s="113"/>
      <c r="C28" s="220"/>
      <c r="D28" s="220"/>
      <c r="E28" s="311" t="s">
        <v>2465</v>
      </c>
      <c r="F28" s="311" t="s">
        <v>2466</v>
      </c>
      <c r="G28" s="311" t="s">
        <v>2465</v>
      </c>
      <c r="H28" s="311" t="s">
        <v>2009</v>
      </c>
      <c r="I28" s="104" t="s">
        <v>2467</v>
      </c>
    </row>
    <row r="29" spans="1:9" s="517" customFormat="1">
      <c r="A29" s="221" t="s">
        <v>529</v>
      </c>
      <c r="B29" s="103" t="s">
        <v>2502</v>
      </c>
      <c r="C29" s="311" t="s">
        <v>2503</v>
      </c>
      <c r="D29" s="311" t="s">
        <v>272</v>
      </c>
      <c r="E29" s="311" t="s">
        <v>2279</v>
      </c>
      <c r="F29" s="311" t="s">
        <v>2468</v>
      </c>
      <c r="G29" s="311" t="s">
        <v>2469</v>
      </c>
      <c r="H29" s="311" t="s">
        <v>2470</v>
      </c>
      <c r="I29" s="104" t="s">
        <v>2471</v>
      </c>
    </row>
    <row r="30" spans="1:9" s="517" customFormat="1">
      <c r="A30" s="222">
        <v>1</v>
      </c>
      <c r="B30" s="643"/>
      <c r="C30" s="644"/>
      <c r="D30" s="644"/>
      <c r="E30" s="645"/>
      <c r="F30" s="645"/>
      <c r="G30" s="645"/>
      <c r="H30" s="645"/>
      <c r="I30" s="646"/>
    </row>
    <row r="31" spans="1:9" s="517" customFormat="1">
      <c r="A31" s="221">
        <v>2</v>
      </c>
      <c r="B31" s="638" t="s">
        <v>1673</v>
      </c>
      <c r="C31" s="639"/>
      <c r="D31" s="640"/>
      <c r="E31" s="623">
        <v>0</v>
      </c>
      <c r="F31" s="641"/>
      <c r="G31" s="623">
        <v>0</v>
      </c>
      <c r="H31" s="623"/>
      <c r="I31" s="647"/>
    </row>
    <row r="32" spans="1:9" s="517" customFormat="1">
      <c r="A32" s="221">
        <v>3</v>
      </c>
      <c r="B32" s="638"/>
      <c r="C32" s="642"/>
      <c r="D32" s="640"/>
      <c r="E32" s="623"/>
      <c r="F32" s="623"/>
      <c r="G32" s="623"/>
      <c r="H32" s="623"/>
      <c r="I32" s="647"/>
    </row>
    <row r="33" spans="1:9" s="517" customFormat="1">
      <c r="A33" s="221">
        <v>4</v>
      </c>
      <c r="B33" s="638"/>
      <c r="C33" s="642"/>
      <c r="D33" s="642"/>
      <c r="E33" s="623"/>
      <c r="F33" s="623"/>
      <c r="G33" s="623"/>
      <c r="H33" s="623"/>
      <c r="I33" s="647"/>
    </row>
    <row r="34" spans="1:9" s="517" customFormat="1">
      <c r="A34" s="221">
        <v>5</v>
      </c>
      <c r="B34" s="638"/>
      <c r="C34" s="642"/>
      <c r="D34" s="642"/>
      <c r="E34" s="623"/>
      <c r="F34" s="623"/>
      <c r="G34" s="623"/>
      <c r="H34" s="623"/>
      <c r="I34" s="647"/>
    </row>
    <row r="35" spans="1:9" s="517" customFormat="1">
      <c r="A35" s="221">
        <v>6</v>
      </c>
      <c r="B35" s="638"/>
      <c r="C35" s="642"/>
      <c r="D35" s="642"/>
      <c r="E35" s="623"/>
      <c r="F35" s="623"/>
      <c r="G35" s="623"/>
      <c r="H35" s="623"/>
      <c r="I35" s="647"/>
    </row>
    <row r="36" spans="1:9" s="517" customFormat="1">
      <c r="A36" s="221">
        <v>7</v>
      </c>
      <c r="B36" s="638"/>
      <c r="C36" s="642"/>
      <c r="D36" s="642"/>
      <c r="E36" s="623"/>
      <c r="F36" s="623"/>
      <c r="G36" s="623"/>
      <c r="H36" s="623"/>
      <c r="I36" s="647"/>
    </row>
    <row r="37" spans="1:9" s="517" customFormat="1">
      <c r="A37" s="221">
        <v>8</v>
      </c>
      <c r="B37" s="493" t="s">
        <v>2472</v>
      </c>
      <c r="C37" s="224"/>
      <c r="D37" s="224"/>
      <c r="E37" s="225">
        <f>SUM(E30:E36)</f>
        <v>0</v>
      </c>
      <c r="F37" s="224"/>
      <c r="G37" s="225">
        <f>SUM(G30:G36)</f>
        <v>0</v>
      </c>
      <c r="H37" s="225">
        <f>SUM(H30:H36)</f>
        <v>0</v>
      </c>
      <c r="I37" s="226">
        <f>SUM(I30:I36)</f>
        <v>0</v>
      </c>
    </row>
    <row r="38" spans="1:9" s="517" customFormat="1">
      <c r="A38" s="221">
        <v>9</v>
      </c>
      <c r="B38" s="638"/>
      <c r="C38" s="642"/>
      <c r="D38" s="642"/>
      <c r="E38" s="623"/>
      <c r="F38" s="623"/>
      <c r="G38" s="623"/>
      <c r="H38" s="623"/>
      <c r="I38" s="647"/>
    </row>
    <row r="39" spans="1:9" s="517" customFormat="1">
      <c r="A39" s="221">
        <v>10</v>
      </c>
      <c r="B39" s="638"/>
      <c r="C39" s="642"/>
      <c r="D39" s="642"/>
      <c r="E39" s="623"/>
      <c r="F39" s="623"/>
      <c r="G39" s="623"/>
      <c r="H39" s="623"/>
      <c r="I39" s="647"/>
    </row>
    <row r="40" spans="1:9" s="517" customFormat="1">
      <c r="A40" s="221">
        <v>11</v>
      </c>
      <c r="B40" s="638" t="s">
        <v>1673</v>
      </c>
      <c r="C40" s="640"/>
      <c r="D40" s="642"/>
      <c r="E40" s="623">
        <v>0</v>
      </c>
      <c r="F40" s="623"/>
      <c r="G40" s="623">
        <v>0</v>
      </c>
      <c r="H40" s="623"/>
      <c r="I40" s="647"/>
    </row>
    <row r="41" spans="1:9" s="517" customFormat="1">
      <c r="A41" s="221">
        <v>12</v>
      </c>
      <c r="B41" s="638"/>
      <c r="C41" s="642"/>
      <c r="D41" s="642"/>
      <c r="E41" s="623"/>
      <c r="F41" s="623"/>
      <c r="G41" s="623"/>
      <c r="H41" s="623"/>
      <c r="I41" s="647"/>
    </row>
    <row r="42" spans="1:9" s="517" customFormat="1">
      <c r="A42" s="221">
        <v>13</v>
      </c>
      <c r="B42" s="638"/>
      <c r="C42" s="642"/>
      <c r="D42" s="642"/>
      <c r="E42" s="623"/>
      <c r="F42" s="623"/>
      <c r="G42" s="623"/>
      <c r="H42" s="623"/>
      <c r="I42" s="647"/>
    </row>
    <row r="43" spans="1:9" s="517" customFormat="1">
      <c r="A43" s="221">
        <v>14</v>
      </c>
      <c r="B43" s="638"/>
      <c r="C43" s="642"/>
      <c r="D43" s="642"/>
      <c r="E43" s="623"/>
      <c r="F43" s="623"/>
      <c r="G43" s="623"/>
      <c r="H43" s="623"/>
      <c r="I43" s="647"/>
    </row>
    <row r="44" spans="1:9" s="517" customFormat="1">
      <c r="A44" s="221">
        <v>15</v>
      </c>
      <c r="B44" s="638"/>
      <c r="C44" s="642"/>
      <c r="D44" s="642"/>
      <c r="E44" s="623"/>
      <c r="F44" s="623"/>
      <c r="G44" s="623"/>
      <c r="H44" s="623"/>
      <c r="I44" s="647"/>
    </row>
    <row r="45" spans="1:9" s="517" customFormat="1" ht="15.75" thickBot="1">
      <c r="A45" s="227">
        <v>16</v>
      </c>
      <c r="B45" s="494" t="s">
        <v>2473</v>
      </c>
      <c r="C45" s="229"/>
      <c r="D45" s="229"/>
      <c r="E45" s="230">
        <f>SUM(E38:E44)</f>
        <v>0</v>
      </c>
      <c r="F45" s="229"/>
      <c r="G45" s="230">
        <f>SUM(G38:G44)</f>
        <v>0</v>
      </c>
      <c r="H45" s="230">
        <f>SUM(H38:H44)</f>
        <v>0</v>
      </c>
      <c r="I45" s="231">
        <f>SUM(I38:I44)</f>
        <v>0</v>
      </c>
    </row>
    <row r="46" spans="1:9" s="517" customFormat="1">
      <c r="A46" s="77"/>
      <c r="B46" s="77" t="s">
        <v>2097</v>
      </c>
      <c r="C46" s="77"/>
      <c r="D46" s="77"/>
      <c r="E46" s="77"/>
      <c r="F46" s="77"/>
      <c r="G46" s="77"/>
      <c r="H46" s="77"/>
      <c r="I46" s="106" t="s">
        <v>115</v>
      </c>
    </row>
    <row r="47" spans="1:9" s="517" customFormat="1">
      <c r="A47" s="77"/>
      <c r="B47" s="77"/>
      <c r="C47" s="77"/>
      <c r="D47" s="77"/>
      <c r="E47" s="77"/>
      <c r="F47" s="77"/>
      <c r="G47" s="77"/>
      <c r="H47" s="77"/>
      <c r="I47" s="106"/>
    </row>
    <row r="48" spans="1:9" s="517" customFormat="1" ht="12.75" customHeight="1">
      <c r="A48" s="648" t="s">
        <v>2145</v>
      </c>
      <c r="B48" s="648"/>
      <c r="C48" s="648"/>
      <c r="D48" s="648"/>
      <c r="E48" s="648"/>
      <c r="F48" s="648"/>
      <c r="G48" s="648"/>
      <c r="H48" s="648"/>
      <c r="I48" s="648"/>
    </row>
    <row r="49" spans="2:2" s="517" customFormat="1" ht="11.1" customHeight="1"/>
    <row r="50" spans="2:2" s="517" customFormat="1" ht="11.1" customHeight="1"/>
    <row r="51" spans="2:2" s="517" customFormat="1" ht="11.1" customHeight="1"/>
    <row r="52" spans="2:2" s="517" customFormat="1" ht="11.1" customHeight="1"/>
    <row r="53" spans="2:2" s="517" customFormat="1" ht="11.1" customHeight="1"/>
    <row r="54" spans="2:2" ht="11.1" customHeight="1">
      <c r="B54" s="628"/>
    </row>
    <row r="55" spans="2:2" ht="11.1" customHeight="1">
      <c r="B55" s="628"/>
    </row>
    <row r="56" spans="2:2" ht="11.1" customHeight="1">
      <c r="B56" s="628"/>
    </row>
    <row r="57" spans="2:2" ht="11.1" customHeight="1">
      <c r="B57" s="628"/>
    </row>
    <row r="58" spans="2:2" ht="11.1" customHeight="1">
      <c r="B58" s="628"/>
    </row>
    <row r="59" spans="2:2" ht="11.1" customHeight="1">
      <c r="B59" s="628"/>
    </row>
    <row r="60" spans="2:2" ht="11.1" customHeight="1">
      <c r="B60" s="628"/>
    </row>
  </sheetData>
  <phoneticPr fontId="0" type="noConversion"/>
  <printOptions horizontalCentered="1" verticalCentered="1"/>
  <pageMargins left="0.25" right="0.25" top="0.25" bottom="0.25" header="0.5" footer="0.21"/>
  <pageSetup scale="71"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2">
    <pageSetUpPr fitToPage="1"/>
  </sheetPr>
  <dimension ref="A1:D140"/>
  <sheetViews>
    <sheetView defaultGridColor="0" view="pageBreakPreview" topLeftCell="A22" colorId="22" zoomScale="60" zoomScaleNormal="70" workbookViewId="0">
      <selection activeCell="C59" sqref="C59"/>
    </sheetView>
  </sheetViews>
  <sheetFormatPr defaultColWidth="9.6640625" defaultRowHeight="15"/>
  <cols>
    <col min="1" max="1" width="5.6640625" customWidth="1"/>
    <col min="2" max="2" width="1.6640625" customWidth="1"/>
    <col min="3" max="3" width="78" customWidth="1"/>
    <col min="4" max="4" width="20.6640625" customWidth="1"/>
  </cols>
  <sheetData>
    <row r="1" spans="1:4" ht="15.75" thickBot="1">
      <c r="A1" s="77" t="str">
        <f>'Data Sheet'!$A$51</f>
        <v>Annual Report of KeySpan Gas East Corporation d/b/a National Grid                                                  Year ended December 31, 2013</v>
      </c>
      <c r="B1" s="93"/>
      <c r="C1" s="93"/>
      <c r="D1" s="35"/>
    </row>
    <row r="2" spans="1:4" ht="15.75">
      <c r="A2" s="232"/>
      <c r="B2" s="233"/>
      <c r="C2" s="234"/>
      <c r="D2" s="235"/>
    </row>
    <row r="3" spans="1:4" ht="15.75">
      <c r="A3" s="81" t="s">
        <v>2305</v>
      </c>
      <c r="B3" s="112"/>
      <c r="C3" s="82"/>
      <c r="D3" s="236"/>
    </row>
    <row r="4" spans="1:4" ht="15.75">
      <c r="A4" s="81" t="s">
        <v>2306</v>
      </c>
      <c r="B4" s="112"/>
      <c r="C4" s="82"/>
      <c r="D4" s="236"/>
    </row>
    <row r="5" spans="1:4">
      <c r="A5" s="84"/>
      <c r="B5" s="77"/>
      <c r="C5" s="77"/>
      <c r="D5" s="85"/>
    </row>
    <row r="6" spans="1:4">
      <c r="A6" s="84"/>
      <c r="B6" s="77" t="s">
        <v>2307</v>
      </c>
      <c r="C6" s="77"/>
      <c r="D6" s="85"/>
    </row>
    <row r="7" spans="1:4">
      <c r="A7" s="84"/>
      <c r="B7" s="77" t="s">
        <v>2308</v>
      </c>
      <c r="C7" s="77"/>
      <c r="D7" s="85"/>
    </row>
    <row r="8" spans="1:4">
      <c r="A8" s="84"/>
      <c r="B8" s="77"/>
      <c r="C8" s="77"/>
      <c r="D8" s="85"/>
    </row>
    <row r="9" spans="1:4">
      <c r="A9" s="84"/>
      <c r="B9" s="77" t="s">
        <v>2309</v>
      </c>
      <c r="C9" s="77"/>
      <c r="D9" s="85"/>
    </row>
    <row r="10" spans="1:4">
      <c r="A10" s="84"/>
      <c r="B10" s="77"/>
      <c r="C10" s="77"/>
      <c r="D10" s="85"/>
    </row>
    <row r="11" spans="1:4">
      <c r="A11" s="84"/>
      <c r="B11" s="77" t="s">
        <v>1940</v>
      </c>
      <c r="C11" s="77"/>
      <c r="D11" s="85"/>
    </row>
    <row r="12" spans="1:4">
      <c r="A12" s="84"/>
      <c r="B12" s="77"/>
      <c r="C12" s="77"/>
      <c r="D12" s="85"/>
    </row>
    <row r="13" spans="1:4">
      <c r="A13" s="84"/>
      <c r="B13" s="77" t="s">
        <v>2474</v>
      </c>
      <c r="C13" s="77"/>
      <c r="D13" s="85"/>
    </row>
    <row r="14" spans="1:4">
      <c r="A14" s="84"/>
      <c r="B14" s="77" t="s">
        <v>2475</v>
      </c>
      <c r="C14" s="77"/>
      <c r="D14" s="85"/>
    </row>
    <row r="15" spans="1:4">
      <c r="A15" s="91"/>
      <c r="B15" s="93"/>
      <c r="C15" s="93"/>
      <c r="D15" s="219"/>
    </row>
    <row r="16" spans="1:4">
      <c r="A16" s="109"/>
      <c r="B16" s="113"/>
      <c r="C16" s="77"/>
      <c r="D16" s="104" t="s">
        <v>2476</v>
      </c>
    </row>
    <row r="17" spans="1:4">
      <c r="A17" s="109" t="s">
        <v>524</v>
      </c>
      <c r="B17" s="113"/>
      <c r="C17" s="106" t="s">
        <v>2477</v>
      </c>
      <c r="D17" s="104" t="s">
        <v>2466</v>
      </c>
    </row>
    <row r="18" spans="1:4">
      <c r="A18" s="237" t="s">
        <v>529</v>
      </c>
      <c r="B18" s="94"/>
      <c r="C18" s="314" t="s">
        <v>2502</v>
      </c>
      <c r="D18" s="431" t="s">
        <v>2503</v>
      </c>
    </row>
    <row r="19" spans="1:4">
      <c r="A19" s="109">
        <v>1</v>
      </c>
      <c r="B19" s="113"/>
      <c r="C19" s="77"/>
      <c r="D19" s="238"/>
    </row>
    <row r="20" spans="1:4">
      <c r="A20" s="109">
        <v>2</v>
      </c>
      <c r="B20" s="113"/>
      <c r="C20" s="77"/>
      <c r="D20" s="239"/>
    </row>
    <row r="21" spans="1:4">
      <c r="A21" s="109">
        <v>3</v>
      </c>
      <c r="B21" s="113"/>
      <c r="C21" s="77"/>
      <c r="D21" s="239"/>
    </row>
    <row r="22" spans="1:4">
      <c r="A22" s="109">
        <v>4</v>
      </c>
      <c r="B22" s="113"/>
      <c r="C22" s="77"/>
      <c r="D22" s="239"/>
    </row>
    <row r="23" spans="1:4">
      <c r="A23" s="109">
        <v>5</v>
      </c>
      <c r="B23" s="94"/>
      <c r="C23" s="93"/>
      <c r="D23" s="240"/>
    </row>
    <row r="24" spans="1:4">
      <c r="A24" s="109">
        <v>6</v>
      </c>
      <c r="B24" s="94"/>
      <c r="C24" s="93" t="s">
        <v>2478</v>
      </c>
      <c r="D24" s="238">
        <f>SUM(D19:D23)</f>
        <v>0</v>
      </c>
    </row>
    <row r="25" spans="1:4">
      <c r="A25" s="109">
        <v>7</v>
      </c>
      <c r="B25" s="113"/>
      <c r="C25" s="77"/>
      <c r="D25" s="241"/>
    </row>
    <row r="26" spans="1:4">
      <c r="A26" s="109">
        <v>8</v>
      </c>
      <c r="B26" s="113"/>
      <c r="C26" s="77"/>
      <c r="D26" s="239"/>
    </row>
    <row r="27" spans="1:4">
      <c r="A27" s="109">
        <v>9</v>
      </c>
      <c r="B27" s="113"/>
      <c r="C27" s="77"/>
      <c r="D27" s="239"/>
    </row>
    <row r="28" spans="1:4">
      <c r="A28" s="109">
        <v>10</v>
      </c>
      <c r="B28" s="113"/>
      <c r="C28" s="77" t="s">
        <v>1673</v>
      </c>
      <c r="D28" s="239"/>
    </row>
    <row r="29" spans="1:4">
      <c r="A29" s="109">
        <v>11</v>
      </c>
      <c r="B29" s="113"/>
      <c r="C29" s="77"/>
      <c r="D29" s="239"/>
    </row>
    <row r="30" spans="1:4">
      <c r="A30" s="109">
        <v>12</v>
      </c>
      <c r="B30" s="94"/>
      <c r="C30" s="93"/>
      <c r="D30" s="240"/>
    </row>
    <row r="31" spans="1:4">
      <c r="A31" s="109">
        <v>13</v>
      </c>
      <c r="B31" s="94"/>
      <c r="C31" s="93" t="s">
        <v>2479</v>
      </c>
      <c r="D31" s="238">
        <f>SUM(D25:D30)</f>
        <v>0</v>
      </c>
    </row>
    <row r="32" spans="1:4">
      <c r="A32" s="109">
        <v>14</v>
      </c>
      <c r="B32" s="113"/>
      <c r="C32" s="77"/>
      <c r="D32" s="241"/>
    </row>
    <row r="33" spans="1:4">
      <c r="A33" s="109">
        <v>15</v>
      </c>
      <c r="B33" s="113"/>
      <c r="C33" s="77"/>
      <c r="D33" s="239"/>
    </row>
    <row r="34" spans="1:4">
      <c r="A34" s="109">
        <v>16</v>
      </c>
      <c r="B34" s="113"/>
      <c r="C34" s="77" t="s">
        <v>1673</v>
      </c>
      <c r="D34" s="239"/>
    </row>
    <row r="35" spans="1:4">
      <c r="A35" s="109">
        <v>17</v>
      </c>
      <c r="B35" s="113"/>
      <c r="C35" s="77"/>
      <c r="D35" s="239"/>
    </row>
    <row r="36" spans="1:4">
      <c r="A36" s="109">
        <v>18</v>
      </c>
      <c r="B36" s="113"/>
      <c r="C36" s="77"/>
      <c r="D36" s="239"/>
    </row>
    <row r="37" spans="1:4">
      <c r="A37" s="109">
        <v>19</v>
      </c>
      <c r="B37" s="94"/>
      <c r="C37" s="93"/>
      <c r="D37" s="240"/>
    </row>
    <row r="38" spans="1:4">
      <c r="A38" s="237">
        <v>20</v>
      </c>
      <c r="B38" s="94"/>
      <c r="C38" s="93" t="s">
        <v>2480</v>
      </c>
      <c r="D38" s="238">
        <f>SUM(D32:D37)</f>
        <v>0</v>
      </c>
    </row>
    <row r="39" spans="1:4">
      <c r="A39" s="109"/>
      <c r="B39" s="113"/>
      <c r="C39" s="77"/>
      <c r="D39" s="90"/>
    </row>
    <row r="40" spans="1:4" ht="15.75">
      <c r="A40" s="109"/>
      <c r="B40" s="113"/>
      <c r="C40" s="453" t="s">
        <v>2481</v>
      </c>
      <c r="D40" s="107"/>
    </row>
    <row r="41" spans="1:4">
      <c r="A41" s="109"/>
      <c r="B41" s="113"/>
      <c r="C41" s="77"/>
      <c r="D41" s="107"/>
    </row>
    <row r="42" spans="1:4">
      <c r="A42" s="109"/>
      <c r="B42" s="113"/>
      <c r="C42" s="77" t="s">
        <v>2482</v>
      </c>
      <c r="D42" s="107"/>
    </row>
    <row r="43" spans="1:4">
      <c r="A43" s="109"/>
      <c r="B43" s="113"/>
      <c r="C43" s="77" t="s">
        <v>2483</v>
      </c>
      <c r="D43" s="107"/>
    </row>
    <row r="44" spans="1:4">
      <c r="A44" s="109"/>
      <c r="B44" s="113"/>
      <c r="C44" s="77" t="s">
        <v>2484</v>
      </c>
      <c r="D44" s="107"/>
    </row>
    <row r="45" spans="1:4">
      <c r="A45" s="109"/>
      <c r="B45" s="113"/>
      <c r="C45" s="77" t="s">
        <v>2485</v>
      </c>
      <c r="D45" s="107"/>
    </row>
    <row r="46" spans="1:4">
      <c r="A46" s="237"/>
      <c r="B46" s="94"/>
      <c r="C46" s="93"/>
      <c r="D46" s="95"/>
    </row>
    <row r="47" spans="1:4">
      <c r="A47" s="109"/>
      <c r="B47" s="113"/>
      <c r="C47" s="77"/>
      <c r="D47" s="104" t="s">
        <v>2476</v>
      </c>
    </row>
    <row r="48" spans="1:4">
      <c r="A48" s="109" t="s">
        <v>267</v>
      </c>
      <c r="B48" s="113"/>
      <c r="C48" s="106" t="s">
        <v>2486</v>
      </c>
      <c r="D48" s="104" t="s">
        <v>2466</v>
      </c>
    </row>
    <row r="49" spans="1:4">
      <c r="A49" s="237" t="s">
        <v>271</v>
      </c>
      <c r="B49" s="94"/>
      <c r="C49" s="314" t="s">
        <v>2502</v>
      </c>
      <c r="D49" s="431" t="s">
        <v>2503</v>
      </c>
    </row>
    <row r="50" spans="1:4">
      <c r="A50" s="242">
        <v>21</v>
      </c>
      <c r="B50" s="113"/>
      <c r="C50" s="77" t="s">
        <v>2487</v>
      </c>
      <c r="D50" s="625" t="s">
        <v>273</v>
      </c>
    </row>
    <row r="51" spans="1:4">
      <c r="A51" s="242">
        <v>22</v>
      </c>
      <c r="B51" s="113"/>
      <c r="C51" s="77" t="s">
        <v>2488</v>
      </c>
      <c r="D51" s="431" t="s">
        <v>273</v>
      </c>
    </row>
    <row r="52" spans="1:4">
      <c r="A52" s="242">
        <v>23</v>
      </c>
      <c r="B52" s="113"/>
      <c r="C52" s="77" t="s">
        <v>2489</v>
      </c>
      <c r="D52" s="239"/>
    </row>
    <row r="53" spans="1:4">
      <c r="A53" s="242">
        <v>24</v>
      </c>
      <c r="B53" s="113"/>
      <c r="C53" s="77" t="s">
        <v>2129</v>
      </c>
      <c r="D53" s="239"/>
    </row>
    <row r="54" spans="1:4">
      <c r="A54" s="242">
        <v>25</v>
      </c>
      <c r="B54" s="113"/>
      <c r="D54" s="239"/>
    </row>
    <row r="55" spans="1:4">
      <c r="A55" s="242">
        <v>26</v>
      </c>
      <c r="B55" s="113"/>
      <c r="C55" t="s">
        <v>273</v>
      </c>
      <c r="D55" s="238" t="s">
        <v>273</v>
      </c>
    </row>
    <row r="56" spans="1:4">
      <c r="A56" s="242">
        <v>27</v>
      </c>
      <c r="B56" s="113"/>
      <c r="C56" s="77" t="s">
        <v>273</v>
      </c>
      <c r="D56" s="239"/>
    </row>
    <row r="57" spans="1:4">
      <c r="A57" s="242">
        <v>28</v>
      </c>
      <c r="B57" s="113"/>
      <c r="C57" s="77"/>
      <c r="D57" s="239"/>
    </row>
    <row r="58" spans="1:4">
      <c r="A58" s="242">
        <v>29</v>
      </c>
      <c r="B58" s="113"/>
      <c r="C58" s="77"/>
      <c r="D58" s="239"/>
    </row>
    <row r="59" spans="1:4">
      <c r="A59" s="242">
        <v>30</v>
      </c>
      <c r="B59" s="113"/>
      <c r="C59" s="77"/>
      <c r="D59" s="239"/>
    </row>
    <row r="60" spans="1:4">
      <c r="A60" s="242">
        <v>31</v>
      </c>
      <c r="B60" s="113"/>
      <c r="C60" s="77"/>
      <c r="D60" s="239"/>
    </row>
    <row r="61" spans="1:4">
      <c r="A61" s="242">
        <v>32</v>
      </c>
      <c r="B61" s="113"/>
      <c r="C61" s="77"/>
      <c r="D61" s="239"/>
    </row>
    <row r="62" spans="1:4">
      <c r="A62" s="242">
        <v>33</v>
      </c>
      <c r="B62" s="113"/>
      <c r="C62" s="77"/>
      <c r="D62" s="239"/>
    </row>
    <row r="63" spans="1:4">
      <c r="A63" s="242">
        <v>34</v>
      </c>
      <c r="B63" s="113"/>
      <c r="C63" s="77"/>
      <c r="D63" s="239"/>
    </row>
    <row r="64" spans="1:4">
      <c r="A64" s="242">
        <v>35</v>
      </c>
      <c r="B64" s="113"/>
      <c r="C64" s="77"/>
      <c r="D64" s="239"/>
    </row>
    <row r="65" spans="1:4">
      <c r="A65" s="242">
        <v>36</v>
      </c>
      <c r="B65" s="94"/>
      <c r="C65" s="93"/>
      <c r="D65" s="239"/>
    </row>
    <row r="66" spans="1:4" ht="15.75" thickBot="1">
      <c r="A66" s="243">
        <v>37</v>
      </c>
      <c r="B66" s="117"/>
      <c r="C66" s="116" t="s">
        <v>2130</v>
      </c>
      <c r="D66" s="231">
        <f>SUM(D54:D65)</f>
        <v>0</v>
      </c>
    </row>
    <row r="67" spans="1:4">
      <c r="A67" s="216" t="s">
        <v>115</v>
      </c>
      <c r="B67" s="216"/>
      <c r="C67" s="216"/>
      <c r="D67" s="77"/>
    </row>
    <row r="68" spans="1:4">
      <c r="A68" s="244" t="s">
        <v>2013</v>
      </c>
      <c r="B68" s="244"/>
      <c r="C68" s="112"/>
      <c r="D68" s="112"/>
    </row>
    <row r="69" spans="1:4">
      <c r="A69" s="244"/>
      <c r="B69" s="244"/>
      <c r="C69" s="112"/>
      <c r="D69" s="112"/>
    </row>
    <row r="71" spans="1:4" ht="15.75">
      <c r="A71" s="82" t="s">
        <v>2131</v>
      </c>
      <c r="B71" s="82"/>
      <c r="C71" s="82"/>
      <c r="D71" s="82"/>
    </row>
    <row r="73" spans="1:4" ht="15.75" thickBot="1">
      <c r="A73" s="77" t="str">
        <f>'Data Sheet'!$A$51</f>
        <v>Annual Report of KeySpan Gas East Corporation d/b/a National Grid                                                  Year ended December 31, 2013</v>
      </c>
      <c r="B73" s="93"/>
      <c r="C73" s="93"/>
      <c r="D73" s="35"/>
    </row>
    <row r="74" spans="1:4" ht="15.75">
      <c r="A74" s="232"/>
      <c r="B74" s="233"/>
      <c r="C74" s="234"/>
      <c r="D74" s="235"/>
    </row>
    <row r="75" spans="1:4" ht="15.75">
      <c r="A75" s="81" t="s">
        <v>2305</v>
      </c>
      <c r="B75" s="112"/>
      <c r="C75" s="82"/>
      <c r="D75" s="236"/>
    </row>
    <row r="76" spans="1:4" ht="15.75">
      <c r="A76" s="81" t="s">
        <v>2306</v>
      </c>
      <c r="B76" s="112"/>
      <c r="C76" s="82"/>
      <c r="D76" s="236"/>
    </row>
    <row r="77" spans="1:4">
      <c r="A77" s="91"/>
      <c r="B77" s="93"/>
      <c r="C77" s="93"/>
      <c r="D77" s="219"/>
    </row>
    <row r="78" spans="1:4">
      <c r="A78" s="109"/>
      <c r="B78" s="113"/>
      <c r="C78" s="77"/>
      <c r="D78" s="104" t="s">
        <v>2476</v>
      </c>
    </row>
    <row r="79" spans="1:4">
      <c r="A79" s="109" t="s">
        <v>524</v>
      </c>
      <c r="B79" s="113"/>
      <c r="C79" s="106" t="s">
        <v>2477</v>
      </c>
      <c r="D79" s="104" t="s">
        <v>2466</v>
      </c>
    </row>
    <row r="80" spans="1:4">
      <c r="A80" s="237" t="s">
        <v>529</v>
      </c>
      <c r="B80" s="94"/>
      <c r="C80" s="314" t="s">
        <v>2502</v>
      </c>
      <c r="D80" s="431" t="s">
        <v>2503</v>
      </c>
    </row>
    <row r="81" spans="1:4">
      <c r="A81" s="160">
        <v>1</v>
      </c>
      <c r="B81" s="77"/>
      <c r="C81" s="77"/>
      <c r="D81" s="107"/>
    </row>
    <row r="82" spans="1:4">
      <c r="A82" s="160">
        <v>2</v>
      </c>
      <c r="B82" s="77"/>
      <c r="C82" s="77"/>
      <c r="D82" s="107"/>
    </row>
    <row r="83" spans="1:4">
      <c r="A83" s="160">
        <v>3</v>
      </c>
      <c r="B83" s="77"/>
      <c r="C83" s="77"/>
      <c r="D83" s="107"/>
    </row>
    <row r="84" spans="1:4">
      <c r="A84" s="160">
        <v>4</v>
      </c>
      <c r="B84" s="77"/>
      <c r="C84" s="77"/>
      <c r="D84" s="107"/>
    </row>
    <row r="85" spans="1:4">
      <c r="A85" s="160">
        <v>5</v>
      </c>
      <c r="B85" s="77"/>
      <c r="C85" s="77"/>
      <c r="D85" s="107"/>
    </row>
    <row r="86" spans="1:4">
      <c r="A86" s="160">
        <v>6</v>
      </c>
      <c r="B86" s="77"/>
      <c r="C86" s="77"/>
      <c r="D86" s="107"/>
    </row>
    <row r="87" spans="1:4">
      <c r="A87" s="160">
        <v>7</v>
      </c>
      <c r="B87" s="77"/>
      <c r="C87" s="77"/>
      <c r="D87" s="107"/>
    </row>
    <row r="88" spans="1:4">
      <c r="A88" s="160">
        <v>8</v>
      </c>
      <c r="B88" s="77"/>
      <c r="C88" s="77"/>
      <c r="D88" s="107"/>
    </row>
    <row r="89" spans="1:4">
      <c r="A89" s="160">
        <v>9</v>
      </c>
      <c r="B89" s="77"/>
      <c r="C89" s="77"/>
      <c r="D89" s="107"/>
    </row>
    <row r="90" spans="1:4">
      <c r="A90" s="160">
        <v>10</v>
      </c>
      <c r="B90" s="77"/>
      <c r="C90" s="77"/>
      <c r="D90" s="107"/>
    </row>
    <row r="91" spans="1:4">
      <c r="A91" s="160">
        <v>11</v>
      </c>
      <c r="B91" s="77"/>
      <c r="C91" s="77"/>
      <c r="D91" s="238"/>
    </row>
    <row r="92" spans="1:4">
      <c r="A92" s="160">
        <v>12</v>
      </c>
      <c r="B92" s="77"/>
      <c r="C92" s="77"/>
      <c r="D92" s="239"/>
    </row>
    <row r="93" spans="1:4">
      <c r="A93" s="160">
        <v>13</v>
      </c>
      <c r="B93" s="77"/>
      <c r="C93" s="77"/>
      <c r="D93" s="239"/>
    </row>
    <row r="94" spans="1:4">
      <c r="A94" s="160">
        <v>14</v>
      </c>
      <c r="B94" s="77"/>
      <c r="C94" s="77"/>
      <c r="D94" s="239"/>
    </row>
    <row r="95" spans="1:4">
      <c r="A95" s="160">
        <v>15</v>
      </c>
      <c r="B95" s="77"/>
      <c r="C95" s="77"/>
      <c r="D95" s="239"/>
    </row>
    <row r="96" spans="1:4">
      <c r="A96" s="160">
        <v>16</v>
      </c>
      <c r="B96" s="77"/>
      <c r="C96" s="77"/>
      <c r="D96" s="238"/>
    </row>
    <row r="97" spans="1:4">
      <c r="A97" s="160">
        <v>17</v>
      </c>
      <c r="B97" s="77"/>
      <c r="C97" s="77"/>
      <c r="D97" s="238"/>
    </row>
    <row r="98" spans="1:4">
      <c r="A98" s="160">
        <v>18</v>
      </c>
      <c r="B98" s="77"/>
      <c r="C98" s="77"/>
      <c r="D98" s="239"/>
    </row>
    <row r="99" spans="1:4">
      <c r="A99" s="160">
        <v>19</v>
      </c>
      <c r="B99" s="77"/>
      <c r="C99" s="77"/>
      <c r="D99" s="239"/>
    </row>
    <row r="100" spans="1:4">
      <c r="A100" s="160">
        <v>20</v>
      </c>
      <c r="B100" s="77"/>
      <c r="C100" s="77"/>
      <c r="D100" s="239"/>
    </row>
    <row r="101" spans="1:4">
      <c r="A101" s="160">
        <v>21</v>
      </c>
      <c r="B101" s="77"/>
      <c r="C101" s="77"/>
      <c r="D101" s="239"/>
    </row>
    <row r="102" spans="1:4">
      <c r="A102" s="160">
        <v>22</v>
      </c>
      <c r="B102" s="77"/>
      <c r="C102" s="77"/>
      <c r="D102" s="239"/>
    </row>
    <row r="103" spans="1:4">
      <c r="A103" s="160">
        <v>23</v>
      </c>
      <c r="B103" s="77"/>
      <c r="C103" s="77"/>
      <c r="D103" s="238"/>
    </row>
    <row r="104" spans="1:4">
      <c r="A104" s="160">
        <v>24</v>
      </c>
      <c r="B104" s="77"/>
      <c r="C104" s="77"/>
      <c r="D104" s="238"/>
    </row>
    <row r="105" spans="1:4">
      <c r="A105" s="160">
        <v>25</v>
      </c>
      <c r="B105" s="77"/>
      <c r="C105" s="77"/>
      <c r="D105" s="239"/>
    </row>
    <row r="106" spans="1:4">
      <c r="A106" s="160">
        <v>26</v>
      </c>
      <c r="B106" s="77"/>
      <c r="C106" s="77"/>
      <c r="D106" s="239"/>
    </row>
    <row r="107" spans="1:4">
      <c r="A107" s="160">
        <v>27</v>
      </c>
      <c r="B107" s="77"/>
      <c r="C107" s="77"/>
      <c r="D107" s="239"/>
    </row>
    <row r="108" spans="1:4">
      <c r="A108" s="160">
        <v>28</v>
      </c>
      <c r="B108" s="77"/>
      <c r="C108" s="77"/>
      <c r="D108" s="239"/>
    </row>
    <row r="109" spans="1:4">
      <c r="A109" s="160">
        <v>29</v>
      </c>
      <c r="B109" s="77"/>
      <c r="C109" s="77"/>
      <c r="D109" s="239"/>
    </row>
    <row r="110" spans="1:4">
      <c r="A110" s="160">
        <v>30</v>
      </c>
      <c r="B110" s="77"/>
      <c r="C110" s="77"/>
      <c r="D110" s="238"/>
    </row>
    <row r="111" spans="1:4">
      <c r="A111" s="160">
        <v>31</v>
      </c>
      <c r="B111" s="77"/>
      <c r="C111" s="77"/>
      <c r="D111" s="107"/>
    </row>
    <row r="112" spans="1:4" ht="15.75">
      <c r="A112" s="160">
        <v>32</v>
      </c>
      <c r="B112" s="77"/>
      <c r="C112" s="148"/>
      <c r="D112" s="107"/>
    </row>
    <row r="113" spans="1:4">
      <c r="A113" s="160">
        <v>33</v>
      </c>
      <c r="B113" s="77"/>
      <c r="C113" s="77"/>
      <c r="D113" s="107"/>
    </row>
    <row r="114" spans="1:4">
      <c r="A114" s="160">
        <v>34</v>
      </c>
      <c r="B114" s="77"/>
      <c r="C114" s="77"/>
      <c r="D114" s="107"/>
    </row>
    <row r="115" spans="1:4">
      <c r="A115" s="160">
        <v>35</v>
      </c>
      <c r="B115" s="77"/>
      <c r="C115" s="77"/>
      <c r="D115" s="107"/>
    </row>
    <row r="116" spans="1:4">
      <c r="A116" s="160">
        <v>36</v>
      </c>
      <c r="B116" s="77"/>
      <c r="C116" s="77"/>
      <c r="D116" s="107"/>
    </row>
    <row r="117" spans="1:4">
      <c r="A117" s="160">
        <v>37</v>
      </c>
      <c r="B117" s="77"/>
      <c r="C117" s="77"/>
      <c r="D117" s="107"/>
    </row>
    <row r="118" spans="1:4">
      <c r="A118" s="160">
        <v>38</v>
      </c>
      <c r="B118" s="77"/>
      <c r="C118" s="77"/>
      <c r="D118" s="107"/>
    </row>
    <row r="119" spans="1:4">
      <c r="A119" s="160">
        <v>39</v>
      </c>
      <c r="B119" s="77"/>
      <c r="C119" s="77"/>
      <c r="D119" s="107"/>
    </row>
    <row r="120" spans="1:4">
      <c r="A120" s="160">
        <v>40</v>
      </c>
      <c r="B120" s="77"/>
      <c r="C120" s="77"/>
      <c r="D120" s="107"/>
    </row>
    <row r="121" spans="1:4">
      <c r="A121" s="160">
        <v>41</v>
      </c>
      <c r="B121" s="77"/>
      <c r="C121" s="77"/>
      <c r="D121" s="107"/>
    </row>
    <row r="122" spans="1:4">
      <c r="A122" s="160">
        <v>42</v>
      </c>
      <c r="B122" s="77"/>
      <c r="C122" s="77"/>
      <c r="D122" s="238"/>
    </row>
    <row r="123" spans="1:4">
      <c r="A123" s="160">
        <v>43</v>
      </c>
      <c r="B123" s="77"/>
      <c r="C123" s="77"/>
      <c r="D123" s="107"/>
    </row>
    <row r="124" spans="1:4">
      <c r="A124" s="160">
        <v>44</v>
      </c>
      <c r="B124" s="77"/>
      <c r="C124" s="77"/>
      <c r="D124" s="239"/>
    </row>
    <row r="125" spans="1:4">
      <c r="A125" s="160">
        <v>45</v>
      </c>
      <c r="B125" s="77"/>
      <c r="C125" s="77"/>
      <c r="D125" s="239"/>
    </row>
    <row r="126" spans="1:4">
      <c r="A126" s="160">
        <v>46</v>
      </c>
      <c r="B126" s="77"/>
      <c r="D126" s="239"/>
    </row>
    <row r="127" spans="1:4">
      <c r="A127" s="160">
        <v>47</v>
      </c>
      <c r="B127" s="77"/>
      <c r="D127" s="239"/>
    </row>
    <row r="128" spans="1:4">
      <c r="A128" s="160">
        <v>48</v>
      </c>
      <c r="B128" s="77"/>
      <c r="C128" s="77"/>
      <c r="D128" s="239"/>
    </row>
    <row r="129" spans="1:4">
      <c r="A129" s="160">
        <v>49</v>
      </c>
      <c r="B129" s="77"/>
      <c r="C129" s="77"/>
      <c r="D129" s="239"/>
    </row>
    <row r="130" spans="1:4">
      <c r="A130" s="160">
        <v>50</v>
      </c>
      <c r="B130" s="77"/>
      <c r="C130" s="77"/>
      <c r="D130" s="239"/>
    </row>
    <row r="131" spans="1:4">
      <c r="A131" s="160">
        <v>51</v>
      </c>
      <c r="B131" s="77"/>
      <c r="C131" s="77"/>
      <c r="D131" s="239"/>
    </row>
    <row r="132" spans="1:4">
      <c r="A132" s="160">
        <v>52</v>
      </c>
      <c r="B132" s="77"/>
      <c r="C132" s="77"/>
      <c r="D132" s="239"/>
    </row>
    <row r="133" spans="1:4">
      <c r="A133" s="160">
        <v>53</v>
      </c>
      <c r="B133" s="77"/>
      <c r="C133" s="77"/>
      <c r="D133" s="239"/>
    </row>
    <row r="134" spans="1:4">
      <c r="A134" s="160">
        <v>54</v>
      </c>
      <c r="B134" s="77"/>
      <c r="C134" s="77"/>
      <c r="D134" s="239"/>
    </row>
    <row r="135" spans="1:4">
      <c r="A135" s="160">
        <v>55</v>
      </c>
      <c r="B135" s="77"/>
      <c r="C135" s="77"/>
      <c r="D135" s="239"/>
    </row>
    <row r="136" spans="1:4">
      <c r="A136" s="160">
        <v>56</v>
      </c>
      <c r="B136" s="77"/>
      <c r="C136" s="77"/>
      <c r="D136" s="239"/>
    </row>
    <row r="137" spans="1:4">
      <c r="A137" s="160">
        <v>57</v>
      </c>
      <c r="B137" s="77"/>
      <c r="C137" s="77"/>
      <c r="D137" s="239"/>
    </row>
    <row r="138" spans="1:4" ht="15.75" thickBot="1">
      <c r="A138" s="259">
        <v>58</v>
      </c>
      <c r="B138" s="116"/>
      <c r="C138" s="116"/>
      <c r="D138" s="246"/>
    </row>
    <row r="139" spans="1:4">
      <c r="A139" s="216" t="s">
        <v>115</v>
      </c>
      <c r="B139" s="216"/>
      <c r="C139" s="216"/>
      <c r="D139" s="77"/>
    </row>
    <row r="140" spans="1:4">
      <c r="A140" s="244" t="s">
        <v>2132</v>
      </c>
      <c r="B140" s="244"/>
      <c r="C140" s="112"/>
      <c r="D140" s="112"/>
    </row>
  </sheetData>
  <phoneticPr fontId="0" type="noConversion"/>
  <printOptions horizontalCentered="1" verticalCentered="1"/>
  <pageMargins left="0.25" right="0.25" top="0.25" bottom="0.25" header="0.5" footer="0.21"/>
  <pageSetup scale="75" orientation="portrait" r:id="rId1"/>
  <headerFooter alignWithMargins="0"/>
  <rowBreaks count="1" manualBreakCount="1">
    <brk id="71"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3">
    <pageSetUpPr fitToPage="1"/>
  </sheetPr>
  <dimension ref="A1:T77"/>
  <sheetViews>
    <sheetView tabSelected="1" defaultGridColor="0" view="pageBreakPreview" colorId="22" zoomScale="60" zoomScaleNormal="75" workbookViewId="0">
      <selection activeCell="N14" sqref="N14"/>
    </sheetView>
  </sheetViews>
  <sheetFormatPr defaultColWidth="9.6640625" defaultRowHeight="15"/>
  <cols>
    <col min="1" max="1" width="4.6640625" style="805" customWidth="1"/>
    <col min="2" max="2" width="1.6640625" style="805" customWidth="1"/>
    <col min="3" max="3" width="28.33203125" style="805" customWidth="1"/>
    <col min="4" max="6" width="12.6640625" style="805" customWidth="1"/>
    <col min="7" max="7" width="16" style="805" customWidth="1"/>
    <col min="8" max="8" width="14.21875" style="805" customWidth="1"/>
    <col min="9" max="9" width="12.6640625" style="805" customWidth="1"/>
    <col min="10" max="10" width="13.33203125" style="805" bestFit="1" customWidth="1"/>
    <col min="11" max="16384" width="9.6640625" style="805"/>
  </cols>
  <sheetData>
    <row r="1" spans="1:20" ht="15.75" thickBot="1">
      <c r="A1" s="565" t="s">
        <v>4103</v>
      </c>
      <c r="B1" s="868"/>
      <c r="C1" s="868"/>
      <c r="D1" s="868"/>
      <c r="E1" s="868"/>
      <c r="F1" s="1985"/>
      <c r="G1" s="1986"/>
      <c r="H1" s="898"/>
      <c r="T1" s="1696"/>
    </row>
    <row r="2" spans="1:20">
      <c r="A2" s="1517"/>
      <c r="B2" s="1878"/>
      <c r="C2" s="1878"/>
      <c r="D2" s="1878"/>
      <c r="E2" s="1878"/>
      <c r="F2" s="1878"/>
      <c r="G2" s="1878"/>
      <c r="H2" s="1518"/>
      <c r="T2" s="1696"/>
    </row>
    <row r="3" spans="1:20" ht="15.75">
      <c r="A3" s="866" t="s">
        <v>2133</v>
      </c>
      <c r="B3" s="887"/>
      <c r="C3" s="887"/>
      <c r="D3" s="887"/>
      <c r="E3" s="887"/>
      <c r="F3" s="887"/>
      <c r="G3" s="887"/>
      <c r="H3" s="1987"/>
      <c r="T3" s="1696"/>
    </row>
    <row r="4" spans="1:20">
      <c r="A4" s="1988" t="s">
        <v>2134</v>
      </c>
      <c r="B4" s="898"/>
      <c r="C4" s="898"/>
      <c r="D4" s="898"/>
      <c r="E4" s="898"/>
      <c r="F4" s="898"/>
      <c r="G4" s="898"/>
      <c r="H4" s="1879"/>
      <c r="T4" s="1696"/>
    </row>
    <row r="5" spans="1:20">
      <c r="A5" s="1486"/>
      <c r="B5" s="868"/>
      <c r="C5" s="868"/>
      <c r="D5" s="868"/>
      <c r="E5" s="868"/>
      <c r="F5" s="868"/>
      <c r="G5" s="868"/>
      <c r="H5" s="908"/>
      <c r="T5" s="1696"/>
    </row>
    <row r="6" spans="1:20">
      <c r="A6" s="1486"/>
      <c r="B6" s="868"/>
      <c r="C6" s="862" t="s">
        <v>2135</v>
      </c>
      <c r="D6" s="868"/>
      <c r="E6" s="868"/>
      <c r="F6" s="868"/>
      <c r="G6" s="868"/>
      <c r="H6" s="908"/>
      <c r="T6" s="1696"/>
    </row>
    <row r="7" spans="1:20">
      <c r="A7" s="1486"/>
      <c r="B7" s="868"/>
      <c r="C7" s="862" t="s">
        <v>837</v>
      </c>
      <c r="D7" s="868"/>
      <c r="E7" s="868"/>
      <c r="F7" s="868"/>
      <c r="G7" s="868"/>
      <c r="H7" s="908"/>
      <c r="T7" s="1696"/>
    </row>
    <row r="8" spans="1:20">
      <c r="A8" s="1486"/>
      <c r="B8" s="868"/>
      <c r="C8" s="862" t="s">
        <v>838</v>
      </c>
      <c r="D8" s="868"/>
      <c r="E8" s="868"/>
      <c r="F8" s="868"/>
      <c r="G8" s="868"/>
      <c r="H8" s="908"/>
      <c r="T8" s="1696"/>
    </row>
    <row r="9" spans="1:20">
      <c r="A9" s="1486"/>
      <c r="B9" s="868"/>
      <c r="C9" s="862" t="s">
        <v>839</v>
      </c>
      <c r="D9" s="868"/>
      <c r="E9" s="868"/>
      <c r="F9" s="868"/>
      <c r="G9" s="868"/>
      <c r="H9" s="908"/>
      <c r="T9" s="1696"/>
    </row>
    <row r="10" spans="1:20">
      <c r="A10" s="1486"/>
      <c r="B10" s="868"/>
      <c r="C10" s="868"/>
      <c r="D10" s="868"/>
      <c r="E10" s="868"/>
      <c r="F10" s="868"/>
      <c r="G10" s="868"/>
      <c r="H10" s="908"/>
      <c r="T10" s="1696"/>
    </row>
    <row r="11" spans="1:20">
      <c r="A11" s="1989"/>
      <c r="B11" s="1959"/>
      <c r="C11" s="1790"/>
      <c r="D11" s="1790"/>
      <c r="E11" s="1790"/>
      <c r="F11" s="1790"/>
      <c r="G11" s="1990" t="s">
        <v>2476</v>
      </c>
      <c r="H11" s="1991" t="s">
        <v>2476</v>
      </c>
      <c r="T11" s="1696"/>
    </row>
    <row r="12" spans="1:20">
      <c r="A12" s="1992"/>
      <c r="B12" s="1801"/>
      <c r="C12" s="868"/>
      <c r="D12" s="868"/>
      <c r="E12" s="868"/>
      <c r="F12" s="868"/>
      <c r="G12" s="1528" t="s">
        <v>840</v>
      </c>
      <c r="H12" s="1919" t="s">
        <v>2462</v>
      </c>
      <c r="T12" s="1696"/>
    </row>
    <row r="13" spans="1:20">
      <c r="A13" s="1917" t="s">
        <v>841</v>
      </c>
      <c r="B13" s="1993" t="s">
        <v>842</v>
      </c>
      <c r="C13" s="898"/>
      <c r="D13" s="898"/>
      <c r="E13" s="898"/>
      <c r="F13" s="898"/>
      <c r="G13" s="1528" t="s">
        <v>843</v>
      </c>
      <c r="H13" s="1804" t="s">
        <v>843</v>
      </c>
      <c r="T13" s="1696"/>
    </row>
    <row r="14" spans="1:20">
      <c r="A14" s="1920" t="s">
        <v>844</v>
      </c>
      <c r="B14" s="1994" t="s">
        <v>2502</v>
      </c>
      <c r="C14" s="1525"/>
      <c r="D14" s="1525"/>
      <c r="E14" s="1525"/>
      <c r="F14" s="1525"/>
      <c r="G14" s="1529" t="s">
        <v>845</v>
      </c>
      <c r="H14" s="1921" t="s">
        <v>846</v>
      </c>
      <c r="T14" s="1696"/>
    </row>
    <row r="15" spans="1:20" ht="15.75" thickBot="1">
      <c r="A15" s="1917">
        <v>1</v>
      </c>
      <c r="B15" s="1801"/>
      <c r="C15" s="868" t="s">
        <v>847</v>
      </c>
      <c r="D15" s="868"/>
      <c r="E15" s="868"/>
      <c r="F15" s="868"/>
      <c r="G15" s="1995"/>
      <c r="H15" s="2361"/>
      <c r="T15" s="1696"/>
    </row>
    <row r="16" spans="1:20" ht="15.75" thickTop="1">
      <c r="A16" s="1917">
        <v>2</v>
      </c>
      <c r="B16" s="1801"/>
      <c r="C16" s="868" t="s">
        <v>848</v>
      </c>
      <c r="D16" s="868"/>
      <c r="E16" s="868"/>
      <c r="F16" s="868"/>
      <c r="G16" s="1907"/>
      <c r="H16" s="1996"/>
      <c r="T16" s="1696"/>
    </row>
    <row r="17" spans="1:20">
      <c r="A17" s="1917">
        <v>3</v>
      </c>
      <c r="B17" s="1801"/>
      <c r="C17" s="868" t="s">
        <v>849</v>
      </c>
      <c r="D17" s="868"/>
      <c r="E17" s="868"/>
      <c r="F17" s="868"/>
      <c r="G17" s="1960">
        <v>140425792</v>
      </c>
      <c r="H17" s="1997">
        <v>140467889</v>
      </c>
      <c r="T17" s="1696"/>
    </row>
    <row r="18" spans="1:20">
      <c r="A18" s="1917">
        <v>4</v>
      </c>
      <c r="B18" s="1801"/>
      <c r="C18" s="868" t="s">
        <v>850</v>
      </c>
      <c r="D18" s="868"/>
      <c r="E18" s="868"/>
      <c r="F18" s="868"/>
      <c r="G18" s="1998"/>
      <c r="H18" s="1475"/>
      <c r="T18" s="1696"/>
    </row>
    <row r="19" spans="1:20">
      <c r="A19" s="1917">
        <v>5</v>
      </c>
      <c r="B19" s="1801"/>
      <c r="C19" s="868" t="s">
        <v>851</v>
      </c>
      <c r="D19" s="868"/>
      <c r="E19" s="868"/>
      <c r="F19" s="868"/>
      <c r="G19" s="1998"/>
      <c r="H19" s="1475"/>
      <c r="T19" s="1696"/>
    </row>
    <row r="20" spans="1:20">
      <c r="A20" s="1917">
        <v>6</v>
      </c>
      <c r="B20" s="1801"/>
      <c r="C20" s="868" t="s">
        <v>852</v>
      </c>
      <c r="D20" s="868"/>
      <c r="E20" s="868"/>
      <c r="F20" s="868"/>
      <c r="G20" s="1998"/>
      <c r="H20" s="1475"/>
      <c r="T20" s="1696"/>
    </row>
    <row r="21" spans="1:20">
      <c r="A21" s="1917">
        <v>7</v>
      </c>
      <c r="B21" s="1801"/>
      <c r="C21" s="868" t="s">
        <v>853</v>
      </c>
      <c r="D21" s="868"/>
      <c r="E21" s="868"/>
      <c r="F21" s="868"/>
      <c r="G21" s="1960">
        <v>100263094</v>
      </c>
      <c r="H21" s="1997">
        <f>126685484+265</f>
        <v>126685749</v>
      </c>
      <c r="T21" s="1696"/>
    </row>
    <row r="22" spans="1:20">
      <c r="A22" s="1917">
        <v>8</v>
      </c>
      <c r="B22" s="1801"/>
      <c r="C22" s="1526" t="s">
        <v>854</v>
      </c>
      <c r="D22" s="868"/>
      <c r="E22" s="868"/>
      <c r="F22" s="868"/>
      <c r="G22" s="1999">
        <f>SUM(G17:G21)</f>
        <v>240688886</v>
      </c>
      <c r="H22" s="1957">
        <f>SUM(H17:H21)</f>
        <v>267153638</v>
      </c>
      <c r="T22" s="1696"/>
    </row>
    <row r="23" spans="1:20">
      <c r="A23" s="1917">
        <v>9</v>
      </c>
      <c r="B23" s="1801"/>
      <c r="C23" s="868" t="s">
        <v>855</v>
      </c>
      <c r="D23" s="868"/>
      <c r="E23" s="868"/>
      <c r="F23" s="868"/>
      <c r="G23" s="1891">
        <v>23689747</v>
      </c>
      <c r="H23" s="1909">
        <v>20021680</v>
      </c>
      <c r="T23" s="1696"/>
    </row>
    <row r="24" spans="1:20" ht="15.75" thickBot="1">
      <c r="A24" s="1917">
        <v>10</v>
      </c>
      <c r="B24" s="1801"/>
      <c r="C24" s="868" t="s">
        <v>856</v>
      </c>
      <c r="D24" s="868"/>
      <c r="E24" s="868"/>
      <c r="F24" s="868"/>
      <c r="G24" s="2000">
        <f>G22-G23</f>
        <v>216999139</v>
      </c>
      <c r="H24" s="2001">
        <f>H22-H23</f>
        <v>247131958</v>
      </c>
    </row>
    <row r="25" spans="1:20" ht="15.75" thickTop="1">
      <c r="A25" s="1917">
        <v>11</v>
      </c>
      <c r="B25" s="1801"/>
      <c r="C25" s="868"/>
      <c r="D25" s="868"/>
      <c r="E25" s="868"/>
      <c r="F25" s="868"/>
      <c r="G25" s="1891"/>
      <c r="H25" s="1909"/>
    </row>
    <row r="26" spans="1:20">
      <c r="A26" s="1917">
        <v>12</v>
      </c>
      <c r="B26" s="1801"/>
      <c r="C26" s="868"/>
      <c r="D26" s="868"/>
      <c r="E26" s="868"/>
      <c r="F26" s="868"/>
      <c r="G26" s="1891"/>
      <c r="H26" s="1909"/>
      <c r="T26" s="1696"/>
    </row>
    <row r="27" spans="1:20">
      <c r="A27" s="1917">
        <v>13</v>
      </c>
      <c r="B27" s="1801"/>
      <c r="C27" s="868"/>
      <c r="D27" s="2002"/>
      <c r="E27" s="868"/>
      <c r="F27" s="868"/>
      <c r="G27" s="1998"/>
      <c r="H27" s="1475"/>
    </row>
    <row r="28" spans="1:20">
      <c r="A28" s="1917">
        <v>14</v>
      </c>
      <c r="B28" s="1801"/>
      <c r="C28" s="868"/>
      <c r="D28" s="2002"/>
      <c r="E28" s="868"/>
      <c r="F28" s="868"/>
      <c r="G28" s="1998"/>
      <c r="H28" s="1475"/>
    </row>
    <row r="29" spans="1:20">
      <c r="A29" s="1917">
        <v>15</v>
      </c>
      <c r="B29" s="1801"/>
      <c r="C29" s="868"/>
      <c r="D29" s="2002"/>
      <c r="E29" s="868"/>
      <c r="F29" s="868"/>
      <c r="G29" s="1998"/>
      <c r="H29" s="1475"/>
      <c r="T29" s="1696"/>
    </row>
    <row r="30" spans="1:20">
      <c r="A30" s="1958"/>
      <c r="B30" s="1790"/>
      <c r="C30" s="1790"/>
      <c r="D30" s="1790"/>
      <c r="E30" s="1790"/>
      <c r="F30" s="1790"/>
      <c r="G30" s="1790"/>
      <c r="H30" s="1912"/>
    </row>
    <row r="31" spans="1:20" ht="15.75">
      <c r="A31" s="866" t="s">
        <v>857</v>
      </c>
      <c r="B31" s="887"/>
      <c r="C31" s="887"/>
      <c r="D31" s="887"/>
      <c r="E31" s="887"/>
      <c r="F31" s="887"/>
      <c r="G31" s="887"/>
      <c r="H31" s="1987"/>
    </row>
    <row r="32" spans="1:20">
      <c r="A32" s="1798"/>
      <c r="B32" s="868"/>
      <c r="C32" s="868"/>
      <c r="D32" s="868"/>
      <c r="E32" s="868"/>
      <c r="F32" s="868"/>
      <c r="G32" s="868"/>
      <c r="H32" s="908"/>
    </row>
    <row r="33" spans="1:20">
      <c r="A33" s="1798"/>
      <c r="B33" s="868"/>
      <c r="C33" s="868" t="s">
        <v>858</v>
      </c>
      <c r="D33" s="868"/>
      <c r="E33" s="868"/>
      <c r="F33" s="868"/>
      <c r="G33" s="868"/>
      <c r="H33" s="908"/>
      <c r="T33" s="1696"/>
    </row>
    <row r="34" spans="1:20">
      <c r="A34" s="1798"/>
      <c r="B34" s="868"/>
      <c r="C34" s="868" t="s">
        <v>1140</v>
      </c>
      <c r="D34" s="868"/>
      <c r="E34" s="868"/>
      <c r="F34" s="868"/>
      <c r="G34" s="868"/>
      <c r="H34" s="908"/>
      <c r="J34" s="2003"/>
    </row>
    <row r="35" spans="1:20">
      <c r="A35" s="1798"/>
      <c r="B35" s="868"/>
      <c r="C35" s="868" t="s">
        <v>1141</v>
      </c>
      <c r="D35" s="868"/>
      <c r="E35" s="868"/>
      <c r="F35" s="868"/>
      <c r="G35" s="868"/>
      <c r="H35" s="908"/>
      <c r="T35" s="1696"/>
    </row>
    <row r="36" spans="1:20">
      <c r="A36" s="1945"/>
      <c r="B36" s="1959"/>
      <c r="C36" s="1790"/>
      <c r="D36" s="2004"/>
      <c r="E36" s="1990" t="s">
        <v>1142</v>
      </c>
      <c r="F36" s="1990" t="s">
        <v>1143</v>
      </c>
      <c r="G36" s="2004"/>
      <c r="H36" s="1912"/>
      <c r="T36" s="1696"/>
    </row>
    <row r="37" spans="1:20">
      <c r="A37" s="1917"/>
      <c r="B37" s="1801"/>
      <c r="C37" s="868"/>
      <c r="D37" s="1528" t="s">
        <v>1144</v>
      </c>
      <c r="E37" s="1528" t="s">
        <v>1145</v>
      </c>
      <c r="F37" s="1528" t="s">
        <v>1146</v>
      </c>
      <c r="G37" s="1523"/>
      <c r="H37" s="908"/>
    </row>
    <row r="38" spans="1:20">
      <c r="A38" s="1917" t="s">
        <v>841</v>
      </c>
      <c r="B38" s="1801"/>
      <c r="C38" s="1526" t="s">
        <v>231</v>
      </c>
      <c r="D38" s="1528" t="s">
        <v>1147</v>
      </c>
      <c r="E38" s="1528" t="s">
        <v>1148</v>
      </c>
      <c r="F38" s="1528" t="s">
        <v>1149</v>
      </c>
      <c r="G38" s="1528" t="s">
        <v>2105</v>
      </c>
      <c r="H38" s="1919" t="s">
        <v>1435</v>
      </c>
    </row>
    <row r="39" spans="1:20">
      <c r="A39" s="1920" t="s">
        <v>844</v>
      </c>
      <c r="B39" s="1803"/>
      <c r="C39" s="1531" t="s">
        <v>2502</v>
      </c>
      <c r="D39" s="1529" t="s">
        <v>845</v>
      </c>
      <c r="E39" s="1529" t="s">
        <v>846</v>
      </c>
      <c r="F39" s="1529" t="s">
        <v>1150</v>
      </c>
      <c r="G39" s="1529" t="s">
        <v>1151</v>
      </c>
      <c r="H39" s="1921" t="s">
        <v>1152</v>
      </c>
    </row>
    <row r="40" spans="1:20">
      <c r="A40" s="1917">
        <v>21</v>
      </c>
      <c r="B40" s="1801"/>
      <c r="C40" s="868" t="s">
        <v>1153</v>
      </c>
      <c r="D40" s="2005">
        <v>23689747</v>
      </c>
      <c r="E40" s="1472"/>
      <c r="F40" s="1472"/>
      <c r="G40" s="1472"/>
      <c r="H40" s="1906">
        <f>SUM(D40:G40)</f>
        <v>23689747</v>
      </c>
    </row>
    <row r="41" spans="1:20">
      <c r="A41" s="1917">
        <v>22</v>
      </c>
      <c r="B41" s="1801"/>
      <c r="C41" s="868" t="s">
        <v>1154</v>
      </c>
      <c r="D41" s="1960">
        <v>6001427.4299999997</v>
      </c>
      <c r="E41" s="1998"/>
      <c r="F41" s="1998"/>
      <c r="G41" s="1998"/>
      <c r="H41" s="1909">
        <f>SUM(D41:G41)</f>
        <v>6001427.4299999997</v>
      </c>
    </row>
    <row r="42" spans="1:20">
      <c r="A42" s="1917">
        <v>23</v>
      </c>
      <c r="B42" s="1801"/>
      <c r="C42" s="868" t="s">
        <v>1155</v>
      </c>
      <c r="D42" s="1960">
        <v>8233869.9900000002</v>
      </c>
      <c r="E42" s="1998"/>
      <c r="F42" s="1998"/>
      <c r="G42" s="1998"/>
      <c r="H42" s="1909">
        <f>SUM(D42:G42)</f>
        <v>8233869.9900000002</v>
      </c>
    </row>
    <row r="43" spans="1:20">
      <c r="A43" s="1917">
        <v>24</v>
      </c>
      <c r="B43" s="1801"/>
      <c r="C43" s="868" t="s">
        <v>1156</v>
      </c>
      <c r="D43" s="1960">
        <v>-1435624.44</v>
      </c>
      <c r="E43" s="1998"/>
      <c r="F43" s="1998"/>
      <c r="G43" s="1998"/>
      <c r="H43" s="1909">
        <f>SUM(D43:G43)</f>
        <v>-1435624.44</v>
      </c>
    </row>
    <row r="44" spans="1:20">
      <c r="A44" s="1917">
        <v>25</v>
      </c>
      <c r="B44" s="1801"/>
      <c r="C44" s="805" t="s">
        <v>1119</v>
      </c>
      <c r="D44" s="2006">
        <v>0</v>
      </c>
      <c r="E44" s="1998"/>
      <c r="F44" s="1998"/>
      <c r="G44" s="1998"/>
      <c r="H44" s="2007">
        <f>SUM(D44:G44)</f>
        <v>0</v>
      </c>
    </row>
    <row r="45" spans="1:20">
      <c r="A45" s="1917">
        <v>26</v>
      </c>
      <c r="B45" s="1801"/>
      <c r="C45" s="868"/>
      <c r="D45" s="1891"/>
      <c r="E45" s="1891"/>
      <c r="F45" s="1891"/>
      <c r="G45" s="1891"/>
      <c r="H45" s="2007"/>
    </row>
    <row r="46" spans="1:20" ht="15.75" thickBot="1">
      <c r="A46" s="1917">
        <v>27</v>
      </c>
      <c r="B46" s="1801"/>
      <c r="C46" s="868" t="s">
        <v>1157</v>
      </c>
      <c r="D46" s="2000">
        <f>D40+D41-D42+SUM(D43:D45)</f>
        <v>20021679.999999996</v>
      </c>
      <c r="E46" s="2000">
        <f>E40+E41-E42+SUM(E43:E45)</f>
        <v>0</v>
      </c>
      <c r="F46" s="2000">
        <f>F40+F41-F42+SUM(F43:F45)</f>
        <v>0</v>
      </c>
      <c r="G46" s="2000">
        <f>G40+G41-G42+SUM(G43:G45)</f>
        <v>0</v>
      </c>
      <c r="H46" s="2008">
        <f>H40+H41-H42+SUM(H43:H45)</f>
        <v>20021679.999999996</v>
      </c>
    </row>
    <row r="47" spans="1:20" ht="15.75" thickTop="1">
      <c r="A47" s="1917">
        <v>28</v>
      </c>
      <c r="B47" s="1801"/>
      <c r="C47" s="868"/>
      <c r="D47" s="868"/>
      <c r="E47" s="868"/>
      <c r="F47" s="868"/>
      <c r="G47" s="868"/>
      <c r="H47" s="908"/>
    </row>
    <row r="48" spans="1:20">
      <c r="A48" s="1917">
        <v>29</v>
      </c>
      <c r="B48" s="1801"/>
      <c r="C48" s="868" t="s">
        <v>1158</v>
      </c>
      <c r="D48" s="868"/>
      <c r="E48" s="868"/>
      <c r="F48" s="868"/>
      <c r="G48" s="868"/>
      <c r="H48" s="1906"/>
    </row>
    <row r="49" spans="1:8">
      <c r="A49" s="1917">
        <v>30</v>
      </c>
      <c r="B49" s="1801"/>
      <c r="C49" s="2009" t="s">
        <v>2579</v>
      </c>
      <c r="D49" s="868"/>
      <c r="E49" s="868"/>
      <c r="F49" s="868"/>
      <c r="G49" s="868"/>
      <c r="H49" s="908"/>
    </row>
    <row r="50" spans="1:8">
      <c r="A50" s="1917">
        <v>31</v>
      </c>
      <c r="B50" s="1801"/>
      <c r="C50" s="2010" t="s">
        <v>2580</v>
      </c>
      <c r="D50" s="868"/>
      <c r="E50" s="868"/>
      <c r="F50" s="868"/>
      <c r="G50" s="868"/>
      <c r="H50" s="908"/>
    </row>
    <row r="51" spans="1:8">
      <c r="A51" s="1917">
        <v>32</v>
      </c>
      <c r="B51" s="1801"/>
      <c r="C51" s="2010" t="s">
        <v>2581</v>
      </c>
      <c r="D51" s="868"/>
      <c r="E51" s="868"/>
      <c r="F51" s="868"/>
      <c r="G51" s="868"/>
      <c r="H51" s="908"/>
    </row>
    <row r="52" spans="1:8">
      <c r="A52" s="1917">
        <v>33</v>
      </c>
      <c r="B52" s="1801"/>
      <c r="C52" s="868" t="s">
        <v>2582</v>
      </c>
      <c r="D52" s="868"/>
      <c r="E52" s="868"/>
      <c r="F52" s="868"/>
      <c r="G52" s="868"/>
      <c r="H52" s="908"/>
    </row>
    <row r="53" spans="1:8">
      <c r="A53" s="1917">
        <v>34</v>
      </c>
      <c r="B53" s="1801"/>
      <c r="C53" s="868" t="s">
        <v>2583</v>
      </c>
      <c r="D53" s="868"/>
      <c r="E53" s="868"/>
      <c r="F53" s="868"/>
      <c r="G53" s="868"/>
      <c r="H53" s="908"/>
    </row>
    <row r="54" spans="1:8">
      <c r="A54" s="1917">
        <v>35</v>
      </c>
      <c r="B54" s="1801"/>
      <c r="C54" s="868" t="s">
        <v>2584</v>
      </c>
      <c r="D54" s="868"/>
      <c r="E54" s="868"/>
      <c r="F54" s="868"/>
      <c r="G54" s="868"/>
      <c r="H54" s="908"/>
    </row>
    <row r="55" spans="1:8">
      <c r="A55" s="1917">
        <v>36</v>
      </c>
      <c r="B55" s="1801"/>
      <c r="C55" s="868"/>
      <c r="D55" s="868"/>
      <c r="E55" s="868"/>
      <c r="F55" s="868"/>
      <c r="G55" s="868"/>
      <c r="H55" s="908"/>
    </row>
    <row r="56" spans="1:8">
      <c r="A56" s="1917">
        <v>37</v>
      </c>
      <c r="B56" s="1801"/>
      <c r="C56" s="868"/>
      <c r="D56" s="868"/>
      <c r="E56" s="868"/>
      <c r="F56" s="868"/>
      <c r="G56" s="868"/>
      <c r="H56" s="908"/>
    </row>
    <row r="57" spans="1:8" ht="11.1" customHeight="1">
      <c r="A57" s="1917">
        <v>38</v>
      </c>
      <c r="B57" s="1801"/>
      <c r="C57" s="868"/>
      <c r="D57" s="868"/>
      <c r="E57" s="868"/>
      <c r="F57" s="868"/>
      <c r="G57" s="868"/>
      <c r="H57" s="908"/>
    </row>
    <row r="58" spans="1:8">
      <c r="A58" s="1917">
        <v>39</v>
      </c>
      <c r="B58" s="1801"/>
      <c r="C58" s="868"/>
      <c r="D58" s="868"/>
      <c r="E58" s="868"/>
      <c r="F58" s="868"/>
      <c r="G58" s="868"/>
      <c r="H58" s="908"/>
    </row>
    <row r="59" spans="1:8" ht="15.75" thickBot="1">
      <c r="A59" s="1936">
        <v>40</v>
      </c>
      <c r="B59" s="1961"/>
      <c r="C59" s="1883"/>
      <c r="D59" s="1883"/>
      <c r="E59" s="1883"/>
      <c r="F59" s="1883"/>
      <c r="G59" s="1883"/>
      <c r="H59" s="1884"/>
    </row>
    <row r="60" spans="1:8">
      <c r="A60" s="1790"/>
      <c r="B60" s="1790"/>
      <c r="C60" s="1790"/>
      <c r="D60" s="1790"/>
      <c r="E60" s="1790"/>
      <c r="F60" s="1790"/>
      <c r="G60" s="1790"/>
      <c r="H60" s="2011" t="s">
        <v>1159</v>
      </c>
    </row>
    <row r="61" spans="1:8">
      <c r="A61" s="2012" t="s">
        <v>2014</v>
      </c>
      <c r="B61" s="2012"/>
      <c r="C61" s="2012"/>
      <c r="D61" s="2012"/>
      <c r="E61" s="2012"/>
      <c r="F61" s="2012"/>
      <c r="G61" s="2012"/>
      <c r="H61" s="2012"/>
    </row>
    <row r="62" spans="1:8">
      <c r="A62" s="868"/>
      <c r="B62" s="868"/>
      <c r="C62" s="868"/>
      <c r="D62" s="868"/>
      <c r="E62" s="868"/>
      <c r="F62" s="868"/>
      <c r="G62" s="868"/>
      <c r="H62" s="868"/>
    </row>
    <row r="69" spans="3:3">
      <c r="C69" s="862"/>
    </row>
    <row r="71" spans="3:3">
      <c r="C71" s="862"/>
    </row>
    <row r="72" spans="3:3">
      <c r="C72" s="862"/>
    </row>
    <row r="73" spans="3:3">
      <c r="C73" s="862"/>
    </row>
    <row r="74" spans="3:3">
      <c r="C74" s="862"/>
    </row>
    <row r="75" spans="3:3">
      <c r="C75" s="862"/>
    </row>
    <row r="76" spans="3:3">
      <c r="C76" s="862"/>
    </row>
    <row r="77" spans="3:3">
      <c r="C77" s="862"/>
    </row>
  </sheetData>
  <printOptions horizontalCentered="1" verticalCentered="1"/>
  <pageMargins left="0.25" right="0.25" top="0.25" bottom="0.25" header="0.5" footer="0.21"/>
  <pageSetup scale="83" orientation="portrait" r:id="rId1"/>
  <headerFooter alignWithMargins="0"/>
  <rowBreaks count="1" manualBreakCount="1">
    <brk id="61" max="7"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4">
    <pageSetUpPr fitToPage="1"/>
  </sheetPr>
  <dimension ref="A1:G83"/>
  <sheetViews>
    <sheetView defaultGridColor="0" view="pageBreakPreview" topLeftCell="A22" colorId="22" zoomScale="60" zoomScaleNormal="70" workbookViewId="0">
      <selection activeCell="C59" sqref="C59"/>
    </sheetView>
  </sheetViews>
  <sheetFormatPr defaultColWidth="9.6640625" defaultRowHeight="15"/>
  <cols>
    <col min="1" max="1" width="4.6640625" style="805" customWidth="1"/>
    <col min="2" max="2" width="39.33203125" style="805" customWidth="1"/>
    <col min="3" max="6" width="15.6640625" style="805" customWidth="1"/>
    <col min="7" max="7" width="10.6640625" style="805" customWidth="1"/>
    <col min="8" max="16384" width="9.6640625" style="805"/>
  </cols>
  <sheetData>
    <row r="1" spans="1:7" ht="15.75" thickBot="1">
      <c r="A1" s="565" t="str">
        <f>'Data Sheet'!$A$51</f>
        <v>Annual Report of KeySpan Gas East Corporation d/b/a National Grid                                                  Year ended December 31, 2013</v>
      </c>
      <c r="B1" s="1487"/>
      <c r="C1" s="1487"/>
      <c r="D1" s="1487"/>
      <c r="E1" s="1487"/>
      <c r="F1" s="863"/>
      <c r="G1" s="898"/>
    </row>
    <row r="2" spans="1:7">
      <c r="A2" s="1795"/>
      <c r="B2" s="1796"/>
      <c r="C2" s="1796"/>
      <c r="D2" s="1796"/>
      <c r="E2" s="1796"/>
      <c r="F2" s="1796"/>
      <c r="G2" s="1797"/>
    </row>
    <row r="3" spans="1:7" ht="15.75">
      <c r="A3" s="866" t="s">
        <v>1160</v>
      </c>
      <c r="B3" s="1601"/>
      <c r="C3" s="1601"/>
      <c r="D3" s="1601"/>
      <c r="E3" s="1601"/>
      <c r="F3" s="1601"/>
      <c r="G3" s="1602"/>
    </row>
    <row r="4" spans="1:7">
      <c r="A4" s="1604"/>
      <c r="B4" s="1595"/>
      <c r="C4" s="1595"/>
      <c r="D4" s="1595"/>
      <c r="E4" s="1595"/>
      <c r="F4" s="1595"/>
      <c r="G4" s="1605"/>
    </row>
    <row r="5" spans="1:7">
      <c r="A5" s="1798" t="s">
        <v>1161</v>
      </c>
      <c r="B5" s="1571" t="s">
        <v>1162</v>
      </c>
      <c r="C5" s="1571"/>
      <c r="D5" s="1571"/>
      <c r="E5" s="1571"/>
      <c r="F5" s="1571"/>
      <c r="G5" s="1799"/>
    </row>
    <row r="6" spans="1:7">
      <c r="A6" s="1798" t="s">
        <v>1163</v>
      </c>
      <c r="B6" s="1571" t="s">
        <v>1164</v>
      </c>
      <c r="C6" s="1571"/>
      <c r="D6" s="1571"/>
      <c r="E6" s="1571"/>
      <c r="F6" s="1571"/>
      <c r="G6" s="1799"/>
    </row>
    <row r="7" spans="1:7">
      <c r="A7" s="1798"/>
      <c r="B7" s="1571" t="s">
        <v>1165</v>
      </c>
      <c r="C7" s="1571"/>
      <c r="D7" s="1571"/>
      <c r="E7" s="1571"/>
      <c r="F7" s="1571"/>
      <c r="G7" s="1799"/>
    </row>
    <row r="8" spans="1:7">
      <c r="A8" s="1798" t="s">
        <v>1166</v>
      </c>
      <c r="B8" s="1571" t="s">
        <v>1167</v>
      </c>
      <c r="C8" s="1571"/>
      <c r="D8" s="1571"/>
      <c r="E8" s="1571"/>
      <c r="F8" s="1571"/>
      <c r="G8" s="1799"/>
    </row>
    <row r="9" spans="1:7">
      <c r="A9" s="1798"/>
      <c r="B9" s="1571" t="s">
        <v>1168</v>
      </c>
      <c r="C9" s="1571"/>
      <c r="D9" s="1571"/>
      <c r="E9" s="1571"/>
      <c r="F9" s="1571"/>
      <c r="G9" s="1799"/>
    </row>
    <row r="10" spans="1:7">
      <c r="A10" s="1798" t="s">
        <v>1169</v>
      </c>
      <c r="B10" s="1571" t="s">
        <v>1170</v>
      </c>
      <c r="C10" s="1571"/>
      <c r="D10" s="1571"/>
      <c r="E10" s="1571"/>
      <c r="F10" s="1571"/>
      <c r="G10" s="1799"/>
    </row>
    <row r="11" spans="1:7">
      <c r="A11" s="1798" t="s">
        <v>1171</v>
      </c>
      <c r="B11" s="1571" t="s">
        <v>482</v>
      </c>
      <c r="C11" s="1571"/>
      <c r="D11" s="1571"/>
      <c r="E11" s="1571"/>
      <c r="F11" s="1571"/>
      <c r="G11" s="1799"/>
    </row>
    <row r="12" spans="1:7">
      <c r="A12" s="1798"/>
      <c r="B12" s="1571" t="s">
        <v>483</v>
      </c>
      <c r="C12" s="1571"/>
      <c r="D12" s="1571"/>
      <c r="E12" s="1571"/>
      <c r="F12" s="1571"/>
      <c r="G12" s="1799"/>
    </row>
    <row r="13" spans="1:7">
      <c r="A13" s="1798" t="s">
        <v>484</v>
      </c>
      <c r="B13" s="1571" t="s">
        <v>1927</v>
      </c>
      <c r="C13" s="1571"/>
      <c r="D13" s="1571"/>
      <c r="E13" s="1571"/>
      <c r="F13" s="1571"/>
      <c r="G13" s="1799"/>
    </row>
    <row r="14" spans="1:7">
      <c r="A14" s="1800"/>
      <c r="B14" s="1487"/>
      <c r="C14" s="1487"/>
      <c r="D14" s="1487"/>
      <c r="E14" s="1487"/>
      <c r="F14" s="1487"/>
      <c r="G14" s="1522"/>
    </row>
    <row r="15" spans="1:7">
      <c r="A15" s="1798"/>
      <c r="B15" s="1801"/>
      <c r="C15" s="1802" t="s">
        <v>2476</v>
      </c>
      <c r="D15" s="1803"/>
      <c r="E15" s="1487"/>
      <c r="F15" s="1802" t="s">
        <v>2476</v>
      </c>
      <c r="G15" s="901"/>
    </row>
    <row r="16" spans="1:7">
      <c r="A16" s="1798"/>
      <c r="B16" s="1801"/>
      <c r="C16" s="1802" t="s">
        <v>840</v>
      </c>
      <c r="D16" s="1801"/>
      <c r="E16" s="1801"/>
      <c r="F16" s="1802" t="s">
        <v>2007</v>
      </c>
      <c r="G16" s="1804" t="s">
        <v>1928</v>
      </c>
    </row>
    <row r="17" spans="1:7">
      <c r="A17" s="1798" t="s">
        <v>524</v>
      </c>
      <c r="B17" s="1802" t="s">
        <v>1929</v>
      </c>
      <c r="C17" s="1802" t="s">
        <v>843</v>
      </c>
      <c r="D17" s="1802" t="s">
        <v>1930</v>
      </c>
      <c r="E17" s="1802" t="s">
        <v>1931</v>
      </c>
      <c r="F17" s="1802" t="s">
        <v>2009</v>
      </c>
      <c r="G17" s="1804" t="s">
        <v>1932</v>
      </c>
    </row>
    <row r="18" spans="1:7">
      <c r="A18" s="1800" t="s">
        <v>1933</v>
      </c>
      <c r="B18" s="1805" t="s">
        <v>2502</v>
      </c>
      <c r="C18" s="1805" t="s">
        <v>2503</v>
      </c>
      <c r="D18" s="1805" t="s">
        <v>272</v>
      </c>
      <c r="E18" s="1805" t="s">
        <v>2279</v>
      </c>
      <c r="F18" s="1805" t="s">
        <v>2468</v>
      </c>
      <c r="G18" s="1806" t="s">
        <v>2469</v>
      </c>
    </row>
    <row r="19" spans="1:7">
      <c r="A19" s="1798">
        <v>1</v>
      </c>
      <c r="B19" s="1801"/>
      <c r="C19" s="1533"/>
      <c r="D19" s="1533"/>
      <c r="E19" s="1533"/>
      <c r="F19" s="1533">
        <f t="shared" ref="F19:F31" si="0">C19+D19-E19</f>
        <v>0</v>
      </c>
      <c r="G19" s="1807"/>
    </row>
    <row r="20" spans="1:7">
      <c r="A20" s="1798">
        <v>2</v>
      </c>
      <c r="B20" s="1801"/>
      <c r="C20" s="1534"/>
      <c r="D20" s="1534"/>
      <c r="E20" s="1534"/>
      <c r="F20" s="1534">
        <f t="shared" si="0"/>
        <v>0</v>
      </c>
      <c r="G20" s="1807"/>
    </row>
    <row r="21" spans="1:7">
      <c r="A21" s="1798">
        <v>3</v>
      </c>
      <c r="B21" s="1801"/>
      <c r="C21" s="1534"/>
      <c r="D21" s="1534"/>
      <c r="E21" s="1534"/>
      <c r="F21" s="1534">
        <f t="shared" si="0"/>
        <v>0</v>
      </c>
      <c r="G21" s="1807"/>
    </row>
    <row r="22" spans="1:7">
      <c r="A22" s="1798">
        <v>4</v>
      </c>
      <c r="B22" s="1801"/>
      <c r="C22" s="1534"/>
      <c r="D22" s="1534"/>
      <c r="E22" s="1534"/>
      <c r="F22" s="1534">
        <f t="shared" si="0"/>
        <v>0</v>
      </c>
      <c r="G22" s="1807"/>
    </row>
    <row r="23" spans="1:7">
      <c r="A23" s="1798">
        <v>5</v>
      </c>
      <c r="B23" s="1801"/>
      <c r="C23" s="1534"/>
      <c r="D23" s="1534"/>
      <c r="E23" s="1534"/>
      <c r="F23" s="1534">
        <f t="shared" si="0"/>
        <v>0</v>
      </c>
      <c r="G23" s="1807"/>
    </row>
    <row r="24" spans="1:7">
      <c r="A24" s="1798">
        <v>6</v>
      </c>
      <c r="B24" s="1801"/>
      <c r="C24" s="1534"/>
      <c r="D24" s="1534"/>
      <c r="E24" s="1534"/>
      <c r="F24" s="1534">
        <f t="shared" si="0"/>
        <v>0</v>
      </c>
      <c r="G24" s="1807"/>
    </row>
    <row r="25" spans="1:7">
      <c r="A25" s="1798">
        <v>7</v>
      </c>
      <c r="B25" s="1801"/>
      <c r="C25" s="1534"/>
      <c r="D25" s="1534"/>
      <c r="E25" s="1534"/>
      <c r="F25" s="1534">
        <f t="shared" si="0"/>
        <v>0</v>
      </c>
      <c r="G25" s="1807"/>
    </row>
    <row r="26" spans="1:7">
      <c r="A26" s="1798">
        <v>8</v>
      </c>
      <c r="B26" s="1801"/>
      <c r="C26" s="1534"/>
      <c r="D26" s="1534"/>
      <c r="E26" s="1534"/>
      <c r="F26" s="1534">
        <f t="shared" si="0"/>
        <v>0</v>
      </c>
      <c r="G26" s="1807"/>
    </row>
    <row r="27" spans="1:7">
      <c r="A27" s="1798">
        <v>9</v>
      </c>
      <c r="B27" s="1801"/>
      <c r="C27" s="1534"/>
      <c r="D27" s="1534"/>
      <c r="E27" s="1534"/>
      <c r="F27" s="1534">
        <f t="shared" si="0"/>
        <v>0</v>
      </c>
      <c r="G27" s="1807"/>
    </row>
    <row r="28" spans="1:7">
      <c r="A28" s="1798">
        <v>10</v>
      </c>
      <c r="B28" s="1801"/>
      <c r="C28" s="1534"/>
      <c r="D28" s="1534"/>
      <c r="E28" s="1534"/>
      <c r="F28" s="1534">
        <f t="shared" si="0"/>
        <v>0</v>
      </c>
      <c r="G28" s="1807"/>
    </row>
    <row r="29" spans="1:7">
      <c r="A29" s="1798">
        <v>11</v>
      </c>
      <c r="B29" s="1801"/>
      <c r="C29" s="1534"/>
      <c r="D29" s="1534"/>
      <c r="E29" s="1534"/>
      <c r="F29" s="1534">
        <f t="shared" si="0"/>
        <v>0</v>
      </c>
      <c r="G29" s="1807"/>
    </row>
    <row r="30" spans="1:7">
      <c r="A30" s="1798">
        <v>12</v>
      </c>
      <c r="B30" s="1801"/>
      <c r="C30" s="1534"/>
      <c r="D30" s="1534"/>
      <c r="E30" s="1534"/>
      <c r="F30" s="1534">
        <f t="shared" si="0"/>
        <v>0</v>
      </c>
      <c r="G30" s="1807"/>
    </row>
    <row r="31" spans="1:7">
      <c r="A31" s="1798">
        <v>13</v>
      </c>
      <c r="B31" s="1801"/>
      <c r="C31" s="1534"/>
      <c r="D31" s="1534"/>
      <c r="E31" s="1534"/>
      <c r="F31" s="1534">
        <f t="shared" si="0"/>
        <v>0</v>
      </c>
      <c r="G31" s="1807"/>
    </row>
    <row r="32" spans="1:7">
      <c r="A32" s="1798">
        <v>14</v>
      </c>
      <c r="B32" s="1808" t="s">
        <v>1934</v>
      </c>
      <c r="C32" s="1809">
        <f>SUM(C19:C31)</f>
        <v>0</v>
      </c>
      <c r="D32" s="1809">
        <f>SUM(D19:D31)</f>
        <v>0</v>
      </c>
      <c r="E32" s="1809">
        <f>SUM(E19:E31)</f>
        <v>0</v>
      </c>
      <c r="F32" s="1809">
        <f>SUM(F19:F31)</f>
        <v>0</v>
      </c>
      <c r="G32" s="1810">
        <f>SUM(G19:G31)</f>
        <v>0</v>
      </c>
    </row>
    <row r="33" spans="1:7">
      <c r="A33" s="1798">
        <v>15</v>
      </c>
      <c r="B33" s="1801"/>
      <c r="C33" s="1533"/>
      <c r="D33" s="1533"/>
      <c r="E33" s="1533"/>
      <c r="F33" s="1533"/>
      <c r="G33" s="1807"/>
    </row>
    <row r="34" spans="1:7">
      <c r="A34" s="1798">
        <v>16</v>
      </c>
      <c r="B34" s="1801"/>
      <c r="C34" s="1534"/>
      <c r="D34" s="1534"/>
      <c r="E34" s="1534"/>
      <c r="F34" s="1534"/>
      <c r="G34" s="1807"/>
    </row>
    <row r="35" spans="1:7">
      <c r="A35" s="1798">
        <v>17</v>
      </c>
      <c r="B35" s="1801" t="s">
        <v>2947</v>
      </c>
      <c r="C35" s="1534"/>
      <c r="D35" s="1534"/>
      <c r="E35" s="1534"/>
      <c r="F35" s="1534"/>
      <c r="G35" s="1807"/>
    </row>
    <row r="36" spans="1:7">
      <c r="A36" s="1798">
        <v>18</v>
      </c>
      <c r="B36" s="1801"/>
      <c r="C36" s="1811"/>
      <c r="D36" s="1811"/>
      <c r="E36" s="1811"/>
      <c r="F36" s="1534"/>
      <c r="G36" s="1807" t="s">
        <v>273</v>
      </c>
    </row>
    <row r="37" spans="1:7">
      <c r="A37" s="1798">
        <v>19</v>
      </c>
      <c r="B37" s="1812" t="s">
        <v>3477</v>
      </c>
      <c r="C37" s="1534">
        <v>-22577.569999999996</v>
      </c>
      <c r="D37" s="1534">
        <v>27306.389999999996</v>
      </c>
      <c r="E37" s="1534">
        <v>27877.66</v>
      </c>
      <c r="F37" s="1813">
        <f>C37+D37-E37</f>
        <v>-23148.84</v>
      </c>
      <c r="G37" s="1807"/>
    </row>
    <row r="38" spans="1:7">
      <c r="A38" s="1798">
        <v>20</v>
      </c>
      <c r="B38" s="1812" t="s">
        <v>3478</v>
      </c>
      <c r="C38" s="1534">
        <v>235272159.15000001</v>
      </c>
      <c r="D38" s="1534">
        <v>2635861232.0799999</v>
      </c>
      <c r="E38" s="1534">
        <v>2534958235.6700001</v>
      </c>
      <c r="F38" s="1534">
        <f t="shared" ref="F38:F62" si="1">C38+D38-E38</f>
        <v>336175155.55999994</v>
      </c>
      <c r="G38" s="1807"/>
    </row>
    <row r="39" spans="1:7">
      <c r="A39" s="1798">
        <v>21</v>
      </c>
      <c r="B39" s="1812" t="s">
        <v>3479</v>
      </c>
      <c r="C39" s="1534">
        <v>1293781.81</v>
      </c>
      <c r="D39" s="1534">
        <v>219767127.62999994</v>
      </c>
      <c r="E39" s="1534">
        <f>196506844.52+2550461</f>
        <v>199057305.52000001</v>
      </c>
      <c r="F39" s="1534">
        <f t="shared" si="1"/>
        <v>22003603.919999927</v>
      </c>
      <c r="G39" s="1807"/>
    </row>
    <row r="40" spans="1:7">
      <c r="A40" s="1798">
        <v>22</v>
      </c>
      <c r="B40" s="1812" t="s">
        <v>3480</v>
      </c>
      <c r="C40" s="1534">
        <v>135526.74000000002</v>
      </c>
      <c r="D40" s="1534">
        <v>3094021.4199999995</v>
      </c>
      <c r="E40" s="1534">
        <v>2622477.14</v>
      </c>
      <c r="F40" s="1534">
        <f t="shared" si="1"/>
        <v>607071.01999999955</v>
      </c>
      <c r="G40" s="1807"/>
    </row>
    <row r="41" spans="1:7">
      <c r="A41" s="1798">
        <v>23</v>
      </c>
      <c r="B41" s="1812" t="s">
        <v>3481</v>
      </c>
      <c r="C41" s="1534">
        <v>20293271.59</v>
      </c>
      <c r="D41" s="1534">
        <v>20294119.27</v>
      </c>
      <c r="E41" s="1534">
        <v>40587390.859999999</v>
      </c>
      <c r="F41" s="1534">
        <f t="shared" si="1"/>
        <v>0</v>
      </c>
      <c r="G41" s="1807"/>
    </row>
    <row r="42" spans="1:7">
      <c r="A42" s="1798">
        <v>26</v>
      </c>
      <c r="B42" s="1812" t="s">
        <v>3482</v>
      </c>
      <c r="C42" s="1534">
        <v>89134.73</v>
      </c>
      <c r="D42" s="1534">
        <v>0</v>
      </c>
      <c r="E42" s="1534">
        <v>0</v>
      </c>
      <c r="F42" s="1534">
        <f t="shared" si="1"/>
        <v>89134.73</v>
      </c>
      <c r="G42" s="1807"/>
    </row>
    <row r="43" spans="1:7">
      <c r="A43" s="1798">
        <v>28</v>
      </c>
      <c r="B43" s="1812" t="s">
        <v>3483</v>
      </c>
      <c r="C43" s="1534">
        <v>-1.0058283805847168E-7</v>
      </c>
      <c r="D43" s="1534">
        <v>29124093.610000007</v>
      </c>
      <c r="E43" s="1534">
        <v>17591583.899999902</v>
      </c>
      <c r="F43" s="1534">
        <f t="shared" si="1"/>
        <v>11532509.710000005</v>
      </c>
      <c r="G43" s="1807"/>
    </row>
    <row r="44" spans="1:7">
      <c r="A44" s="1798">
        <v>29</v>
      </c>
      <c r="B44" s="1812" t="s">
        <v>3484</v>
      </c>
      <c r="C44" s="1534">
        <v>0</v>
      </c>
      <c r="D44" s="1534">
        <v>250552597.83000004</v>
      </c>
      <c r="E44" s="1534">
        <v>259513919.86000001</v>
      </c>
      <c r="F44" s="1534">
        <f t="shared" si="1"/>
        <v>-8961322.0299999714</v>
      </c>
      <c r="G44" s="1807"/>
    </row>
    <row r="45" spans="1:7">
      <c r="A45" s="1798">
        <v>30</v>
      </c>
      <c r="B45" s="1812" t="s">
        <v>3485</v>
      </c>
      <c r="C45" s="1534">
        <v>-36.060000000521541</v>
      </c>
      <c r="D45" s="1534">
        <v>120557286.54999998</v>
      </c>
      <c r="E45" s="1534">
        <v>120557301.61</v>
      </c>
      <c r="F45" s="1534">
        <f t="shared" si="1"/>
        <v>-51.120000019669533</v>
      </c>
      <c r="G45" s="1807"/>
    </row>
    <row r="46" spans="1:7">
      <c r="A46" s="1798">
        <v>31</v>
      </c>
      <c r="B46" s="1812" t="s">
        <v>3486</v>
      </c>
      <c r="C46" s="1534">
        <v>6086728.290000001</v>
      </c>
      <c r="D46" s="1534">
        <v>49853497.589999981</v>
      </c>
      <c r="E46" s="1534">
        <v>49184977.25</v>
      </c>
      <c r="F46" s="1534">
        <f t="shared" si="1"/>
        <v>6755248.6299999803</v>
      </c>
      <c r="G46" s="1807"/>
    </row>
    <row r="47" spans="1:7">
      <c r="A47" s="1798">
        <v>32</v>
      </c>
      <c r="B47" s="1812" t="s">
        <v>3487</v>
      </c>
      <c r="C47" s="1534">
        <v>13592.669999990147</v>
      </c>
      <c r="D47" s="1534">
        <v>266436.08</v>
      </c>
      <c r="E47" s="1534">
        <v>65186.929999989901</v>
      </c>
      <c r="F47" s="1534">
        <f t="shared" si="1"/>
        <v>214841.82000000027</v>
      </c>
      <c r="G47" s="1807"/>
    </row>
    <row r="48" spans="1:7">
      <c r="A48" s="1798">
        <v>33</v>
      </c>
      <c r="B48" s="1812" t="s">
        <v>3488</v>
      </c>
      <c r="C48" s="1534">
        <v>977.14999999999418</v>
      </c>
      <c r="D48" s="1534">
        <v>10577.74</v>
      </c>
      <c r="E48" s="1534">
        <v>5659.03999999998</v>
      </c>
      <c r="F48" s="1534">
        <f t="shared" si="1"/>
        <v>5895.850000000014</v>
      </c>
      <c r="G48" s="1807"/>
    </row>
    <row r="49" spans="1:7">
      <c r="A49" s="1798">
        <v>34</v>
      </c>
      <c r="B49" s="1812" t="s">
        <v>3489</v>
      </c>
      <c r="C49" s="1534">
        <v>462184.38000000006</v>
      </c>
      <c r="D49" s="1534">
        <v>6458685.6799999988</v>
      </c>
      <c r="E49" s="1534">
        <v>6821517.4199999999</v>
      </c>
      <c r="F49" s="1534">
        <f t="shared" si="1"/>
        <v>99352.639999998733</v>
      </c>
      <c r="G49" s="1807"/>
    </row>
    <row r="50" spans="1:7">
      <c r="A50" s="1798">
        <v>35</v>
      </c>
      <c r="B50" s="1812" t="s">
        <v>3490</v>
      </c>
      <c r="C50" s="1534">
        <v>11739.470000000001</v>
      </c>
      <c r="D50" s="1534">
        <v>685617.09000000008</v>
      </c>
      <c r="E50" s="1534">
        <v>685571.67</v>
      </c>
      <c r="F50" s="1534">
        <f t="shared" si="1"/>
        <v>11784.890000000014</v>
      </c>
      <c r="G50" s="1807"/>
    </row>
    <row r="51" spans="1:7">
      <c r="A51" s="1798">
        <v>37</v>
      </c>
      <c r="B51" s="1812" t="s">
        <v>3491</v>
      </c>
      <c r="C51" s="1534">
        <v>563081.30000000005</v>
      </c>
      <c r="D51" s="1534">
        <v>3345913.4299999997</v>
      </c>
      <c r="E51" s="1534">
        <v>3806656.58</v>
      </c>
      <c r="F51" s="1534">
        <f t="shared" si="1"/>
        <v>102338.14999999944</v>
      </c>
      <c r="G51" s="1807"/>
    </row>
    <row r="52" spans="1:7">
      <c r="A52" s="1798">
        <v>39</v>
      </c>
      <c r="B52" s="1812" t="s">
        <v>3492</v>
      </c>
      <c r="C52" s="1534">
        <v>0</v>
      </c>
      <c r="D52" s="1534">
        <v>2628.49</v>
      </c>
      <c r="E52" s="1534">
        <v>-324.73</v>
      </c>
      <c r="F52" s="1534">
        <f t="shared" si="1"/>
        <v>2953.22</v>
      </c>
      <c r="G52" s="1807"/>
    </row>
    <row r="53" spans="1:7">
      <c r="A53" s="1798">
        <v>40</v>
      </c>
      <c r="B53" s="1812" t="s">
        <v>3493</v>
      </c>
      <c r="C53" s="1534">
        <v>1.4210854715202004E-14</v>
      </c>
      <c r="D53" s="1534">
        <v>1419.4399999999998</v>
      </c>
      <c r="E53" s="1534">
        <v>1546.2</v>
      </c>
      <c r="F53" s="1534">
        <f>C53+D53-E53</f>
        <v>-126.76000000000022</v>
      </c>
      <c r="G53" s="1807"/>
    </row>
    <row r="54" spans="1:7">
      <c r="A54" s="1798">
        <v>41</v>
      </c>
      <c r="B54" s="1812" t="s">
        <v>3494</v>
      </c>
      <c r="C54" s="1534">
        <v>0</v>
      </c>
      <c r="D54" s="1534">
        <v>79944.039999999979</v>
      </c>
      <c r="E54" s="1534">
        <v>107860.14</v>
      </c>
      <c r="F54" s="1534">
        <f t="shared" ref="F54:F59" si="2">C54+D54-E54</f>
        <v>-27916.10000000002</v>
      </c>
      <c r="G54" s="1807"/>
    </row>
    <row r="55" spans="1:7">
      <c r="A55" s="1798">
        <v>42</v>
      </c>
      <c r="B55" s="1812" t="s">
        <v>3495</v>
      </c>
      <c r="C55" s="1534">
        <v>0</v>
      </c>
      <c r="D55" s="1534">
        <v>8906.5499999999993</v>
      </c>
      <c r="E55" s="1534">
        <v>8906.5499999999993</v>
      </c>
      <c r="F55" s="1534">
        <f t="shared" si="2"/>
        <v>0</v>
      </c>
      <c r="G55" s="1807"/>
    </row>
    <row r="56" spans="1:7">
      <c r="A56" s="1798">
        <v>43</v>
      </c>
      <c r="B56" s="1812" t="s">
        <v>3496</v>
      </c>
      <c r="C56" s="1534">
        <v>22117.11</v>
      </c>
      <c r="D56" s="1534">
        <v>7467.13</v>
      </c>
      <c r="E56" s="1534">
        <v>29584.240000000002</v>
      </c>
      <c r="F56" s="1534">
        <f t="shared" si="2"/>
        <v>0</v>
      </c>
      <c r="G56" s="1807"/>
    </row>
    <row r="57" spans="1:7">
      <c r="A57" s="1798">
        <v>44</v>
      </c>
      <c r="B57" s="1812" t="s">
        <v>3497</v>
      </c>
      <c r="C57" s="1534">
        <v>441244.22</v>
      </c>
      <c r="D57" s="1534">
        <v>604119.26</v>
      </c>
      <c r="E57" s="1534">
        <v>478122.46</v>
      </c>
      <c r="F57" s="1534">
        <f t="shared" si="2"/>
        <v>567241.02</v>
      </c>
      <c r="G57" s="1807"/>
    </row>
    <row r="58" spans="1:7">
      <c r="A58" s="1798">
        <v>45</v>
      </c>
      <c r="B58" s="1812" t="s">
        <v>3498</v>
      </c>
      <c r="C58" s="1534">
        <v>0</v>
      </c>
      <c r="D58" s="1534">
        <v>5775.5300000000007</v>
      </c>
      <c r="E58" s="1534">
        <v>5614.61</v>
      </c>
      <c r="F58" s="1534">
        <f t="shared" si="2"/>
        <v>160.92000000000098</v>
      </c>
      <c r="G58" s="1807"/>
    </row>
    <row r="59" spans="1:7">
      <c r="A59" s="1798">
        <v>46</v>
      </c>
      <c r="B59" s="1812" t="s">
        <v>3499</v>
      </c>
      <c r="C59" s="1534">
        <v>0</v>
      </c>
      <c r="D59" s="1534">
        <v>3061.2200000000003</v>
      </c>
      <c r="E59" s="1534">
        <v>3061.22</v>
      </c>
      <c r="F59" s="1534">
        <f t="shared" si="2"/>
        <v>0</v>
      </c>
      <c r="G59" s="1807"/>
    </row>
    <row r="60" spans="1:7">
      <c r="A60" s="1798">
        <v>47</v>
      </c>
      <c r="B60" s="1812" t="s">
        <v>3500</v>
      </c>
      <c r="C60" s="1534">
        <v>864449.19000000018</v>
      </c>
      <c r="D60" s="1534">
        <v>3729793.3800000004</v>
      </c>
      <c r="E60" s="1534">
        <v>4594242.57</v>
      </c>
      <c r="F60" s="1534">
        <f>C60+D60-E60</f>
        <v>0</v>
      </c>
      <c r="G60" s="1807"/>
    </row>
    <row r="61" spans="1:7">
      <c r="A61" s="1798">
        <v>48</v>
      </c>
      <c r="B61" s="1812" t="s">
        <v>3501</v>
      </c>
      <c r="C61" s="1534">
        <v>40.279999999999745</v>
      </c>
      <c r="D61" s="1534">
        <v>2.71</v>
      </c>
      <c r="E61" s="1534">
        <v>42.990000000000201</v>
      </c>
      <c r="F61" s="1534">
        <f t="shared" si="1"/>
        <v>-4.5474735088646412E-13</v>
      </c>
      <c r="G61" s="1807"/>
    </row>
    <row r="62" spans="1:7">
      <c r="A62" s="1798">
        <v>49</v>
      </c>
      <c r="B62" s="1801" t="s">
        <v>3502</v>
      </c>
      <c r="C62" s="1534">
        <v>0</v>
      </c>
      <c r="D62" s="1534">
        <v>5166643.59</v>
      </c>
      <c r="E62" s="1534">
        <v>5073854.58</v>
      </c>
      <c r="F62" s="1534">
        <f t="shared" si="1"/>
        <v>92789.009999999776</v>
      </c>
      <c r="G62" s="1807"/>
    </row>
    <row r="63" spans="1:7">
      <c r="A63" s="1798">
        <v>50</v>
      </c>
      <c r="B63" s="1801"/>
      <c r="C63" s="1534"/>
      <c r="D63" s="1534"/>
      <c r="E63" s="1534"/>
      <c r="F63" s="1534"/>
      <c r="G63" s="1807"/>
    </row>
    <row r="64" spans="1:7">
      <c r="A64" s="1798">
        <v>51</v>
      </c>
      <c r="B64" s="1801"/>
      <c r="C64" s="1534"/>
      <c r="D64" s="1534"/>
      <c r="E64" s="1534"/>
      <c r="F64" s="1534"/>
      <c r="G64" s="1807"/>
    </row>
    <row r="65" spans="1:7" ht="15.75" thickBot="1">
      <c r="A65" s="1798">
        <v>52</v>
      </c>
      <c r="B65" s="1814" t="s">
        <v>2287</v>
      </c>
      <c r="C65" s="1815">
        <f>SUM(C33:C64)</f>
        <v>265527414.44999993</v>
      </c>
      <c r="D65" s="1815">
        <f>SUM(D33:D64)</f>
        <v>3349508273.7300005</v>
      </c>
      <c r="E65" s="1815">
        <f>SUM(E33:E64)</f>
        <v>3245788171.9399996</v>
      </c>
      <c r="F65" s="1815">
        <f>SUM(F33:F64)</f>
        <v>369247516.23999983</v>
      </c>
      <c r="G65" s="1816">
        <f>SUM(G33:G64)</f>
        <v>0</v>
      </c>
    </row>
    <row r="66" spans="1:7">
      <c r="A66" s="1798"/>
      <c r="B66" s="868"/>
      <c r="C66" s="868"/>
      <c r="D66" s="868"/>
      <c r="E66" s="868"/>
      <c r="F66" s="1817"/>
      <c r="G66" s="868"/>
    </row>
    <row r="67" spans="1:7">
      <c r="A67" s="868" t="s">
        <v>1159</v>
      </c>
      <c r="B67" s="898"/>
      <c r="C67" s="898"/>
      <c r="D67" s="898"/>
      <c r="E67" s="898"/>
      <c r="F67" s="898"/>
      <c r="G67" s="898"/>
    </row>
    <row r="68" spans="1:7" ht="18" customHeight="1">
      <c r="A68" s="2758">
        <v>12</v>
      </c>
      <c r="B68" s="2758"/>
      <c r="C68" s="2758"/>
      <c r="D68" s="2758"/>
      <c r="E68" s="2758"/>
      <c r="F68" s="2758"/>
      <c r="G68" s="2758"/>
    </row>
    <row r="69" spans="1:7" ht="18">
      <c r="A69" s="1555"/>
      <c r="B69" s="1555"/>
      <c r="C69" s="1555"/>
      <c r="D69" s="1555"/>
      <c r="E69" s="1555"/>
      <c r="F69" s="1555"/>
      <c r="G69" s="1555"/>
    </row>
    <row r="70" spans="1:7" ht="18">
      <c r="A70" s="1555"/>
      <c r="B70" s="1555"/>
      <c r="C70" s="1555"/>
      <c r="D70" s="1555"/>
      <c r="E70" s="1555"/>
      <c r="F70" s="1555"/>
      <c r="G70" s="1555"/>
    </row>
    <row r="71" spans="1:7" ht="18">
      <c r="A71" s="1555"/>
      <c r="B71" s="1555"/>
      <c r="C71" s="1555"/>
      <c r="D71" s="1555"/>
      <c r="E71" s="1555"/>
      <c r="F71" s="1555"/>
      <c r="G71" s="1555"/>
    </row>
    <row r="72" spans="1:7" ht="18">
      <c r="A72" s="1555"/>
      <c r="C72" s="1555"/>
      <c r="D72" s="1555"/>
      <c r="E72" s="1555"/>
      <c r="F72" s="1555"/>
      <c r="G72" s="1555"/>
    </row>
    <row r="73" spans="1:7" ht="18">
      <c r="A73" s="1555"/>
      <c r="C73" s="1555"/>
      <c r="D73" s="1555"/>
      <c r="E73" s="1555"/>
      <c r="F73" s="1555"/>
      <c r="G73" s="1555"/>
    </row>
    <row r="74" spans="1:7" ht="18">
      <c r="A74" s="1555"/>
      <c r="B74" s="862"/>
      <c r="C74" s="1555"/>
      <c r="E74" s="1555"/>
      <c r="F74" s="2672"/>
      <c r="G74" s="1555"/>
    </row>
    <row r="75" spans="1:7" ht="18">
      <c r="A75" s="1555"/>
      <c r="C75" s="1555"/>
      <c r="E75" s="1555"/>
      <c r="F75" s="1555"/>
      <c r="G75" s="1555"/>
    </row>
    <row r="76" spans="1:7" ht="18">
      <c r="A76" s="1555"/>
      <c r="B76" s="862"/>
      <c r="C76" s="1555"/>
      <c r="E76" s="1555"/>
      <c r="F76" s="1555"/>
      <c r="G76" s="1555"/>
    </row>
    <row r="77" spans="1:7" ht="18">
      <c r="A77" s="1555"/>
      <c r="B77" s="862"/>
      <c r="C77" s="1555"/>
      <c r="E77" s="1555"/>
      <c r="F77" s="1555"/>
      <c r="G77" s="1555"/>
    </row>
    <row r="78" spans="1:7" ht="18">
      <c r="A78" s="1555"/>
      <c r="B78" s="862"/>
      <c r="C78" s="1555"/>
      <c r="E78" s="1555"/>
      <c r="F78" s="1555"/>
      <c r="G78" s="1555"/>
    </row>
    <row r="79" spans="1:7" ht="18">
      <c r="A79" s="1555"/>
      <c r="B79" s="862"/>
      <c r="C79" s="1555"/>
      <c r="E79" s="1555"/>
      <c r="F79" s="1555"/>
      <c r="G79" s="1555"/>
    </row>
    <row r="80" spans="1:7" ht="18">
      <c r="A80" s="1555"/>
      <c r="B80" s="862"/>
      <c r="C80" s="1555"/>
      <c r="E80" s="1555"/>
      <c r="F80" s="1555"/>
      <c r="G80" s="1555"/>
    </row>
    <row r="81" spans="1:7" ht="18">
      <c r="A81" s="1555"/>
      <c r="B81" s="862"/>
      <c r="C81" s="1555"/>
      <c r="E81" s="1555"/>
      <c r="F81" s="1555"/>
      <c r="G81" s="1555"/>
    </row>
    <row r="82" spans="1:7" ht="18">
      <c r="A82" s="1555"/>
      <c r="B82" s="862"/>
      <c r="C82" s="1555"/>
      <c r="E82" s="1555"/>
      <c r="F82" s="1555"/>
      <c r="G82" s="1555"/>
    </row>
    <row r="83" spans="1:7" ht="18">
      <c r="A83" s="1555"/>
    </row>
  </sheetData>
  <mergeCells count="1">
    <mergeCell ref="A68:G68"/>
  </mergeCells>
  <printOptions horizontalCentered="1" verticalCentered="1"/>
  <pageMargins left="0.25" right="0.25" top="0.25" bottom="0.25" header="0.5" footer="0.21"/>
  <pageSetup scale="72"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15">
    <pageSetUpPr fitToPage="1"/>
  </sheetPr>
  <dimension ref="B1:H69"/>
  <sheetViews>
    <sheetView defaultGridColor="0" view="pageBreakPreview" colorId="22" zoomScale="70" zoomScaleNormal="87" zoomScaleSheetLayoutView="70" workbookViewId="0">
      <selection activeCell="M20" sqref="M20"/>
    </sheetView>
  </sheetViews>
  <sheetFormatPr defaultColWidth="9.77734375" defaultRowHeight="15"/>
  <cols>
    <col min="1" max="1" width="2.77734375" style="733" customWidth="1"/>
    <col min="2" max="2" width="6.77734375" style="733" customWidth="1"/>
    <col min="3" max="3" width="45.77734375" style="733" customWidth="1"/>
    <col min="4" max="4" width="13.77734375" style="733" customWidth="1"/>
    <col min="5" max="7" width="15.77734375" style="733" customWidth="1"/>
    <col min="8" max="256" width="9.77734375" style="733"/>
    <col min="257" max="257" width="2.77734375" style="733" customWidth="1"/>
    <col min="258" max="258" width="6.77734375" style="733" customWidth="1"/>
    <col min="259" max="259" width="45.77734375" style="733" customWidth="1"/>
    <col min="260" max="260" width="13.77734375" style="733" customWidth="1"/>
    <col min="261" max="263" width="15.77734375" style="733" customWidth="1"/>
    <col min="264" max="512" width="9.77734375" style="733"/>
    <col min="513" max="513" width="2.77734375" style="733" customWidth="1"/>
    <col min="514" max="514" width="6.77734375" style="733" customWidth="1"/>
    <col min="515" max="515" width="45.77734375" style="733" customWidth="1"/>
    <col min="516" max="516" width="13.77734375" style="733" customWidth="1"/>
    <col min="517" max="519" width="15.77734375" style="733" customWidth="1"/>
    <col min="520" max="768" width="9.77734375" style="733"/>
    <col min="769" max="769" width="2.77734375" style="733" customWidth="1"/>
    <col min="770" max="770" width="6.77734375" style="733" customWidth="1"/>
    <col min="771" max="771" width="45.77734375" style="733" customWidth="1"/>
    <col min="772" max="772" width="13.77734375" style="733" customWidth="1"/>
    <col min="773" max="775" width="15.77734375" style="733" customWidth="1"/>
    <col min="776" max="1024" width="9.77734375" style="733"/>
    <col min="1025" max="1025" width="2.77734375" style="733" customWidth="1"/>
    <col min="1026" max="1026" width="6.77734375" style="733" customWidth="1"/>
    <col min="1027" max="1027" width="45.77734375" style="733" customWidth="1"/>
    <col min="1028" max="1028" width="13.77734375" style="733" customWidth="1"/>
    <col min="1029" max="1031" width="15.77734375" style="733" customWidth="1"/>
    <col min="1032" max="1280" width="9.77734375" style="733"/>
    <col min="1281" max="1281" width="2.77734375" style="733" customWidth="1"/>
    <col min="1282" max="1282" width="6.77734375" style="733" customWidth="1"/>
    <col min="1283" max="1283" width="45.77734375" style="733" customWidth="1"/>
    <col min="1284" max="1284" width="13.77734375" style="733" customWidth="1"/>
    <col min="1285" max="1287" width="15.77734375" style="733" customWidth="1"/>
    <col min="1288" max="1536" width="9.77734375" style="733"/>
    <col min="1537" max="1537" width="2.77734375" style="733" customWidth="1"/>
    <col min="1538" max="1538" width="6.77734375" style="733" customWidth="1"/>
    <col min="1539" max="1539" width="45.77734375" style="733" customWidth="1"/>
    <col min="1540" max="1540" width="13.77734375" style="733" customWidth="1"/>
    <col min="1541" max="1543" width="15.77734375" style="733" customWidth="1"/>
    <col min="1544" max="1792" width="9.77734375" style="733"/>
    <col min="1793" max="1793" width="2.77734375" style="733" customWidth="1"/>
    <col min="1794" max="1794" width="6.77734375" style="733" customWidth="1"/>
    <col min="1795" max="1795" width="45.77734375" style="733" customWidth="1"/>
    <col min="1796" max="1796" width="13.77734375" style="733" customWidth="1"/>
    <col min="1797" max="1799" width="15.77734375" style="733" customWidth="1"/>
    <col min="1800" max="2048" width="9.77734375" style="733"/>
    <col min="2049" max="2049" width="2.77734375" style="733" customWidth="1"/>
    <col min="2050" max="2050" width="6.77734375" style="733" customWidth="1"/>
    <col min="2051" max="2051" width="45.77734375" style="733" customWidth="1"/>
    <col min="2052" max="2052" width="13.77734375" style="733" customWidth="1"/>
    <col min="2053" max="2055" width="15.77734375" style="733" customWidth="1"/>
    <col min="2056" max="2304" width="9.77734375" style="733"/>
    <col min="2305" max="2305" width="2.77734375" style="733" customWidth="1"/>
    <col min="2306" max="2306" width="6.77734375" style="733" customWidth="1"/>
    <col min="2307" max="2307" width="45.77734375" style="733" customWidth="1"/>
    <col min="2308" max="2308" width="13.77734375" style="733" customWidth="1"/>
    <col min="2309" max="2311" width="15.77734375" style="733" customWidth="1"/>
    <col min="2312" max="2560" width="9.77734375" style="733"/>
    <col min="2561" max="2561" width="2.77734375" style="733" customWidth="1"/>
    <col min="2562" max="2562" width="6.77734375" style="733" customWidth="1"/>
    <col min="2563" max="2563" width="45.77734375" style="733" customWidth="1"/>
    <col min="2564" max="2564" width="13.77734375" style="733" customWidth="1"/>
    <col min="2565" max="2567" width="15.77734375" style="733" customWidth="1"/>
    <col min="2568" max="2816" width="9.77734375" style="733"/>
    <col min="2817" max="2817" width="2.77734375" style="733" customWidth="1"/>
    <col min="2818" max="2818" width="6.77734375" style="733" customWidth="1"/>
    <col min="2819" max="2819" width="45.77734375" style="733" customWidth="1"/>
    <col min="2820" max="2820" width="13.77734375" style="733" customWidth="1"/>
    <col min="2821" max="2823" width="15.77734375" style="733" customWidth="1"/>
    <col min="2824" max="3072" width="9.77734375" style="733"/>
    <col min="3073" max="3073" width="2.77734375" style="733" customWidth="1"/>
    <col min="3074" max="3074" width="6.77734375" style="733" customWidth="1"/>
    <col min="3075" max="3075" width="45.77734375" style="733" customWidth="1"/>
    <col min="3076" max="3076" width="13.77734375" style="733" customWidth="1"/>
    <col min="3077" max="3079" width="15.77734375" style="733" customWidth="1"/>
    <col min="3080" max="3328" width="9.77734375" style="733"/>
    <col min="3329" max="3329" width="2.77734375" style="733" customWidth="1"/>
    <col min="3330" max="3330" width="6.77734375" style="733" customWidth="1"/>
    <col min="3331" max="3331" width="45.77734375" style="733" customWidth="1"/>
    <col min="3332" max="3332" width="13.77734375" style="733" customWidth="1"/>
    <col min="3333" max="3335" width="15.77734375" style="733" customWidth="1"/>
    <col min="3336" max="3584" width="9.77734375" style="733"/>
    <col min="3585" max="3585" width="2.77734375" style="733" customWidth="1"/>
    <col min="3586" max="3586" width="6.77734375" style="733" customWidth="1"/>
    <col min="3587" max="3587" width="45.77734375" style="733" customWidth="1"/>
    <col min="3588" max="3588" width="13.77734375" style="733" customWidth="1"/>
    <col min="3589" max="3591" width="15.77734375" style="733" customWidth="1"/>
    <col min="3592" max="3840" width="9.77734375" style="733"/>
    <col min="3841" max="3841" width="2.77734375" style="733" customWidth="1"/>
    <col min="3842" max="3842" width="6.77734375" style="733" customWidth="1"/>
    <col min="3843" max="3843" width="45.77734375" style="733" customWidth="1"/>
    <col min="3844" max="3844" width="13.77734375" style="733" customWidth="1"/>
    <col min="3845" max="3847" width="15.77734375" style="733" customWidth="1"/>
    <col min="3848" max="4096" width="9.77734375" style="733"/>
    <col min="4097" max="4097" width="2.77734375" style="733" customWidth="1"/>
    <col min="4098" max="4098" width="6.77734375" style="733" customWidth="1"/>
    <col min="4099" max="4099" width="45.77734375" style="733" customWidth="1"/>
    <col min="4100" max="4100" width="13.77734375" style="733" customWidth="1"/>
    <col min="4101" max="4103" width="15.77734375" style="733" customWidth="1"/>
    <col min="4104" max="4352" width="9.77734375" style="733"/>
    <col min="4353" max="4353" width="2.77734375" style="733" customWidth="1"/>
    <col min="4354" max="4354" width="6.77734375" style="733" customWidth="1"/>
    <col min="4355" max="4355" width="45.77734375" style="733" customWidth="1"/>
    <col min="4356" max="4356" width="13.77734375" style="733" customWidth="1"/>
    <col min="4357" max="4359" width="15.77734375" style="733" customWidth="1"/>
    <col min="4360" max="4608" width="9.77734375" style="733"/>
    <col min="4609" max="4609" width="2.77734375" style="733" customWidth="1"/>
    <col min="4610" max="4610" width="6.77734375" style="733" customWidth="1"/>
    <col min="4611" max="4611" width="45.77734375" style="733" customWidth="1"/>
    <col min="4612" max="4612" width="13.77734375" style="733" customWidth="1"/>
    <col min="4613" max="4615" width="15.77734375" style="733" customWidth="1"/>
    <col min="4616" max="4864" width="9.77734375" style="733"/>
    <col min="4865" max="4865" width="2.77734375" style="733" customWidth="1"/>
    <col min="4866" max="4866" width="6.77734375" style="733" customWidth="1"/>
    <col min="4867" max="4867" width="45.77734375" style="733" customWidth="1"/>
    <col min="4868" max="4868" width="13.77734375" style="733" customWidth="1"/>
    <col min="4869" max="4871" width="15.77734375" style="733" customWidth="1"/>
    <col min="4872" max="5120" width="9.77734375" style="733"/>
    <col min="5121" max="5121" width="2.77734375" style="733" customWidth="1"/>
    <col min="5122" max="5122" width="6.77734375" style="733" customWidth="1"/>
    <col min="5123" max="5123" width="45.77734375" style="733" customWidth="1"/>
    <col min="5124" max="5124" width="13.77734375" style="733" customWidth="1"/>
    <col min="5125" max="5127" width="15.77734375" style="733" customWidth="1"/>
    <col min="5128" max="5376" width="9.77734375" style="733"/>
    <col min="5377" max="5377" width="2.77734375" style="733" customWidth="1"/>
    <col min="5378" max="5378" width="6.77734375" style="733" customWidth="1"/>
    <col min="5379" max="5379" width="45.77734375" style="733" customWidth="1"/>
    <col min="5380" max="5380" width="13.77734375" style="733" customWidth="1"/>
    <col min="5381" max="5383" width="15.77734375" style="733" customWidth="1"/>
    <col min="5384" max="5632" width="9.77734375" style="733"/>
    <col min="5633" max="5633" width="2.77734375" style="733" customWidth="1"/>
    <col min="5634" max="5634" width="6.77734375" style="733" customWidth="1"/>
    <col min="5635" max="5635" width="45.77734375" style="733" customWidth="1"/>
    <col min="5636" max="5636" width="13.77734375" style="733" customWidth="1"/>
    <col min="5637" max="5639" width="15.77734375" style="733" customWidth="1"/>
    <col min="5640" max="5888" width="9.77734375" style="733"/>
    <col min="5889" max="5889" width="2.77734375" style="733" customWidth="1"/>
    <col min="5890" max="5890" width="6.77734375" style="733" customWidth="1"/>
    <col min="5891" max="5891" width="45.77734375" style="733" customWidth="1"/>
    <col min="5892" max="5892" width="13.77734375" style="733" customWidth="1"/>
    <col min="5893" max="5895" width="15.77734375" style="733" customWidth="1"/>
    <col min="5896" max="6144" width="9.77734375" style="733"/>
    <col min="6145" max="6145" width="2.77734375" style="733" customWidth="1"/>
    <col min="6146" max="6146" width="6.77734375" style="733" customWidth="1"/>
    <col min="6147" max="6147" width="45.77734375" style="733" customWidth="1"/>
    <col min="6148" max="6148" width="13.77734375" style="733" customWidth="1"/>
    <col min="6149" max="6151" width="15.77734375" style="733" customWidth="1"/>
    <col min="6152" max="6400" width="9.77734375" style="733"/>
    <col min="6401" max="6401" width="2.77734375" style="733" customWidth="1"/>
    <col min="6402" max="6402" width="6.77734375" style="733" customWidth="1"/>
    <col min="6403" max="6403" width="45.77734375" style="733" customWidth="1"/>
    <col min="6404" max="6404" width="13.77734375" style="733" customWidth="1"/>
    <col min="6405" max="6407" width="15.77734375" style="733" customWidth="1"/>
    <col min="6408" max="6656" width="9.77734375" style="733"/>
    <col min="6657" max="6657" width="2.77734375" style="733" customWidth="1"/>
    <col min="6658" max="6658" width="6.77734375" style="733" customWidth="1"/>
    <col min="6659" max="6659" width="45.77734375" style="733" customWidth="1"/>
    <col min="6660" max="6660" width="13.77734375" style="733" customWidth="1"/>
    <col min="6661" max="6663" width="15.77734375" style="733" customWidth="1"/>
    <col min="6664" max="6912" width="9.77734375" style="733"/>
    <col min="6913" max="6913" width="2.77734375" style="733" customWidth="1"/>
    <col min="6914" max="6914" width="6.77734375" style="733" customWidth="1"/>
    <col min="6915" max="6915" width="45.77734375" style="733" customWidth="1"/>
    <col min="6916" max="6916" width="13.77734375" style="733" customWidth="1"/>
    <col min="6917" max="6919" width="15.77734375" style="733" customWidth="1"/>
    <col min="6920" max="7168" width="9.77734375" style="733"/>
    <col min="7169" max="7169" width="2.77734375" style="733" customWidth="1"/>
    <col min="7170" max="7170" width="6.77734375" style="733" customWidth="1"/>
    <col min="7171" max="7171" width="45.77734375" style="733" customWidth="1"/>
    <col min="7172" max="7172" width="13.77734375" style="733" customWidth="1"/>
    <col min="7173" max="7175" width="15.77734375" style="733" customWidth="1"/>
    <col min="7176" max="7424" width="9.77734375" style="733"/>
    <col min="7425" max="7425" width="2.77734375" style="733" customWidth="1"/>
    <col min="7426" max="7426" width="6.77734375" style="733" customWidth="1"/>
    <col min="7427" max="7427" width="45.77734375" style="733" customWidth="1"/>
    <col min="7428" max="7428" width="13.77734375" style="733" customWidth="1"/>
    <col min="7429" max="7431" width="15.77734375" style="733" customWidth="1"/>
    <col min="7432" max="7680" width="9.77734375" style="733"/>
    <col min="7681" max="7681" width="2.77734375" style="733" customWidth="1"/>
    <col min="7682" max="7682" width="6.77734375" style="733" customWidth="1"/>
    <col min="7683" max="7683" width="45.77734375" style="733" customWidth="1"/>
    <col min="7684" max="7684" width="13.77734375" style="733" customWidth="1"/>
    <col min="7685" max="7687" width="15.77734375" style="733" customWidth="1"/>
    <col min="7688" max="7936" width="9.77734375" style="733"/>
    <col min="7937" max="7937" width="2.77734375" style="733" customWidth="1"/>
    <col min="7938" max="7938" width="6.77734375" style="733" customWidth="1"/>
    <col min="7939" max="7939" width="45.77734375" style="733" customWidth="1"/>
    <col min="7940" max="7940" width="13.77734375" style="733" customWidth="1"/>
    <col min="7941" max="7943" width="15.77734375" style="733" customWidth="1"/>
    <col min="7944" max="8192" width="9.77734375" style="733"/>
    <col min="8193" max="8193" width="2.77734375" style="733" customWidth="1"/>
    <col min="8194" max="8194" width="6.77734375" style="733" customWidth="1"/>
    <col min="8195" max="8195" width="45.77734375" style="733" customWidth="1"/>
    <col min="8196" max="8196" width="13.77734375" style="733" customWidth="1"/>
    <col min="8197" max="8199" width="15.77734375" style="733" customWidth="1"/>
    <col min="8200" max="8448" width="9.77734375" style="733"/>
    <col min="8449" max="8449" width="2.77734375" style="733" customWidth="1"/>
    <col min="8450" max="8450" width="6.77734375" style="733" customWidth="1"/>
    <col min="8451" max="8451" width="45.77734375" style="733" customWidth="1"/>
    <col min="8452" max="8452" width="13.77734375" style="733" customWidth="1"/>
    <col min="8453" max="8455" width="15.77734375" style="733" customWidth="1"/>
    <col min="8456" max="8704" width="9.77734375" style="733"/>
    <col min="8705" max="8705" width="2.77734375" style="733" customWidth="1"/>
    <col min="8706" max="8706" width="6.77734375" style="733" customWidth="1"/>
    <col min="8707" max="8707" width="45.77734375" style="733" customWidth="1"/>
    <col min="8708" max="8708" width="13.77734375" style="733" customWidth="1"/>
    <col min="8709" max="8711" width="15.77734375" style="733" customWidth="1"/>
    <col min="8712" max="8960" width="9.77734375" style="733"/>
    <col min="8961" max="8961" width="2.77734375" style="733" customWidth="1"/>
    <col min="8962" max="8962" width="6.77734375" style="733" customWidth="1"/>
    <col min="8963" max="8963" width="45.77734375" style="733" customWidth="1"/>
    <col min="8964" max="8964" width="13.77734375" style="733" customWidth="1"/>
    <col min="8965" max="8967" width="15.77734375" style="733" customWidth="1"/>
    <col min="8968" max="9216" width="9.77734375" style="733"/>
    <col min="9217" max="9217" width="2.77734375" style="733" customWidth="1"/>
    <col min="9218" max="9218" width="6.77734375" style="733" customWidth="1"/>
    <col min="9219" max="9219" width="45.77734375" style="733" customWidth="1"/>
    <col min="9220" max="9220" width="13.77734375" style="733" customWidth="1"/>
    <col min="9221" max="9223" width="15.77734375" style="733" customWidth="1"/>
    <col min="9224" max="9472" width="9.77734375" style="733"/>
    <col min="9473" max="9473" width="2.77734375" style="733" customWidth="1"/>
    <col min="9474" max="9474" width="6.77734375" style="733" customWidth="1"/>
    <col min="9475" max="9475" width="45.77734375" style="733" customWidth="1"/>
    <col min="9476" max="9476" width="13.77734375" style="733" customWidth="1"/>
    <col min="9477" max="9479" width="15.77734375" style="733" customWidth="1"/>
    <col min="9480" max="9728" width="9.77734375" style="733"/>
    <col min="9729" max="9729" width="2.77734375" style="733" customWidth="1"/>
    <col min="9730" max="9730" width="6.77734375" style="733" customWidth="1"/>
    <col min="9731" max="9731" width="45.77734375" style="733" customWidth="1"/>
    <col min="9732" max="9732" width="13.77734375" style="733" customWidth="1"/>
    <col min="9733" max="9735" width="15.77734375" style="733" customWidth="1"/>
    <col min="9736" max="9984" width="9.77734375" style="733"/>
    <col min="9985" max="9985" width="2.77734375" style="733" customWidth="1"/>
    <col min="9986" max="9986" width="6.77734375" style="733" customWidth="1"/>
    <col min="9987" max="9987" width="45.77734375" style="733" customWidth="1"/>
    <col min="9988" max="9988" width="13.77734375" style="733" customWidth="1"/>
    <col min="9989" max="9991" width="15.77734375" style="733" customWidth="1"/>
    <col min="9992" max="10240" width="9.77734375" style="733"/>
    <col min="10241" max="10241" width="2.77734375" style="733" customWidth="1"/>
    <col min="10242" max="10242" width="6.77734375" style="733" customWidth="1"/>
    <col min="10243" max="10243" width="45.77734375" style="733" customWidth="1"/>
    <col min="10244" max="10244" width="13.77734375" style="733" customWidth="1"/>
    <col min="10245" max="10247" width="15.77734375" style="733" customWidth="1"/>
    <col min="10248" max="10496" width="9.77734375" style="733"/>
    <col min="10497" max="10497" width="2.77734375" style="733" customWidth="1"/>
    <col min="10498" max="10498" width="6.77734375" style="733" customWidth="1"/>
    <col min="10499" max="10499" width="45.77734375" style="733" customWidth="1"/>
    <col min="10500" max="10500" width="13.77734375" style="733" customWidth="1"/>
    <col min="10501" max="10503" width="15.77734375" style="733" customWidth="1"/>
    <col min="10504" max="10752" width="9.77734375" style="733"/>
    <col min="10753" max="10753" width="2.77734375" style="733" customWidth="1"/>
    <col min="10754" max="10754" width="6.77734375" style="733" customWidth="1"/>
    <col min="10755" max="10755" width="45.77734375" style="733" customWidth="1"/>
    <col min="10756" max="10756" width="13.77734375" style="733" customWidth="1"/>
    <col min="10757" max="10759" width="15.77734375" style="733" customWidth="1"/>
    <col min="10760" max="11008" width="9.77734375" style="733"/>
    <col min="11009" max="11009" width="2.77734375" style="733" customWidth="1"/>
    <col min="11010" max="11010" width="6.77734375" style="733" customWidth="1"/>
    <col min="11011" max="11011" width="45.77734375" style="733" customWidth="1"/>
    <col min="11012" max="11012" width="13.77734375" style="733" customWidth="1"/>
    <col min="11013" max="11015" width="15.77734375" style="733" customWidth="1"/>
    <col min="11016" max="11264" width="9.77734375" style="733"/>
    <col min="11265" max="11265" width="2.77734375" style="733" customWidth="1"/>
    <col min="11266" max="11266" width="6.77734375" style="733" customWidth="1"/>
    <col min="11267" max="11267" width="45.77734375" style="733" customWidth="1"/>
    <col min="11268" max="11268" width="13.77734375" style="733" customWidth="1"/>
    <col min="11269" max="11271" width="15.77734375" style="733" customWidth="1"/>
    <col min="11272" max="11520" width="9.77734375" style="733"/>
    <col min="11521" max="11521" width="2.77734375" style="733" customWidth="1"/>
    <col min="11522" max="11522" width="6.77734375" style="733" customWidth="1"/>
    <col min="11523" max="11523" width="45.77734375" style="733" customWidth="1"/>
    <col min="11524" max="11524" width="13.77734375" style="733" customWidth="1"/>
    <col min="11525" max="11527" width="15.77734375" style="733" customWidth="1"/>
    <col min="11528" max="11776" width="9.77734375" style="733"/>
    <col min="11777" max="11777" width="2.77734375" style="733" customWidth="1"/>
    <col min="11778" max="11778" width="6.77734375" style="733" customWidth="1"/>
    <col min="11779" max="11779" width="45.77734375" style="733" customWidth="1"/>
    <col min="11780" max="11780" width="13.77734375" style="733" customWidth="1"/>
    <col min="11781" max="11783" width="15.77734375" style="733" customWidth="1"/>
    <col min="11784" max="12032" width="9.77734375" style="733"/>
    <col min="12033" max="12033" width="2.77734375" style="733" customWidth="1"/>
    <col min="12034" max="12034" width="6.77734375" style="733" customWidth="1"/>
    <col min="12035" max="12035" width="45.77734375" style="733" customWidth="1"/>
    <col min="12036" max="12036" width="13.77734375" style="733" customWidth="1"/>
    <col min="12037" max="12039" width="15.77734375" style="733" customWidth="1"/>
    <col min="12040" max="12288" width="9.77734375" style="733"/>
    <col min="12289" max="12289" width="2.77734375" style="733" customWidth="1"/>
    <col min="12290" max="12290" width="6.77734375" style="733" customWidth="1"/>
    <col min="12291" max="12291" width="45.77734375" style="733" customWidth="1"/>
    <col min="12292" max="12292" width="13.77734375" style="733" customWidth="1"/>
    <col min="12293" max="12295" width="15.77734375" style="733" customWidth="1"/>
    <col min="12296" max="12544" width="9.77734375" style="733"/>
    <col min="12545" max="12545" width="2.77734375" style="733" customWidth="1"/>
    <col min="12546" max="12546" width="6.77734375" style="733" customWidth="1"/>
    <col min="12547" max="12547" width="45.77734375" style="733" customWidth="1"/>
    <col min="12548" max="12548" width="13.77734375" style="733" customWidth="1"/>
    <col min="12549" max="12551" width="15.77734375" style="733" customWidth="1"/>
    <col min="12552" max="12800" width="9.77734375" style="733"/>
    <col min="12801" max="12801" width="2.77734375" style="733" customWidth="1"/>
    <col min="12802" max="12802" width="6.77734375" style="733" customWidth="1"/>
    <col min="12803" max="12803" width="45.77734375" style="733" customWidth="1"/>
    <col min="12804" max="12804" width="13.77734375" style="733" customWidth="1"/>
    <col min="12805" max="12807" width="15.77734375" style="733" customWidth="1"/>
    <col min="12808" max="13056" width="9.77734375" style="733"/>
    <col min="13057" max="13057" width="2.77734375" style="733" customWidth="1"/>
    <col min="13058" max="13058" width="6.77734375" style="733" customWidth="1"/>
    <col min="13059" max="13059" width="45.77734375" style="733" customWidth="1"/>
    <col min="13060" max="13060" width="13.77734375" style="733" customWidth="1"/>
    <col min="13061" max="13063" width="15.77734375" style="733" customWidth="1"/>
    <col min="13064" max="13312" width="9.77734375" style="733"/>
    <col min="13313" max="13313" width="2.77734375" style="733" customWidth="1"/>
    <col min="13314" max="13314" width="6.77734375" style="733" customWidth="1"/>
    <col min="13315" max="13315" width="45.77734375" style="733" customWidth="1"/>
    <col min="13316" max="13316" width="13.77734375" style="733" customWidth="1"/>
    <col min="13317" max="13319" width="15.77734375" style="733" customWidth="1"/>
    <col min="13320" max="13568" width="9.77734375" style="733"/>
    <col min="13569" max="13569" width="2.77734375" style="733" customWidth="1"/>
    <col min="13570" max="13570" width="6.77734375" style="733" customWidth="1"/>
    <col min="13571" max="13571" width="45.77734375" style="733" customWidth="1"/>
    <col min="13572" max="13572" width="13.77734375" style="733" customWidth="1"/>
    <col min="13573" max="13575" width="15.77734375" style="733" customWidth="1"/>
    <col min="13576" max="13824" width="9.77734375" style="733"/>
    <col min="13825" max="13825" width="2.77734375" style="733" customWidth="1"/>
    <col min="13826" max="13826" width="6.77734375" style="733" customWidth="1"/>
    <col min="13827" max="13827" width="45.77734375" style="733" customWidth="1"/>
    <col min="13828" max="13828" width="13.77734375" style="733" customWidth="1"/>
    <col min="13829" max="13831" width="15.77734375" style="733" customWidth="1"/>
    <col min="13832" max="14080" width="9.77734375" style="733"/>
    <col min="14081" max="14081" width="2.77734375" style="733" customWidth="1"/>
    <col min="14082" max="14082" width="6.77734375" style="733" customWidth="1"/>
    <col min="14083" max="14083" width="45.77734375" style="733" customWidth="1"/>
    <col min="14084" max="14084" width="13.77734375" style="733" customWidth="1"/>
    <col min="14085" max="14087" width="15.77734375" style="733" customWidth="1"/>
    <col min="14088" max="14336" width="9.77734375" style="733"/>
    <col min="14337" max="14337" width="2.77734375" style="733" customWidth="1"/>
    <col min="14338" max="14338" width="6.77734375" style="733" customWidth="1"/>
    <col min="14339" max="14339" width="45.77734375" style="733" customWidth="1"/>
    <col min="14340" max="14340" width="13.77734375" style="733" customWidth="1"/>
    <col min="14341" max="14343" width="15.77734375" style="733" customWidth="1"/>
    <col min="14344" max="14592" width="9.77734375" style="733"/>
    <col min="14593" max="14593" width="2.77734375" style="733" customWidth="1"/>
    <col min="14594" max="14594" width="6.77734375" style="733" customWidth="1"/>
    <col min="14595" max="14595" width="45.77734375" style="733" customWidth="1"/>
    <col min="14596" max="14596" width="13.77734375" style="733" customWidth="1"/>
    <col min="14597" max="14599" width="15.77734375" style="733" customWidth="1"/>
    <col min="14600" max="14848" width="9.77734375" style="733"/>
    <col min="14849" max="14849" width="2.77734375" style="733" customWidth="1"/>
    <col min="14850" max="14850" width="6.77734375" style="733" customWidth="1"/>
    <col min="14851" max="14851" width="45.77734375" style="733" customWidth="1"/>
    <col min="14852" max="14852" width="13.77734375" style="733" customWidth="1"/>
    <col min="14853" max="14855" width="15.77734375" style="733" customWidth="1"/>
    <col min="14856" max="15104" width="9.77734375" style="733"/>
    <col min="15105" max="15105" width="2.77734375" style="733" customWidth="1"/>
    <col min="15106" max="15106" width="6.77734375" style="733" customWidth="1"/>
    <col min="15107" max="15107" width="45.77734375" style="733" customWidth="1"/>
    <col min="15108" max="15108" width="13.77734375" style="733" customWidth="1"/>
    <col min="15109" max="15111" width="15.77734375" style="733" customWidth="1"/>
    <col min="15112" max="15360" width="9.77734375" style="733"/>
    <col min="15361" max="15361" width="2.77734375" style="733" customWidth="1"/>
    <col min="15362" max="15362" width="6.77734375" style="733" customWidth="1"/>
    <col min="15363" max="15363" width="45.77734375" style="733" customWidth="1"/>
    <col min="15364" max="15364" width="13.77734375" style="733" customWidth="1"/>
    <col min="15365" max="15367" width="15.77734375" style="733" customWidth="1"/>
    <col min="15368" max="15616" width="9.77734375" style="733"/>
    <col min="15617" max="15617" width="2.77734375" style="733" customWidth="1"/>
    <col min="15618" max="15618" width="6.77734375" style="733" customWidth="1"/>
    <col min="15619" max="15619" width="45.77734375" style="733" customWidth="1"/>
    <col min="15620" max="15620" width="13.77734375" style="733" customWidth="1"/>
    <col min="15621" max="15623" width="15.77734375" style="733" customWidth="1"/>
    <col min="15624" max="15872" width="9.77734375" style="733"/>
    <col min="15873" max="15873" width="2.77734375" style="733" customWidth="1"/>
    <col min="15874" max="15874" width="6.77734375" style="733" customWidth="1"/>
    <col min="15875" max="15875" width="45.77734375" style="733" customWidth="1"/>
    <col min="15876" max="15876" width="13.77734375" style="733" customWidth="1"/>
    <col min="15877" max="15879" width="15.77734375" style="733" customWidth="1"/>
    <col min="15880" max="16128" width="9.77734375" style="733"/>
    <col min="16129" max="16129" width="2.77734375" style="733" customWidth="1"/>
    <col min="16130" max="16130" width="6.77734375" style="733" customWidth="1"/>
    <col min="16131" max="16131" width="45.77734375" style="733" customWidth="1"/>
    <col min="16132" max="16132" width="13.77734375" style="733" customWidth="1"/>
    <col min="16133" max="16135" width="15.77734375" style="733" customWidth="1"/>
    <col min="16136" max="16384" width="9.77734375" style="733"/>
  </cols>
  <sheetData>
    <row r="1" spans="2:7">
      <c r="B1" s="565" t="s">
        <v>3534</v>
      </c>
      <c r="F1" s="733" t="s">
        <v>2964</v>
      </c>
    </row>
    <row r="2" spans="2:7">
      <c r="B2" s="734"/>
      <c r="C2" s="735"/>
      <c r="D2" s="735"/>
      <c r="E2" s="735"/>
      <c r="F2" s="735"/>
      <c r="G2" s="736"/>
    </row>
    <row r="3" spans="2:7">
      <c r="B3" s="737" t="s">
        <v>2965</v>
      </c>
      <c r="C3" s="738"/>
      <c r="D3" s="738"/>
      <c r="E3" s="738"/>
      <c r="F3" s="738"/>
      <c r="G3" s="739"/>
    </row>
    <row r="4" spans="2:7">
      <c r="B4" s="740"/>
      <c r="G4" s="741"/>
    </row>
    <row r="5" spans="2:7">
      <c r="B5" s="740" t="s">
        <v>2967</v>
      </c>
      <c r="G5" s="741"/>
    </row>
    <row r="6" spans="2:7">
      <c r="B6" s="740" t="s">
        <v>2968</v>
      </c>
      <c r="G6" s="741"/>
    </row>
    <row r="7" spans="2:7">
      <c r="B7" s="740" t="s">
        <v>2969</v>
      </c>
      <c r="G7" s="741"/>
    </row>
    <row r="8" spans="2:7">
      <c r="B8" s="740" t="s">
        <v>2970</v>
      </c>
      <c r="G8" s="741"/>
    </row>
    <row r="9" spans="2:7">
      <c r="B9" s="740" t="s">
        <v>2971</v>
      </c>
      <c r="G9" s="741"/>
    </row>
    <row r="10" spans="2:7">
      <c r="B10" s="740" t="s">
        <v>2972</v>
      </c>
      <c r="G10" s="741"/>
    </row>
    <row r="11" spans="2:7">
      <c r="B11" s="740"/>
      <c r="G11" s="741"/>
    </row>
    <row r="12" spans="2:7">
      <c r="B12" s="740" t="s">
        <v>2973</v>
      </c>
      <c r="G12" s="741"/>
    </row>
    <row r="13" spans="2:7">
      <c r="B13" s="740" t="s">
        <v>2974</v>
      </c>
      <c r="G13" s="741"/>
    </row>
    <row r="14" spans="2:7">
      <c r="B14" s="740"/>
      <c r="G14" s="741"/>
    </row>
    <row r="15" spans="2:7">
      <c r="B15" s="740" t="s">
        <v>2975</v>
      </c>
      <c r="G15" s="741"/>
    </row>
    <row r="16" spans="2:7">
      <c r="B16" s="740" t="s">
        <v>2976</v>
      </c>
      <c r="G16" s="741"/>
    </row>
    <row r="17" spans="2:7">
      <c r="B17" s="740"/>
      <c r="G17" s="741"/>
    </row>
    <row r="18" spans="2:7">
      <c r="B18" s="740" t="s">
        <v>2977</v>
      </c>
      <c r="G18" s="741"/>
    </row>
    <row r="19" spans="2:7">
      <c r="B19" s="740" t="s">
        <v>2978</v>
      </c>
      <c r="G19" s="741"/>
    </row>
    <row r="20" spans="2:7">
      <c r="B20" s="740" t="s">
        <v>2979</v>
      </c>
      <c r="G20" s="741"/>
    </row>
    <row r="21" spans="2:7">
      <c r="B21" s="740"/>
      <c r="G21" s="741"/>
    </row>
    <row r="22" spans="2:7">
      <c r="B22" s="740" t="s">
        <v>2980</v>
      </c>
      <c r="G22" s="741"/>
    </row>
    <row r="23" spans="2:7">
      <c r="B23" s="740" t="s">
        <v>2981</v>
      </c>
      <c r="G23" s="741"/>
    </row>
    <row r="24" spans="2:7">
      <c r="B24" s="740" t="s">
        <v>2982</v>
      </c>
      <c r="G24" s="741"/>
    </row>
    <row r="25" spans="2:7">
      <c r="B25" s="740" t="s">
        <v>2983</v>
      </c>
      <c r="G25" s="741"/>
    </row>
    <row r="26" spans="2:7">
      <c r="B26" s="740"/>
      <c r="G26" s="741"/>
    </row>
    <row r="27" spans="2:7">
      <c r="B27" s="740"/>
      <c r="G27" s="741"/>
    </row>
    <row r="28" spans="2:7">
      <c r="B28" s="740"/>
      <c r="G28" s="741"/>
    </row>
    <row r="29" spans="2:7">
      <c r="B29" s="740"/>
      <c r="G29" s="741"/>
    </row>
    <row r="30" spans="2:7">
      <c r="B30" s="740"/>
      <c r="G30" s="741"/>
    </row>
    <row r="31" spans="2:7">
      <c r="B31" s="742"/>
      <c r="C31" s="743"/>
      <c r="D31" s="743"/>
      <c r="E31" s="743"/>
      <c r="F31" s="743"/>
      <c r="G31" s="744"/>
    </row>
    <row r="32" spans="2:7">
      <c r="B32" s="745"/>
      <c r="D32" s="746" t="s">
        <v>77</v>
      </c>
      <c r="E32" s="747" t="s">
        <v>78</v>
      </c>
      <c r="F32" s="746" t="s">
        <v>79</v>
      </c>
      <c r="G32" s="748"/>
    </row>
    <row r="33" spans="2:7">
      <c r="B33" s="745" t="s">
        <v>1093</v>
      </c>
      <c r="C33" s="733" t="s">
        <v>2984</v>
      </c>
      <c r="D33" s="746" t="s">
        <v>2985</v>
      </c>
      <c r="E33" s="747" t="s">
        <v>2986</v>
      </c>
      <c r="F33" s="746" t="s">
        <v>2987</v>
      </c>
      <c r="G33" s="748" t="s">
        <v>2988</v>
      </c>
    </row>
    <row r="34" spans="2:7">
      <c r="B34" s="749" t="s">
        <v>2989</v>
      </c>
      <c r="C34" s="743" t="s">
        <v>2990</v>
      </c>
      <c r="D34" s="750" t="s">
        <v>2503</v>
      </c>
      <c r="E34" s="751" t="s">
        <v>272</v>
      </c>
      <c r="F34" s="750" t="s">
        <v>2279</v>
      </c>
      <c r="G34" s="752" t="s">
        <v>2468</v>
      </c>
    </row>
    <row r="35" spans="2:7">
      <c r="B35" s="745">
        <v>1</v>
      </c>
      <c r="C35" s="733" t="s">
        <v>81</v>
      </c>
      <c r="D35" s="753"/>
      <c r="E35" s="754">
        <v>74870686</v>
      </c>
      <c r="F35" s="754">
        <v>2600214</v>
      </c>
      <c r="G35" s="754">
        <f>SUM(D35:F35)</f>
        <v>77470900</v>
      </c>
    </row>
    <row r="36" spans="2:7">
      <c r="B36" s="745">
        <v>2</v>
      </c>
      <c r="C36" s="733" t="s">
        <v>82</v>
      </c>
      <c r="D36" s="745"/>
      <c r="E36" s="755"/>
      <c r="F36" s="756"/>
      <c r="G36" s="741"/>
    </row>
    <row r="37" spans="2:7">
      <c r="B37" s="745">
        <v>3</v>
      </c>
      <c r="C37" s="733" t="s">
        <v>2991</v>
      </c>
      <c r="D37" s="2120" t="s">
        <v>2907</v>
      </c>
      <c r="E37" s="2121">
        <v>85672192</v>
      </c>
      <c r="F37" s="2122">
        <v>276342</v>
      </c>
      <c r="G37" s="2123">
        <f>SUM(E37:F37)</f>
        <v>85948534</v>
      </c>
    </row>
    <row r="38" spans="2:7">
      <c r="B38" s="745">
        <v>4</v>
      </c>
      <c r="C38" s="733" t="s">
        <v>83</v>
      </c>
      <c r="D38" s="2124"/>
      <c r="E38" s="2125"/>
      <c r="F38" s="2126"/>
      <c r="G38" s="2127"/>
    </row>
    <row r="39" spans="2:7">
      <c r="B39" s="745">
        <v>5</v>
      </c>
      <c r="C39" s="733" t="s">
        <v>2992</v>
      </c>
      <c r="D39" s="2120" t="s">
        <v>2907</v>
      </c>
      <c r="E39" s="2121">
        <v>72739155</v>
      </c>
      <c r="F39" s="2122">
        <v>416990</v>
      </c>
      <c r="G39" s="2123">
        <f>SUM(E39:F39)</f>
        <v>73156145</v>
      </c>
    </row>
    <row r="40" spans="2:7">
      <c r="B40" s="745">
        <v>6</v>
      </c>
      <c r="D40" s="2124"/>
      <c r="E40" s="2125"/>
      <c r="F40" s="2126"/>
      <c r="G40" s="2127"/>
    </row>
    <row r="41" spans="2:7">
      <c r="B41" s="745">
        <v>7</v>
      </c>
      <c r="D41" s="2124"/>
      <c r="E41" s="2125"/>
      <c r="F41" s="2126"/>
      <c r="G41" s="2127"/>
    </row>
    <row r="42" spans="2:7">
      <c r="B42" s="745">
        <v>8</v>
      </c>
      <c r="C42" s="733" t="s">
        <v>2993</v>
      </c>
      <c r="D42" s="2120" t="s">
        <v>2907</v>
      </c>
      <c r="E42" s="2128">
        <v>0</v>
      </c>
      <c r="F42" s="2129" t="s">
        <v>2907</v>
      </c>
      <c r="G42" s="2123">
        <f>SUM(E42:F42)</f>
        <v>0</v>
      </c>
    </row>
    <row r="43" spans="2:7">
      <c r="B43" s="745">
        <v>9</v>
      </c>
      <c r="C43" s="733" t="s">
        <v>2994</v>
      </c>
      <c r="D43" s="2124"/>
      <c r="E43" s="2125"/>
      <c r="F43" s="2126"/>
      <c r="G43" s="2127"/>
    </row>
    <row r="44" spans="2:7">
      <c r="B44" s="745">
        <v>10</v>
      </c>
      <c r="D44" s="745"/>
      <c r="E44" s="757"/>
      <c r="F44" s="756"/>
      <c r="G44" s="759"/>
    </row>
    <row r="45" spans="2:7">
      <c r="B45" s="745">
        <v>12</v>
      </c>
      <c r="C45" s="733" t="s">
        <v>84</v>
      </c>
      <c r="D45" s="760">
        <f>SUM(D35:D44)</f>
        <v>0</v>
      </c>
      <c r="E45" s="761">
        <f>E35+E37-E39</f>
        <v>87803723</v>
      </c>
      <c r="F45" s="762">
        <f>F35+F37-F39+F44</f>
        <v>2459566</v>
      </c>
      <c r="G45" s="763">
        <f>G35+G37-G39+G42</f>
        <v>90263289</v>
      </c>
    </row>
    <row r="46" spans="2:7">
      <c r="B46" s="745">
        <v>13</v>
      </c>
      <c r="C46" s="733" t="s">
        <v>2995</v>
      </c>
      <c r="D46" s="764"/>
      <c r="E46" s="757">
        <v>24371321</v>
      </c>
      <c r="F46" s="758">
        <v>575169</v>
      </c>
      <c r="G46" s="759">
        <f>D46+E46+F46</f>
        <v>24946490</v>
      </c>
    </row>
    <row r="47" spans="2:7">
      <c r="B47" s="745">
        <v>14</v>
      </c>
      <c r="C47" s="733" t="s">
        <v>2996</v>
      </c>
      <c r="D47" s="765">
        <v>0</v>
      </c>
      <c r="E47" s="765">
        <f>E45/E46</f>
        <v>3.6027477952467164</v>
      </c>
      <c r="F47" s="765">
        <f>F45/F46</f>
        <v>4.2762492415272728</v>
      </c>
      <c r="G47" s="765">
        <f>G45/G46</f>
        <v>3.6182761182034024</v>
      </c>
    </row>
    <row r="48" spans="2:7">
      <c r="B48" s="745">
        <v>15</v>
      </c>
      <c r="C48" s="733" t="s">
        <v>86</v>
      </c>
      <c r="G48" s="741"/>
    </row>
    <row r="49" spans="2:8">
      <c r="B49" s="745">
        <v>16</v>
      </c>
      <c r="C49" s="743" t="s">
        <v>2997</v>
      </c>
      <c r="D49" s="743"/>
      <c r="E49" s="743"/>
      <c r="F49" s="743"/>
      <c r="G49" s="744"/>
    </row>
    <row r="50" spans="2:8">
      <c r="B50" s="745"/>
      <c r="G50" s="741"/>
    </row>
    <row r="51" spans="2:8">
      <c r="B51" s="745">
        <v>17</v>
      </c>
      <c r="C51" s="733" t="s">
        <v>87</v>
      </c>
      <c r="G51" s="767"/>
    </row>
    <row r="52" spans="2:8">
      <c r="B52" s="745">
        <v>18</v>
      </c>
      <c r="C52" s="766" t="s">
        <v>2995</v>
      </c>
      <c r="D52" s="766"/>
      <c r="E52" s="766"/>
      <c r="F52" s="766"/>
      <c r="G52" s="2396">
        <f>24995221+175875</f>
        <v>25171096</v>
      </c>
      <c r="H52" s="733" t="s">
        <v>2998</v>
      </c>
    </row>
    <row r="53" spans="2:8">
      <c r="B53" s="745">
        <v>19</v>
      </c>
      <c r="C53" s="766" t="s">
        <v>2999</v>
      </c>
      <c r="D53" s="766"/>
      <c r="E53" s="766"/>
      <c r="F53" s="766"/>
      <c r="G53" s="767">
        <f>G37/G52</f>
        <v>3.4145725716512305</v>
      </c>
    </row>
    <row r="54" spans="2:8">
      <c r="B54" s="745">
        <v>20</v>
      </c>
      <c r="C54" s="733" t="s">
        <v>88</v>
      </c>
      <c r="G54" s="741"/>
    </row>
    <row r="55" spans="2:8">
      <c r="B55" s="745">
        <v>21</v>
      </c>
      <c r="C55" s="733" t="s">
        <v>3000</v>
      </c>
      <c r="G55" s="741"/>
    </row>
    <row r="56" spans="2:8">
      <c r="B56" s="745">
        <v>22</v>
      </c>
      <c r="C56" s="733" t="s">
        <v>3001</v>
      </c>
      <c r="F56" s="768" t="s">
        <v>3002</v>
      </c>
      <c r="G56" s="769"/>
    </row>
    <row r="57" spans="2:8">
      <c r="B57" s="745">
        <v>23</v>
      </c>
      <c r="C57" s="733" t="s">
        <v>3003</v>
      </c>
      <c r="G57" s="741"/>
    </row>
    <row r="58" spans="2:8">
      <c r="B58" s="745">
        <v>24</v>
      </c>
      <c r="C58" s="733" t="s">
        <v>3004</v>
      </c>
      <c r="G58" s="741"/>
    </row>
    <row r="59" spans="2:8">
      <c r="B59" s="745">
        <v>25</v>
      </c>
      <c r="C59" s="733" t="s">
        <v>3005</v>
      </c>
      <c r="G59" s="741"/>
    </row>
    <row r="60" spans="2:8">
      <c r="B60" s="745">
        <v>26</v>
      </c>
      <c r="C60" s="733" t="s">
        <v>3006</v>
      </c>
      <c r="G60" s="741"/>
    </row>
    <row r="61" spans="2:8">
      <c r="B61" s="745">
        <v>27</v>
      </c>
      <c r="C61" s="733" t="s">
        <v>3007</v>
      </c>
      <c r="G61" s="741"/>
    </row>
    <row r="62" spans="2:8">
      <c r="B62" s="745">
        <v>28</v>
      </c>
      <c r="C62" s="733" t="s">
        <v>3008</v>
      </c>
      <c r="G62" s="741"/>
    </row>
    <row r="63" spans="2:8">
      <c r="B63" s="745"/>
      <c r="G63" s="741"/>
    </row>
    <row r="64" spans="2:8">
      <c r="B64" s="745">
        <v>29</v>
      </c>
      <c r="C64" s="733" t="s">
        <v>2814</v>
      </c>
      <c r="G64" s="741"/>
    </row>
    <row r="65" spans="2:7">
      <c r="B65" s="745">
        <v>30</v>
      </c>
      <c r="C65" s="766" t="s">
        <v>3009</v>
      </c>
      <c r="D65" s="766"/>
      <c r="E65" s="766"/>
      <c r="F65" s="766"/>
      <c r="G65" s="2396">
        <f>22067049+174272</f>
        <v>22241321</v>
      </c>
    </row>
    <row r="66" spans="2:7">
      <c r="B66" s="745">
        <v>31</v>
      </c>
      <c r="C66" s="766" t="s">
        <v>2999</v>
      </c>
      <c r="D66" s="766"/>
      <c r="E66" s="766"/>
      <c r="F66" s="766"/>
      <c r="G66" s="767">
        <f>G39/G65</f>
        <v>3.2891996388164175</v>
      </c>
    </row>
    <row r="67" spans="2:7">
      <c r="B67" s="745"/>
      <c r="G67" s="741"/>
    </row>
    <row r="68" spans="2:7">
      <c r="B68" s="749"/>
      <c r="C68" s="743"/>
      <c r="D68" s="743"/>
      <c r="E68" s="743"/>
      <c r="F68" s="743"/>
      <c r="G68" s="744"/>
    </row>
    <row r="69" spans="2:7">
      <c r="D69" s="770">
        <v>13</v>
      </c>
      <c r="G69" s="771" t="s">
        <v>115</v>
      </c>
    </row>
  </sheetData>
  <printOptions horizontalCentered="1" verticalCentered="1"/>
  <pageMargins left="0.25" right="0.25" top="0.25" bottom="0.25" header="0.5" footer="0.21"/>
  <pageSetup scale="73" orientation="portrait" r:id="rId1"/>
  <headerFooter alignWithMargins="0"/>
  <colBreaks count="1" manualBreakCount="1">
    <brk id="7"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6">
    <pageSetUpPr fitToPage="1"/>
  </sheetPr>
  <dimension ref="A1:G75"/>
  <sheetViews>
    <sheetView defaultGridColor="0" view="pageBreakPreview" topLeftCell="A40" colorId="22" zoomScale="60" zoomScaleNormal="80" workbookViewId="0">
      <selection activeCell="E19" sqref="E19:I42"/>
    </sheetView>
  </sheetViews>
  <sheetFormatPr defaultColWidth="9.6640625" defaultRowHeight="15"/>
  <cols>
    <col min="1" max="1" width="4.6640625" style="805" customWidth="1"/>
    <col min="2" max="2" width="69" style="805" customWidth="1"/>
    <col min="3" max="3" width="21.5546875" style="805" customWidth="1"/>
    <col min="4" max="4" width="12.6640625" style="805" customWidth="1"/>
    <col min="5" max="5" width="13.6640625" style="805" customWidth="1"/>
    <col min="6" max="6" width="1.6640625" style="805" customWidth="1"/>
    <col min="7" max="7" width="13.6640625" style="805" customWidth="1"/>
    <col min="8" max="8" width="1.6640625" style="805" customWidth="1"/>
    <col min="9" max="9" width="13.6640625" style="805" customWidth="1"/>
    <col min="10" max="10" width="1.6640625" style="805" customWidth="1"/>
    <col min="11" max="11" width="13.6640625" style="805" customWidth="1"/>
    <col min="12" max="16384" width="9.6640625" style="805"/>
  </cols>
  <sheetData>
    <row r="1" spans="1:3" ht="15.75" thickBot="1">
      <c r="A1" s="565" t="s">
        <v>4036</v>
      </c>
      <c r="B1" s="2047"/>
      <c r="C1" s="799"/>
    </row>
    <row r="2" spans="1:3" ht="15.75">
      <c r="A2" s="2048"/>
      <c r="B2" s="2049"/>
      <c r="C2" s="2050"/>
    </row>
    <row r="3" spans="1:3" ht="15.75">
      <c r="A3" s="866" t="s">
        <v>2815</v>
      </c>
      <c r="B3" s="841"/>
      <c r="C3" s="1519"/>
    </row>
    <row r="4" spans="1:3" ht="15.75">
      <c r="A4" s="866"/>
      <c r="B4" s="841"/>
      <c r="C4" s="1519"/>
    </row>
    <row r="5" spans="1:3">
      <c r="A5" s="1520"/>
      <c r="B5" s="2051" t="s">
        <v>2816</v>
      </c>
      <c r="C5" s="1521"/>
    </row>
    <row r="6" spans="1:3">
      <c r="A6" s="1520"/>
      <c r="B6" s="2051" t="s">
        <v>1492</v>
      </c>
      <c r="C6" s="1521"/>
    </row>
    <row r="7" spans="1:3">
      <c r="A7" s="1520"/>
      <c r="B7" s="2052" t="s">
        <v>1493</v>
      </c>
      <c r="C7" s="1521"/>
    </row>
    <row r="8" spans="1:3">
      <c r="A8" s="812"/>
      <c r="B8" s="805" t="s">
        <v>1494</v>
      </c>
      <c r="C8" s="1521"/>
    </row>
    <row r="9" spans="1:3">
      <c r="A9" s="2053"/>
      <c r="B9" s="819"/>
      <c r="C9" s="2054" t="s">
        <v>1495</v>
      </c>
    </row>
    <row r="10" spans="1:3">
      <c r="A10" s="2055" t="s">
        <v>267</v>
      </c>
      <c r="B10" s="823" t="s">
        <v>1496</v>
      </c>
      <c r="C10" s="2056" t="s">
        <v>2476</v>
      </c>
    </row>
    <row r="11" spans="1:3">
      <c r="A11" s="2057" t="s">
        <v>1933</v>
      </c>
      <c r="B11" s="2058" t="s">
        <v>2502</v>
      </c>
      <c r="C11" s="2059" t="s">
        <v>2503</v>
      </c>
    </row>
    <row r="12" spans="1:3">
      <c r="A12" s="2060">
        <v>1</v>
      </c>
      <c r="B12" s="2061" t="s">
        <v>2948</v>
      </c>
      <c r="C12" s="2062">
        <v>12377114</v>
      </c>
    </row>
    <row r="13" spans="1:3">
      <c r="A13" s="2060">
        <v>2</v>
      </c>
      <c r="B13" s="2051" t="s">
        <v>2949</v>
      </c>
      <c r="C13" s="1537">
        <v>285013</v>
      </c>
    </row>
    <row r="14" spans="1:3">
      <c r="A14" s="2060">
        <v>3</v>
      </c>
      <c r="B14" s="2051" t="s">
        <v>2950</v>
      </c>
      <c r="C14" s="1537">
        <v>3064673</v>
      </c>
    </row>
    <row r="15" spans="1:3">
      <c r="A15" s="2060">
        <v>4</v>
      </c>
      <c r="B15" s="2051" t="s">
        <v>3533</v>
      </c>
      <c r="C15" s="1537">
        <v>5000000</v>
      </c>
    </row>
    <row r="16" spans="1:3">
      <c r="A16" s="2060">
        <v>5</v>
      </c>
      <c r="B16" s="2051" t="s">
        <v>2951</v>
      </c>
      <c r="C16" s="1537">
        <v>257544</v>
      </c>
    </row>
    <row r="17" spans="1:7">
      <c r="A17" s="2060">
        <v>6</v>
      </c>
      <c r="B17" s="2051" t="s">
        <v>2952</v>
      </c>
      <c r="C17" s="1537">
        <v>352062</v>
      </c>
    </row>
    <row r="18" spans="1:7">
      <c r="A18" s="2060">
        <v>7</v>
      </c>
      <c r="B18" s="2051" t="s">
        <v>1675</v>
      </c>
      <c r="C18" s="1537">
        <f>28013938-24650432</f>
        <v>3363506</v>
      </c>
    </row>
    <row r="19" spans="1:7">
      <c r="A19" s="2060">
        <v>8</v>
      </c>
      <c r="B19" s="2051"/>
      <c r="C19" s="1537"/>
    </row>
    <row r="20" spans="1:7">
      <c r="A20" s="2060">
        <v>9</v>
      </c>
      <c r="B20" s="2051"/>
      <c r="C20" s="1537"/>
    </row>
    <row r="21" spans="1:7">
      <c r="A21" s="2060">
        <v>10</v>
      </c>
      <c r="B21" s="2051"/>
      <c r="C21" s="1537"/>
    </row>
    <row r="22" spans="1:7">
      <c r="A22" s="2060">
        <v>11</v>
      </c>
      <c r="B22" s="2051"/>
      <c r="C22" s="1537"/>
    </row>
    <row r="23" spans="1:7">
      <c r="A23" s="2060">
        <v>12</v>
      </c>
      <c r="B23" s="2051" t="s">
        <v>273</v>
      </c>
      <c r="C23" s="1537" t="s">
        <v>273</v>
      </c>
    </row>
    <row r="24" spans="1:7">
      <c r="A24" s="2063">
        <v>13</v>
      </c>
      <c r="B24" s="2064" t="s">
        <v>1497</v>
      </c>
      <c r="C24" s="2065">
        <f>SUM(C12:C23)</f>
        <v>24699912</v>
      </c>
      <c r="E24" s="2066"/>
      <c r="F24" s="2033"/>
      <c r="G24" s="2033"/>
    </row>
    <row r="25" spans="1:7">
      <c r="A25" s="1527"/>
      <c r="C25" s="1521"/>
    </row>
    <row r="26" spans="1:7" ht="15.75">
      <c r="A26" s="2067" t="s">
        <v>2112</v>
      </c>
      <c r="B26" s="898"/>
      <c r="C26" s="1519"/>
    </row>
    <row r="27" spans="1:7" ht="15.75">
      <c r="A27" s="2067"/>
      <c r="B27" s="898"/>
      <c r="C27" s="1519"/>
    </row>
    <row r="28" spans="1:7">
      <c r="A28" s="1527"/>
      <c r="B28" s="805" t="s">
        <v>101</v>
      </c>
      <c r="C28" s="1521"/>
    </row>
    <row r="29" spans="1:7">
      <c r="A29" s="1527"/>
      <c r="B29" s="805" t="s">
        <v>102</v>
      </c>
      <c r="C29" s="1521"/>
    </row>
    <row r="30" spans="1:7">
      <c r="A30" s="835"/>
      <c r="B30" s="805" t="s">
        <v>103</v>
      </c>
      <c r="C30" s="813"/>
    </row>
    <row r="31" spans="1:7">
      <c r="A31" s="2068"/>
      <c r="B31" s="2061"/>
      <c r="C31" s="2054" t="s">
        <v>104</v>
      </c>
    </row>
    <row r="32" spans="1:7">
      <c r="A32" s="2060" t="s">
        <v>105</v>
      </c>
      <c r="B32" s="823" t="s">
        <v>232</v>
      </c>
      <c r="C32" s="899" t="s">
        <v>2476</v>
      </c>
    </row>
    <row r="33" spans="1:3">
      <c r="A33" s="2063" t="s">
        <v>271</v>
      </c>
      <c r="B33" s="896" t="s">
        <v>2502</v>
      </c>
      <c r="C33" s="2059" t="s">
        <v>2503</v>
      </c>
    </row>
    <row r="34" spans="1:3">
      <c r="A34" s="2060">
        <v>14</v>
      </c>
      <c r="B34" s="2051" t="s">
        <v>106</v>
      </c>
      <c r="C34" s="2062"/>
    </row>
    <row r="35" spans="1:3">
      <c r="A35" s="2060">
        <v>15</v>
      </c>
      <c r="B35" s="2051"/>
      <c r="C35" s="2062"/>
    </row>
    <row r="36" spans="1:3">
      <c r="A36" s="2060">
        <v>16</v>
      </c>
      <c r="B36" s="2051" t="s">
        <v>2953</v>
      </c>
      <c r="C36" s="271">
        <v>68373</v>
      </c>
    </row>
    <row r="37" spans="1:3">
      <c r="A37" s="2060">
        <v>17</v>
      </c>
      <c r="B37" s="2051" t="s">
        <v>2954</v>
      </c>
      <c r="C37" s="1540">
        <v>8773485.4399999995</v>
      </c>
    </row>
    <row r="38" spans="1:3">
      <c r="A38" s="2060">
        <v>18</v>
      </c>
      <c r="B38" s="2051"/>
      <c r="C38" s="1537"/>
    </row>
    <row r="39" spans="1:3">
      <c r="A39" s="2060">
        <v>19</v>
      </c>
      <c r="B39" s="2051"/>
      <c r="C39" s="1537"/>
    </row>
    <row r="40" spans="1:3">
      <c r="A40" s="2060">
        <v>20</v>
      </c>
      <c r="B40" s="2051"/>
      <c r="C40" s="2069"/>
    </row>
    <row r="41" spans="1:3">
      <c r="A41" s="2060">
        <v>21</v>
      </c>
      <c r="B41" s="2070" t="s">
        <v>107</v>
      </c>
      <c r="C41" s="2069">
        <f>SUM(C34:C40)</f>
        <v>8841858.4399999995</v>
      </c>
    </row>
    <row r="42" spans="1:3">
      <c r="A42" s="2060">
        <v>22</v>
      </c>
      <c r="B42" s="2051" t="s">
        <v>108</v>
      </c>
      <c r="C42" s="1537"/>
    </row>
    <row r="43" spans="1:3">
      <c r="A43" s="2060">
        <v>23</v>
      </c>
      <c r="B43" s="2051"/>
      <c r="C43" s="1537"/>
    </row>
    <row r="44" spans="1:3">
      <c r="A44" s="2060">
        <v>24</v>
      </c>
      <c r="B44" s="2071" t="s">
        <v>2278</v>
      </c>
      <c r="C44" s="1540">
        <v>78936853</v>
      </c>
    </row>
    <row r="45" spans="1:3">
      <c r="A45" s="2060">
        <v>25</v>
      </c>
      <c r="B45" s="2051"/>
      <c r="C45" s="1537"/>
    </row>
    <row r="46" spans="1:3">
      <c r="A46" s="2060">
        <v>26</v>
      </c>
      <c r="B46" s="2051"/>
      <c r="C46" s="2069"/>
    </row>
    <row r="47" spans="1:3">
      <c r="A47" s="2060">
        <v>27</v>
      </c>
      <c r="B47" s="2070" t="s">
        <v>109</v>
      </c>
      <c r="C47" s="2069">
        <f>SUM(C42:C46)</f>
        <v>78936853</v>
      </c>
    </row>
    <row r="48" spans="1:3">
      <c r="A48" s="2060">
        <v>28</v>
      </c>
      <c r="B48" s="2051" t="s">
        <v>1509</v>
      </c>
      <c r="C48" s="1537"/>
    </row>
    <row r="49" spans="1:3">
      <c r="A49" s="2060">
        <v>29</v>
      </c>
      <c r="B49" s="2051"/>
      <c r="C49" s="1537"/>
    </row>
    <row r="50" spans="1:3">
      <c r="A50" s="2060">
        <v>30</v>
      </c>
      <c r="B50" s="2051" t="s">
        <v>2955</v>
      </c>
      <c r="C50" s="1540">
        <v>17781445</v>
      </c>
    </row>
    <row r="51" spans="1:3">
      <c r="A51" s="2060">
        <v>31</v>
      </c>
      <c r="B51" s="2051"/>
      <c r="C51" s="1537"/>
    </row>
    <row r="52" spans="1:3">
      <c r="A52" s="2060">
        <v>32</v>
      </c>
      <c r="B52" s="2051"/>
      <c r="C52" s="1537"/>
    </row>
    <row r="53" spans="1:3">
      <c r="A53" s="2060">
        <v>33</v>
      </c>
      <c r="B53" s="2051"/>
      <c r="C53" s="1537"/>
    </row>
    <row r="54" spans="1:3">
      <c r="A54" s="2060">
        <v>34</v>
      </c>
      <c r="B54" s="2051"/>
      <c r="C54" s="2069"/>
    </row>
    <row r="55" spans="1:3">
      <c r="A55" s="2063">
        <v>35</v>
      </c>
      <c r="B55" s="2070" t="s">
        <v>1510</v>
      </c>
      <c r="C55" s="2072">
        <f>SUM(C48:C54)</f>
        <v>17781445</v>
      </c>
    </row>
    <row r="56" spans="1:3">
      <c r="A56" s="1520"/>
      <c r="B56" s="2051"/>
      <c r="C56" s="1521"/>
    </row>
    <row r="57" spans="1:3">
      <c r="A57" s="1520"/>
      <c r="B57" s="2051"/>
      <c r="C57" s="1521"/>
    </row>
    <row r="58" spans="1:3">
      <c r="A58" s="1520"/>
      <c r="B58" s="2051"/>
      <c r="C58" s="1521"/>
    </row>
    <row r="59" spans="1:3">
      <c r="A59" s="812"/>
      <c r="B59" s="2051"/>
      <c r="C59" s="2073"/>
    </row>
    <row r="60" spans="1:3" ht="15.75" thickBot="1">
      <c r="A60" s="845"/>
      <c r="B60" s="2047"/>
      <c r="C60" s="2074"/>
    </row>
    <row r="61" spans="1:3">
      <c r="A61" s="898"/>
      <c r="B61" s="898"/>
      <c r="C61" s="898" t="s">
        <v>1159</v>
      </c>
    </row>
    <row r="62" spans="1:3">
      <c r="A62" s="841" t="s">
        <v>2022</v>
      </c>
      <c r="B62" s="841"/>
      <c r="C62" s="841"/>
    </row>
    <row r="64" spans="1:3" ht="18">
      <c r="B64" s="851"/>
    </row>
    <row r="65" spans="2:2" ht="18">
      <c r="B65" s="851"/>
    </row>
    <row r="66" spans="2:2" ht="18">
      <c r="B66" s="851"/>
    </row>
    <row r="67" spans="2:2">
      <c r="B67" s="862"/>
    </row>
    <row r="69" spans="2:2">
      <c r="B69" s="862"/>
    </row>
    <row r="70" spans="2:2">
      <c r="B70" s="862"/>
    </row>
    <row r="71" spans="2:2">
      <c r="B71" s="862"/>
    </row>
    <row r="72" spans="2:2">
      <c r="B72" s="862"/>
    </row>
    <row r="73" spans="2:2">
      <c r="B73" s="862"/>
    </row>
    <row r="74" spans="2:2">
      <c r="B74" s="862"/>
    </row>
    <row r="75" spans="2:2">
      <c r="B75" s="862"/>
    </row>
  </sheetData>
  <printOptions horizontalCentered="1" verticalCentered="1"/>
  <pageMargins left="0.25" right="0.25" top="0.25" bottom="0.25" header="0.5" footer="0.21"/>
  <pageSetup scale="81"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B2:M52"/>
  <sheetViews>
    <sheetView showOutlineSymbols="0" view="pageBreakPreview" zoomScale="60" zoomScaleNormal="60" workbookViewId="0">
      <selection activeCell="C59" sqref="C59"/>
    </sheetView>
  </sheetViews>
  <sheetFormatPr defaultColWidth="11.44140625" defaultRowHeight="15"/>
  <cols>
    <col min="1" max="1" width="1.6640625" style="772" customWidth="1"/>
    <col min="2" max="2" width="4.6640625" style="772" customWidth="1"/>
    <col min="3" max="3" width="1.6640625" style="772" customWidth="1"/>
    <col min="4" max="4" width="32.6640625" style="772" customWidth="1"/>
    <col min="5" max="5" width="11.44140625" style="774" customWidth="1"/>
    <col min="6" max="7" width="14.6640625" style="772" customWidth="1"/>
    <col min="8" max="8" width="11.6640625" style="772" customWidth="1"/>
    <col min="9" max="9" width="13.6640625" style="772" customWidth="1"/>
    <col min="10" max="10" width="11.44140625" style="772" customWidth="1"/>
    <col min="11" max="11" width="13.6640625" style="772" customWidth="1"/>
    <col min="12" max="12" width="15.6640625" style="772" customWidth="1"/>
    <col min="13" max="13" width="15.21875" style="772" customWidth="1"/>
    <col min="14" max="256" width="11.44140625" style="772"/>
    <col min="257" max="257" width="1.6640625" style="772" customWidth="1"/>
    <col min="258" max="258" width="4.6640625" style="772" customWidth="1"/>
    <col min="259" max="259" width="1.6640625" style="772" customWidth="1"/>
    <col min="260" max="260" width="32.6640625" style="772" customWidth="1"/>
    <col min="261" max="261" width="11.44140625" style="772" customWidth="1"/>
    <col min="262" max="263" width="14.6640625" style="772" customWidth="1"/>
    <col min="264" max="264" width="11.6640625" style="772" customWidth="1"/>
    <col min="265" max="265" width="13.6640625" style="772" customWidth="1"/>
    <col min="266" max="266" width="11.44140625" style="772" customWidth="1"/>
    <col min="267" max="267" width="13.6640625" style="772" customWidth="1"/>
    <col min="268" max="268" width="15.6640625" style="772" customWidth="1"/>
    <col min="269" max="269" width="15.21875" style="772" customWidth="1"/>
    <col min="270" max="512" width="11.44140625" style="772"/>
    <col min="513" max="513" width="1.6640625" style="772" customWidth="1"/>
    <col min="514" max="514" width="4.6640625" style="772" customWidth="1"/>
    <col min="515" max="515" width="1.6640625" style="772" customWidth="1"/>
    <col min="516" max="516" width="32.6640625" style="772" customWidth="1"/>
    <col min="517" max="517" width="11.44140625" style="772" customWidth="1"/>
    <col min="518" max="519" width="14.6640625" style="772" customWidth="1"/>
    <col min="520" max="520" width="11.6640625" style="772" customWidth="1"/>
    <col min="521" max="521" width="13.6640625" style="772" customWidth="1"/>
    <col min="522" max="522" width="11.44140625" style="772" customWidth="1"/>
    <col min="523" max="523" width="13.6640625" style="772" customWidth="1"/>
    <col min="524" max="524" width="15.6640625" style="772" customWidth="1"/>
    <col min="525" max="525" width="15.21875" style="772" customWidth="1"/>
    <col min="526" max="768" width="11.44140625" style="772"/>
    <col min="769" max="769" width="1.6640625" style="772" customWidth="1"/>
    <col min="770" max="770" width="4.6640625" style="772" customWidth="1"/>
    <col min="771" max="771" width="1.6640625" style="772" customWidth="1"/>
    <col min="772" max="772" width="32.6640625" style="772" customWidth="1"/>
    <col min="773" max="773" width="11.44140625" style="772" customWidth="1"/>
    <col min="774" max="775" width="14.6640625" style="772" customWidth="1"/>
    <col min="776" max="776" width="11.6640625" style="772" customWidth="1"/>
    <col min="777" max="777" width="13.6640625" style="772" customWidth="1"/>
    <col min="778" max="778" width="11.44140625" style="772" customWidth="1"/>
    <col min="779" max="779" width="13.6640625" style="772" customWidth="1"/>
    <col min="780" max="780" width="15.6640625" style="772" customWidth="1"/>
    <col min="781" max="781" width="15.21875" style="772" customWidth="1"/>
    <col min="782" max="1024" width="11.44140625" style="772"/>
    <col min="1025" max="1025" width="1.6640625" style="772" customWidth="1"/>
    <col min="1026" max="1026" width="4.6640625" style="772" customWidth="1"/>
    <col min="1027" max="1027" width="1.6640625" style="772" customWidth="1"/>
    <col min="1028" max="1028" width="32.6640625" style="772" customWidth="1"/>
    <col min="1029" max="1029" width="11.44140625" style="772" customWidth="1"/>
    <col min="1030" max="1031" width="14.6640625" style="772" customWidth="1"/>
    <col min="1032" max="1032" width="11.6640625" style="772" customWidth="1"/>
    <col min="1033" max="1033" width="13.6640625" style="772" customWidth="1"/>
    <col min="1034" max="1034" width="11.44140625" style="772" customWidth="1"/>
    <col min="1035" max="1035" width="13.6640625" style="772" customWidth="1"/>
    <col min="1036" max="1036" width="15.6640625" style="772" customWidth="1"/>
    <col min="1037" max="1037" width="15.21875" style="772" customWidth="1"/>
    <col min="1038" max="1280" width="11.44140625" style="772"/>
    <col min="1281" max="1281" width="1.6640625" style="772" customWidth="1"/>
    <col min="1282" max="1282" width="4.6640625" style="772" customWidth="1"/>
    <col min="1283" max="1283" width="1.6640625" style="772" customWidth="1"/>
    <col min="1284" max="1284" width="32.6640625" style="772" customWidth="1"/>
    <col min="1285" max="1285" width="11.44140625" style="772" customWidth="1"/>
    <col min="1286" max="1287" width="14.6640625" style="772" customWidth="1"/>
    <col min="1288" max="1288" width="11.6640625" style="772" customWidth="1"/>
    <col min="1289" max="1289" width="13.6640625" style="772" customWidth="1"/>
    <col min="1290" max="1290" width="11.44140625" style="772" customWidth="1"/>
    <col min="1291" max="1291" width="13.6640625" style="772" customWidth="1"/>
    <col min="1292" max="1292" width="15.6640625" style="772" customWidth="1"/>
    <col min="1293" max="1293" width="15.21875" style="772" customWidth="1"/>
    <col min="1294" max="1536" width="11.44140625" style="772"/>
    <col min="1537" max="1537" width="1.6640625" style="772" customWidth="1"/>
    <col min="1538" max="1538" width="4.6640625" style="772" customWidth="1"/>
    <col min="1539" max="1539" width="1.6640625" style="772" customWidth="1"/>
    <col min="1540" max="1540" width="32.6640625" style="772" customWidth="1"/>
    <col min="1541" max="1541" width="11.44140625" style="772" customWidth="1"/>
    <col min="1542" max="1543" width="14.6640625" style="772" customWidth="1"/>
    <col min="1544" max="1544" width="11.6640625" style="772" customWidth="1"/>
    <col min="1545" max="1545" width="13.6640625" style="772" customWidth="1"/>
    <col min="1546" max="1546" width="11.44140625" style="772" customWidth="1"/>
    <col min="1547" max="1547" width="13.6640625" style="772" customWidth="1"/>
    <col min="1548" max="1548" width="15.6640625" style="772" customWidth="1"/>
    <col min="1549" max="1549" width="15.21875" style="772" customWidth="1"/>
    <col min="1550" max="1792" width="11.44140625" style="772"/>
    <col min="1793" max="1793" width="1.6640625" style="772" customWidth="1"/>
    <col min="1794" max="1794" width="4.6640625" style="772" customWidth="1"/>
    <col min="1795" max="1795" width="1.6640625" style="772" customWidth="1"/>
    <col min="1796" max="1796" width="32.6640625" style="772" customWidth="1"/>
    <col min="1797" max="1797" width="11.44140625" style="772" customWidth="1"/>
    <col min="1798" max="1799" width="14.6640625" style="772" customWidth="1"/>
    <col min="1800" max="1800" width="11.6640625" style="772" customWidth="1"/>
    <col min="1801" max="1801" width="13.6640625" style="772" customWidth="1"/>
    <col min="1802" max="1802" width="11.44140625" style="772" customWidth="1"/>
    <col min="1803" max="1803" width="13.6640625" style="772" customWidth="1"/>
    <col min="1804" max="1804" width="15.6640625" style="772" customWidth="1"/>
    <col min="1805" max="1805" width="15.21875" style="772" customWidth="1"/>
    <col min="1806" max="2048" width="11.44140625" style="772"/>
    <col min="2049" max="2049" width="1.6640625" style="772" customWidth="1"/>
    <col min="2050" max="2050" width="4.6640625" style="772" customWidth="1"/>
    <col min="2051" max="2051" width="1.6640625" style="772" customWidth="1"/>
    <col min="2052" max="2052" width="32.6640625" style="772" customWidth="1"/>
    <col min="2053" max="2053" width="11.44140625" style="772" customWidth="1"/>
    <col min="2054" max="2055" width="14.6640625" style="772" customWidth="1"/>
    <col min="2056" max="2056" width="11.6640625" style="772" customWidth="1"/>
    <col min="2057" max="2057" width="13.6640625" style="772" customWidth="1"/>
    <col min="2058" max="2058" width="11.44140625" style="772" customWidth="1"/>
    <col min="2059" max="2059" width="13.6640625" style="772" customWidth="1"/>
    <col min="2060" max="2060" width="15.6640625" style="772" customWidth="1"/>
    <col min="2061" max="2061" width="15.21875" style="772" customWidth="1"/>
    <col min="2062" max="2304" width="11.44140625" style="772"/>
    <col min="2305" max="2305" width="1.6640625" style="772" customWidth="1"/>
    <col min="2306" max="2306" width="4.6640625" style="772" customWidth="1"/>
    <col min="2307" max="2307" width="1.6640625" style="772" customWidth="1"/>
    <col min="2308" max="2308" width="32.6640625" style="772" customWidth="1"/>
    <col min="2309" max="2309" width="11.44140625" style="772" customWidth="1"/>
    <col min="2310" max="2311" width="14.6640625" style="772" customWidth="1"/>
    <col min="2312" max="2312" width="11.6640625" style="772" customWidth="1"/>
    <col min="2313" max="2313" width="13.6640625" style="772" customWidth="1"/>
    <col min="2314" max="2314" width="11.44140625" style="772" customWidth="1"/>
    <col min="2315" max="2315" width="13.6640625" style="772" customWidth="1"/>
    <col min="2316" max="2316" width="15.6640625" style="772" customWidth="1"/>
    <col min="2317" max="2317" width="15.21875" style="772" customWidth="1"/>
    <col min="2318" max="2560" width="11.44140625" style="772"/>
    <col min="2561" max="2561" width="1.6640625" style="772" customWidth="1"/>
    <col min="2562" max="2562" width="4.6640625" style="772" customWidth="1"/>
    <col min="2563" max="2563" width="1.6640625" style="772" customWidth="1"/>
    <col min="2564" max="2564" width="32.6640625" style="772" customWidth="1"/>
    <col min="2565" max="2565" width="11.44140625" style="772" customWidth="1"/>
    <col min="2566" max="2567" width="14.6640625" style="772" customWidth="1"/>
    <col min="2568" max="2568" width="11.6640625" style="772" customWidth="1"/>
    <col min="2569" max="2569" width="13.6640625" style="772" customWidth="1"/>
    <col min="2570" max="2570" width="11.44140625" style="772" customWidth="1"/>
    <col min="2571" max="2571" width="13.6640625" style="772" customWidth="1"/>
    <col min="2572" max="2572" width="15.6640625" style="772" customWidth="1"/>
    <col min="2573" max="2573" width="15.21875" style="772" customWidth="1"/>
    <col min="2574" max="2816" width="11.44140625" style="772"/>
    <col min="2817" max="2817" width="1.6640625" style="772" customWidth="1"/>
    <col min="2818" max="2818" width="4.6640625" style="772" customWidth="1"/>
    <col min="2819" max="2819" width="1.6640625" style="772" customWidth="1"/>
    <col min="2820" max="2820" width="32.6640625" style="772" customWidth="1"/>
    <col min="2821" max="2821" width="11.44140625" style="772" customWidth="1"/>
    <col min="2822" max="2823" width="14.6640625" style="772" customWidth="1"/>
    <col min="2824" max="2824" width="11.6640625" style="772" customWidth="1"/>
    <col min="2825" max="2825" width="13.6640625" style="772" customWidth="1"/>
    <col min="2826" max="2826" width="11.44140625" style="772" customWidth="1"/>
    <col min="2827" max="2827" width="13.6640625" style="772" customWidth="1"/>
    <col min="2828" max="2828" width="15.6640625" style="772" customWidth="1"/>
    <col min="2829" max="2829" width="15.21875" style="772" customWidth="1"/>
    <col min="2830" max="3072" width="11.44140625" style="772"/>
    <col min="3073" max="3073" width="1.6640625" style="772" customWidth="1"/>
    <col min="3074" max="3074" width="4.6640625" style="772" customWidth="1"/>
    <col min="3075" max="3075" width="1.6640625" style="772" customWidth="1"/>
    <col min="3076" max="3076" width="32.6640625" style="772" customWidth="1"/>
    <col min="3077" max="3077" width="11.44140625" style="772" customWidth="1"/>
    <col min="3078" max="3079" width="14.6640625" style="772" customWidth="1"/>
    <col min="3080" max="3080" width="11.6640625" style="772" customWidth="1"/>
    <col min="3081" max="3081" width="13.6640625" style="772" customWidth="1"/>
    <col min="3082" max="3082" width="11.44140625" style="772" customWidth="1"/>
    <col min="3083" max="3083" width="13.6640625" style="772" customWidth="1"/>
    <col min="3084" max="3084" width="15.6640625" style="772" customWidth="1"/>
    <col min="3085" max="3085" width="15.21875" style="772" customWidth="1"/>
    <col min="3086" max="3328" width="11.44140625" style="772"/>
    <col min="3329" max="3329" width="1.6640625" style="772" customWidth="1"/>
    <col min="3330" max="3330" width="4.6640625" style="772" customWidth="1"/>
    <col min="3331" max="3331" width="1.6640625" style="772" customWidth="1"/>
    <col min="3332" max="3332" width="32.6640625" style="772" customWidth="1"/>
    <col min="3333" max="3333" width="11.44140625" style="772" customWidth="1"/>
    <col min="3334" max="3335" width="14.6640625" style="772" customWidth="1"/>
    <col min="3336" max="3336" width="11.6640625" style="772" customWidth="1"/>
    <col min="3337" max="3337" width="13.6640625" style="772" customWidth="1"/>
    <col min="3338" max="3338" width="11.44140625" style="772" customWidth="1"/>
    <col min="3339" max="3339" width="13.6640625" style="772" customWidth="1"/>
    <col min="3340" max="3340" width="15.6640625" style="772" customWidth="1"/>
    <col min="3341" max="3341" width="15.21875" style="772" customWidth="1"/>
    <col min="3342" max="3584" width="11.44140625" style="772"/>
    <col min="3585" max="3585" width="1.6640625" style="772" customWidth="1"/>
    <col min="3586" max="3586" width="4.6640625" style="772" customWidth="1"/>
    <col min="3587" max="3587" width="1.6640625" style="772" customWidth="1"/>
    <col min="3588" max="3588" width="32.6640625" style="772" customWidth="1"/>
    <col min="3589" max="3589" width="11.44140625" style="772" customWidth="1"/>
    <col min="3590" max="3591" width="14.6640625" style="772" customWidth="1"/>
    <col min="3592" max="3592" width="11.6640625" style="772" customWidth="1"/>
    <col min="3593" max="3593" width="13.6640625" style="772" customWidth="1"/>
    <col min="3594" max="3594" width="11.44140625" style="772" customWidth="1"/>
    <col min="3595" max="3595" width="13.6640625" style="772" customWidth="1"/>
    <col min="3596" max="3596" width="15.6640625" style="772" customWidth="1"/>
    <col min="3597" max="3597" width="15.21875" style="772" customWidth="1"/>
    <col min="3598" max="3840" width="11.44140625" style="772"/>
    <col min="3841" max="3841" width="1.6640625" style="772" customWidth="1"/>
    <col min="3842" max="3842" width="4.6640625" style="772" customWidth="1"/>
    <col min="3843" max="3843" width="1.6640625" style="772" customWidth="1"/>
    <col min="3844" max="3844" width="32.6640625" style="772" customWidth="1"/>
    <col min="3845" max="3845" width="11.44140625" style="772" customWidth="1"/>
    <col min="3846" max="3847" width="14.6640625" style="772" customWidth="1"/>
    <col min="3848" max="3848" width="11.6640625" style="772" customWidth="1"/>
    <col min="3849" max="3849" width="13.6640625" style="772" customWidth="1"/>
    <col min="3850" max="3850" width="11.44140625" style="772" customWidth="1"/>
    <col min="3851" max="3851" width="13.6640625" style="772" customWidth="1"/>
    <col min="3852" max="3852" width="15.6640625" style="772" customWidth="1"/>
    <col min="3853" max="3853" width="15.21875" style="772" customWidth="1"/>
    <col min="3854" max="4096" width="11.44140625" style="772"/>
    <col min="4097" max="4097" width="1.6640625" style="772" customWidth="1"/>
    <col min="4098" max="4098" width="4.6640625" style="772" customWidth="1"/>
    <col min="4099" max="4099" width="1.6640625" style="772" customWidth="1"/>
    <col min="4100" max="4100" width="32.6640625" style="772" customWidth="1"/>
    <col min="4101" max="4101" width="11.44140625" style="772" customWidth="1"/>
    <col min="4102" max="4103" width="14.6640625" style="772" customWidth="1"/>
    <col min="4104" max="4104" width="11.6640625" style="772" customWidth="1"/>
    <col min="4105" max="4105" width="13.6640625" style="772" customWidth="1"/>
    <col min="4106" max="4106" width="11.44140625" style="772" customWidth="1"/>
    <col min="4107" max="4107" width="13.6640625" style="772" customWidth="1"/>
    <col min="4108" max="4108" width="15.6640625" style="772" customWidth="1"/>
    <col min="4109" max="4109" width="15.21875" style="772" customWidth="1"/>
    <col min="4110" max="4352" width="11.44140625" style="772"/>
    <col min="4353" max="4353" width="1.6640625" style="772" customWidth="1"/>
    <col min="4354" max="4354" width="4.6640625" style="772" customWidth="1"/>
    <col min="4355" max="4355" width="1.6640625" style="772" customWidth="1"/>
    <col min="4356" max="4356" width="32.6640625" style="772" customWidth="1"/>
    <col min="4357" max="4357" width="11.44140625" style="772" customWidth="1"/>
    <col min="4358" max="4359" width="14.6640625" style="772" customWidth="1"/>
    <col min="4360" max="4360" width="11.6640625" style="772" customWidth="1"/>
    <col min="4361" max="4361" width="13.6640625" style="772" customWidth="1"/>
    <col min="4362" max="4362" width="11.44140625" style="772" customWidth="1"/>
    <col min="4363" max="4363" width="13.6640625" style="772" customWidth="1"/>
    <col min="4364" max="4364" width="15.6640625" style="772" customWidth="1"/>
    <col min="4365" max="4365" width="15.21875" style="772" customWidth="1"/>
    <col min="4366" max="4608" width="11.44140625" style="772"/>
    <col min="4609" max="4609" width="1.6640625" style="772" customWidth="1"/>
    <col min="4610" max="4610" width="4.6640625" style="772" customWidth="1"/>
    <col min="4611" max="4611" width="1.6640625" style="772" customWidth="1"/>
    <col min="4612" max="4612" width="32.6640625" style="772" customWidth="1"/>
    <col min="4613" max="4613" width="11.44140625" style="772" customWidth="1"/>
    <col min="4614" max="4615" width="14.6640625" style="772" customWidth="1"/>
    <col min="4616" max="4616" width="11.6640625" style="772" customWidth="1"/>
    <col min="4617" max="4617" width="13.6640625" style="772" customWidth="1"/>
    <col min="4618" max="4618" width="11.44140625" style="772" customWidth="1"/>
    <col min="4619" max="4619" width="13.6640625" style="772" customWidth="1"/>
    <col min="4620" max="4620" width="15.6640625" style="772" customWidth="1"/>
    <col min="4621" max="4621" width="15.21875" style="772" customWidth="1"/>
    <col min="4622" max="4864" width="11.44140625" style="772"/>
    <col min="4865" max="4865" width="1.6640625" style="772" customWidth="1"/>
    <col min="4866" max="4866" width="4.6640625" style="772" customWidth="1"/>
    <col min="4867" max="4867" width="1.6640625" style="772" customWidth="1"/>
    <col min="4868" max="4868" width="32.6640625" style="772" customWidth="1"/>
    <col min="4869" max="4869" width="11.44140625" style="772" customWidth="1"/>
    <col min="4870" max="4871" width="14.6640625" style="772" customWidth="1"/>
    <col min="4872" max="4872" width="11.6640625" style="772" customWidth="1"/>
    <col min="4873" max="4873" width="13.6640625" style="772" customWidth="1"/>
    <col min="4874" max="4874" width="11.44140625" style="772" customWidth="1"/>
    <col min="4875" max="4875" width="13.6640625" style="772" customWidth="1"/>
    <col min="4876" max="4876" width="15.6640625" style="772" customWidth="1"/>
    <col min="4877" max="4877" width="15.21875" style="772" customWidth="1"/>
    <col min="4878" max="5120" width="11.44140625" style="772"/>
    <col min="5121" max="5121" width="1.6640625" style="772" customWidth="1"/>
    <col min="5122" max="5122" width="4.6640625" style="772" customWidth="1"/>
    <col min="5123" max="5123" width="1.6640625" style="772" customWidth="1"/>
    <col min="5124" max="5124" width="32.6640625" style="772" customWidth="1"/>
    <col min="5125" max="5125" width="11.44140625" style="772" customWidth="1"/>
    <col min="5126" max="5127" width="14.6640625" style="772" customWidth="1"/>
    <col min="5128" max="5128" width="11.6640625" style="772" customWidth="1"/>
    <col min="5129" max="5129" width="13.6640625" style="772" customWidth="1"/>
    <col min="5130" max="5130" width="11.44140625" style="772" customWidth="1"/>
    <col min="5131" max="5131" width="13.6640625" style="772" customWidth="1"/>
    <col min="5132" max="5132" width="15.6640625" style="772" customWidth="1"/>
    <col min="5133" max="5133" width="15.21875" style="772" customWidth="1"/>
    <col min="5134" max="5376" width="11.44140625" style="772"/>
    <col min="5377" max="5377" width="1.6640625" style="772" customWidth="1"/>
    <col min="5378" max="5378" width="4.6640625" style="772" customWidth="1"/>
    <col min="5379" max="5379" width="1.6640625" style="772" customWidth="1"/>
    <col min="5380" max="5380" width="32.6640625" style="772" customWidth="1"/>
    <col min="5381" max="5381" width="11.44140625" style="772" customWidth="1"/>
    <col min="5382" max="5383" width="14.6640625" style="772" customWidth="1"/>
    <col min="5384" max="5384" width="11.6640625" style="772" customWidth="1"/>
    <col min="5385" max="5385" width="13.6640625" style="772" customWidth="1"/>
    <col min="5386" max="5386" width="11.44140625" style="772" customWidth="1"/>
    <col min="5387" max="5387" width="13.6640625" style="772" customWidth="1"/>
    <col min="5388" max="5388" width="15.6640625" style="772" customWidth="1"/>
    <col min="5389" max="5389" width="15.21875" style="772" customWidth="1"/>
    <col min="5390" max="5632" width="11.44140625" style="772"/>
    <col min="5633" max="5633" width="1.6640625" style="772" customWidth="1"/>
    <col min="5634" max="5634" width="4.6640625" style="772" customWidth="1"/>
    <col min="5635" max="5635" width="1.6640625" style="772" customWidth="1"/>
    <col min="5636" max="5636" width="32.6640625" style="772" customWidth="1"/>
    <col min="5637" max="5637" width="11.44140625" style="772" customWidth="1"/>
    <col min="5638" max="5639" width="14.6640625" style="772" customWidth="1"/>
    <col min="5640" max="5640" width="11.6640625" style="772" customWidth="1"/>
    <col min="5641" max="5641" width="13.6640625" style="772" customWidth="1"/>
    <col min="5642" max="5642" width="11.44140625" style="772" customWidth="1"/>
    <col min="5643" max="5643" width="13.6640625" style="772" customWidth="1"/>
    <col min="5644" max="5644" width="15.6640625" style="772" customWidth="1"/>
    <col min="5645" max="5645" width="15.21875" style="772" customWidth="1"/>
    <col min="5646" max="5888" width="11.44140625" style="772"/>
    <col min="5889" max="5889" width="1.6640625" style="772" customWidth="1"/>
    <col min="5890" max="5890" width="4.6640625" style="772" customWidth="1"/>
    <col min="5891" max="5891" width="1.6640625" style="772" customWidth="1"/>
    <col min="5892" max="5892" width="32.6640625" style="772" customWidth="1"/>
    <col min="5893" max="5893" width="11.44140625" style="772" customWidth="1"/>
    <col min="5894" max="5895" width="14.6640625" style="772" customWidth="1"/>
    <col min="5896" max="5896" width="11.6640625" style="772" customWidth="1"/>
    <col min="5897" max="5897" width="13.6640625" style="772" customWidth="1"/>
    <col min="5898" max="5898" width="11.44140625" style="772" customWidth="1"/>
    <col min="5899" max="5899" width="13.6640625" style="772" customWidth="1"/>
    <col min="5900" max="5900" width="15.6640625" style="772" customWidth="1"/>
    <col min="5901" max="5901" width="15.21875" style="772" customWidth="1"/>
    <col min="5902" max="6144" width="11.44140625" style="772"/>
    <col min="6145" max="6145" width="1.6640625" style="772" customWidth="1"/>
    <col min="6146" max="6146" width="4.6640625" style="772" customWidth="1"/>
    <col min="6147" max="6147" width="1.6640625" style="772" customWidth="1"/>
    <col min="6148" max="6148" width="32.6640625" style="772" customWidth="1"/>
    <col min="6149" max="6149" width="11.44140625" style="772" customWidth="1"/>
    <col min="6150" max="6151" width="14.6640625" style="772" customWidth="1"/>
    <col min="6152" max="6152" width="11.6640625" style="772" customWidth="1"/>
    <col min="6153" max="6153" width="13.6640625" style="772" customWidth="1"/>
    <col min="6154" max="6154" width="11.44140625" style="772" customWidth="1"/>
    <col min="6155" max="6155" width="13.6640625" style="772" customWidth="1"/>
    <col min="6156" max="6156" width="15.6640625" style="772" customWidth="1"/>
    <col min="6157" max="6157" width="15.21875" style="772" customWidth="1"/>
    <col min="6158" max="6400" width="11.44140625" style="772"/>
    <col min="6401" max="6401" width="1.6640625" style="772" customWidth="1"/>
    <col min="6402" max="6402" width="4.6640625" style="772" customWidth="1"/>
    <col min="6403" max="6403" width="1.6640625" style="772" customWidth="1"/>
    <col min="6404" max="6404" width="32.6640625" style="772" customWidth="1"/>
    <col min="6405" max="6405" width="11.44140625" style="772" customWidth="1"/>
    <col min="6406" max="6407" width="14.6640625" style="772" customWidth="1"/>
    <col min="6408" max="6408" width="11.6640625" style="772" customWidth="1"/>
    <col min="6409" max="6409" width="13.6640625" style="772" customWidth="1"/>
    <col min="6410" max="6410" width="11.44140625" style="772" customWidth="1"/>
    <col min="6411" max="6411" width="13.6640625" style="772" customWidth="1"/>
    <col min="6412" max="6412" width="15.6640625" style="772" customWidth="1"/>
    <col min="6413" max="6413" width="15.21875" style="772" customWidth="1"/>
    <col min="6414" max="6656" width="11.44140625" style="772"/>
    <col min="6657" max="6657" width="1.6640625" style="772" customWidth="1"/>
    <col min="6658" max="6658" width="4.6640625" style="772" customWidth="1"/>
    <col min="6659" max="6659" width="1.6640625" style="772" customWidth="1"/>
    <col min="6660" max="6660" width="32.6640625" style="772" customWidth="1"/>
    <col min="6661" max="6661" width="11.44140625" style="772" customWidth="1"/>
    <col min="6662" max="6663" width="14.6640625" style="772" customWidth="1"/>
    <col min="6664" max="6664" width="11.6640625" style="772" customWidth="1"/>
    <col min="6665" max="6665" width="13.6640625" style="772" customWidth="1"/>
    <col min="6666" max="6666" width="11.44140625" style="772" customWidth="1"/>
    <col min="6667" max="6667" width="13.6640625" style="772" customWidth="1"/>
    <col min="6668" max="6668" width="15.6640625" style="772" customWidth="1"/>
    <col min="6669" max="6669" width="15.21875" style="772" customWidth="1"/>
    <col min="6670" max="6912" width="11.44140625" style="772"/>
    <col min="6913" max="6913" width="1.6640625" style="772" customWidth="1"/>
    <col min="6914" max="6914" width="4.6640625" style="772" customWidth="1"/>
    <col min="6915" max="6915" width="1.6640625" style="772" customWidth="1"/>
    <col min="6916" max="6916" width="32.6640625" style="772" customWidth="1"/>
    <col min="6917" max="6917" width="11.44140625" style="772" customWidth="1"/>
    <col min="6918" max="6919" width="14.6640625" style="772" customWidth="1"/>
    <col min="6920" max="6920" width="11.6640625" style="772" customWidth="1"/>
    <col min="6921" max="6921" width="13.6640625" style="772" customWidth="1"/>
    <col min="6922" max="6922" width="11.44140625" style="772" customWidth="1"/>
    <col min="6923" max="6923" width="13.6640625" style="772" customWidth="1"/>
    <col min="6924" max="6924" width="15.6640625" style="772" customWidth="1"/>
    <col min="6925" max="6925" width="15.21875" style="772" customWidth="1"/>
    <col min="6926" max="7168" width="11.44140625" style="772"/>
    <col min="7169" max="7169" width="1.6640625" style="772" customWidth="1"/>
    <col min="7170" max="7170" width="4.6640625" style="772" customWidth="1"/>
    <col min="7171" max="7171" width="1.6640625" style="772" customWidth="1"/>
    <col min="7172" max="7172" width="32.6640625" style="772" customWidth="1"/>
    <col min="7173" max="7173" width="11.44140625" style="772" customWidth="1"/>
    <col min="7174" max="7175" width="14.6640625" style="772" customWidth="1"/>
    <col min="7176" max="7176" width="11.6640625" style="772" customWidth="1"/>
    <col min="7177" max="7177" width="13.6640625" style="772" customWidth="1"/>
    <col min="7178" max="7178" width="11.44140625" style="772" customWidth="1"/>
    <col min="7179" max="7179" width="13.6640625" style="772" customWidth="1"/>
    <col min="7180" max="7180" width="15.6640625" style="772" customWidth="1"/>
    <col min="7181" max="7181" width="15.21875" style="772" customWidth="1"/>
    <col min="7182" max="7424" width="11.44140625" style="772"/>
    <col min="7425" max="7425" width="1.6640625" style="772" customWidth="1"/>
    <col min="7426" max="7426" width="4.6640625" style="772" customWidth="1"/>
    <col min="7427" max="7427" width="1.6640625" style="772" customWidth="1"/>
    <col min="7428" max="7428" width="32.6640625" style="772" customWidth="1"/>
    <col min="7429" max="7429" width="11.44140625" style="772" customWidth="1"/>
    <col min="7430" max="7431" width="14.6640625" style="772" customWidth="1"/>
    <col min="7432" max="7432" width="11.6640625" style="772" customWidth="1"/>
    <col min="7433" max="7433" width="13.6640625" style="772" customWidth="1"/>
    <col min="7434" max="7434" width="11.44140625" style="772" customWidth="1"/>
    <col min="7435" max="7435" width="13.6640625" style="772" customWidth="1"/>
    <col min="7436" max="7436" width="15.6640625" style="772" customWidth="1"/>
    <col min="7437" max="7437" width="15.21875" style="772" customWidth="1"/>
    <col min="7438" max="7680" width="11.44140625" style="772"/>
    <col min="7681" max="7681" width="1.6640625" style="772" customWidth="1"/>
    <col min="7682" max="7682" width="4.6640625" style="772" customWidth="1"/>
    <col min="7683" max="7683" width="1.6640625" style="772" customWidth="1"/>
    <col min="7684" max="7684" width="32.6640625" style="772" customWidth="1"/>
    <col min="7685" max="7685" width="11.44140625" style="772" customWidth="1"/>
    <col min="7686" max="7687" width="14.6640625" style="772" customWidth="1"/>
    <col min="7688" max="7688" width="11.6640625" style="772" customWidth="1"/>
    <col min="7689" max="7689" width="13.6640625" style="772" customWidth="1"/>
    <col min="7690" max="7690" width="11.44140625" style="772" customWidth="1"/>
    <col min="7691" max="7691" width="13.6640625" style="772" customWidth="1"/>
    <col min="7692" max="7692" width="15.6640625" style="772" customWidth="1"/>
    <col min="7693" max="7693" width="15.21875" style="772" customWidth="1"/>
    <col min="7694" max="7936" width="11.44140625" style="772"/>
    <col min="7937" max="7937" width="1.6640625" style="772" customWidth="1"/>
    <col min="7938" max="7938" width="4.6640625" style="772" customWidth="1"/>
    <col min="7939" max="7939" width="1.6640625" style="772" customWidth="1"/>
    <col min="7940" max="7940" width="32.6640625" style="772" customWidth="1"/>
    <col min="7941" max="7941" width="11.44140625" style="772" customWidth="1"/>
    <col min="7942" max="7943" width="14.6640625" style="772" customWidth="1"/>
    <col min="7944" max="7944" width="11.6640625" style="772" customWidth="1"/>
    <col min="7945" max="7945" width="13.6640625" style="772" customWidth="1"/>
    <col min="7946" max="7946" width="11.44140625" style="772" customWidth="1"/>
    <col min="7947" max="7947" width="13.6640625" style="772" customWidth="1"/>
    <col min="7948" max="7948" width="15.6640625" style="772" customWidth="1"/>
    <col min="7949" max="7949" width="15.21875" style="772" customWidth="1"/>
    <col min="7950" max="8192" width="11.44140625" style="772"/>
    <col min="8193" max="8193" width="1.6640625" style="772" customWidth="1"/>
    <col min="8194" max="8194" width="4.6640625" style="772" customWidth="1"/>
    <col min="8195" max="8195" width="1.6640625" style="772" customWidth="1"/>
    <col min="8196" max="8196" width="32.6640625" style="772" customWidth="1"/>
    <col min="8197" max="8197" width="11.44140625" style="772" customWidth="1"/>
    <col min="8198" max="8199" width="14.6640625" style="772" customWidth="1"/>
    <col min="8200" max="8200" width="11.6640625" style="772" customWidth="1"/>
    <col min="8201" max="8201" width="13.6640625" style="772" customWidth="1"/>
    <col min="8202" max="8202" width="11.44140625" style="772" customWidth="1"/>
    <col min="8203" max="8203" width="13.6640625" style="772" customWidth="1"/>
    <col min="8204" max="8204" width="15.6640625" style="772" customWidth="1"/>
    <col min="8205" max="8205" width="15.21875" style="772" customWidth="1"/>
    <col min="8206" max="8448" width="11.44140625" style="772"/>
    <col min="8449" max="8449" width="1.6640625" style="772" customWidth="1"/>
    <col min="8450" max="8450" width="4.6640625" style="772" customWidth="1"/>
    <col min="8451" max="8451" width="1.6640625" style="772" customWidth="1"/>
    <col min="8452" max="8452" width="32.6640625" style="772" customWidth="1"/>
    <col min="8453" max="8453" width="11.44140625" style="772" customWidth="1"/>
    <col min="8454" max="8455" width="14.6640625" style="772" customWidth="1"/>
    <col min="8456" max="8456" width="11.6640625" style="772" customWidth="1"/>
    <col min="8457" max="8457" width="13.6640625" style="772" customWidth="1"/>
    <col min="8458" max="8458" width="11.44140625" style="772" customWidth="1"/>
    <col min="8459" max="8459" width="13.6640625" style="772" customWidth="1"/>
    <col min="8460" max="8460" width="15.6640625" style="772" customWidth="1"/>
    <col min="8461" max="8461" width="15.21875" style="772" customWidth="1"/>
    <col min="8462" max="8704" width="11.44140625" style="772"/>
    <col min="8705" max="8705" width="1.6640625" style="772" customWidth="1"/>
    <col min="8706" max="8706" width="4.6640625" style="772" customWidth="1"/>
    <col min="8707" max="8707" width="1.6640625" style="772" customWidth="1"/>
    <col min="8708" max="8708" width="32.6640625" style="772" customWidth="1"/>
    <col min="8709" max="8709" width="11.44140625" style="772" customWidth="1"/>
    <col min="8710" max="8711" width="14.6640625" style="772" customWidth="1"/>
    <col min="8712" max="8712" width="11.6640625" style="772" customWidth="1"/>
    <col min="8713" max="8713" width="13.6640625" style="772" customWidth="1"/>
    <col min="8714" max="8714" width="11.44140625" style="772" customWidth="1"/>
    <col min="8715" max="8715" width="13.6640625" style="772" customWidth="1"/>
    <col min="8716" max="8716" width="15.6640625" style="772" customWidth="1"/>
    <col min="8717" max="8717" width="15.21875" style="772" customWidth="1"/>
    <col min="8718" max="8960" width="11.44140625" style="772"/>
    <col min="8961" max="8961" width="1.6640625" style="772" customWidth="1"/>
    <col min="8962" max="8962" width="4.6640625" style="772" customWidth="1"/>
    <col min="8963" max="8963" width="1.6640625" style="772" customWidth="1"/>
    <col min="8964" max="8964" width="32.6640625" style="772" customWidth="1"/>
    <col min="8965" max="8965" width="11.44140625" style="772" customWidth="1"/>
    <col min="8966" max="8967" width="14.6640625" style="772" customWidth="1"/>
    <col min="8968" max="8968" width="11.6640625" style="772" customWidth="1"/>
    <col min="8969" max="8969" width="13.6640625" style="772" customWidth="1"/>
    <col min="8970" max="8970" width="11.44140625" style="772" customWidth="1"/>
    <col min="8971" max="8971" width="13.6640625" style="772" customWidth="1"/>
    <col min="8972" max="8972" width="15.6640625" style="772" customWidth="1"/>
    <col min="8973" max="8973" width="15.21875" style="772" customWidth="1"/>
    <col min="8974" max="9216" width="11.44140625" style="772"/>
    <col min="9217" max="9217" width="1.6640625" style="772" customWidth="1"/>
    <col min="9218" max="9218" width="4.6640625" style="772" customWidth="1"/>
    <col min="9219" max="9219" width="1.6640625" style="772" customWidth="1"/>
    <col min="9220" max="9220" width="32.6640625" style="772" customWidth="1"/>
    <col min="9221" max="9221" width="11.44140625" style="772" customWidth="1"/>
    <col min="9222" max="9223" width="14.6640625" style="772" customWidth="1"/>
    <col min="9224" max="9224" width="11.6640625" style="772" customWidth="1"/>
    <col min="9225" max="9225" width="13.6640625" style="772" customWidth="1"/>
    <col min="9226" max="9226" width="11.44140625" style="772" customWidth="1"/>
    <col min="9227" max="9227" width="13.6640625" style="772" customWidth="1"/>
    <col min="9228" max="9228" width="15.6640625" style="772" customWidth="1"/>
    <col min="9229" max="9229" width="15.21875" style="772" customWidth="1"/>
    <col min="9230" max="9472" width="11.44140625" style="772"/>
    <col min="9473" max="9473" width="1.6640625" style="772" customWidth="1"/>
    <col min="9474" max="9474" width="4.6640625" style="772" customWidth="1"/>
    <col min="9475" max="9475" width="1.6640625" style="772" customWidth="1"/>
    <col min="9476" max="9476" width="32.6640625" style="772" customWidth="1"/>
    <col min="9477" max="9477" width="11.44140625" style="772" customWidth="1"/>
    <col min="9478" max="9479" width="14.6640625" style="772" customWidth="1"/>
    <col min="9480" max="9480" width="11.6640625" style="772" customWidth="1"/>
    <col min="9481" max="9481" width="13.6640625" style="772" customWidth="1"/>
    <col min="9482" max="9482" width="11.44140625" style="772" customWidth="1"/>
    <col min="9483" max="9483" width="13.6640625" style="772" customWidth="1"/>
    <col min="9484" max="9484" width="15.6640625" style="772" customWidth="1"/>
    <col min="9485" max="9485" width="15.21875" style="772" customWidth="1"/>
    <col min="9486" max="9728" width="11.44140625" style="772"/>
    <col min="9729" max="9729" width="1.6640625" style="772" customWidth="1"/>
    <col min="9730" max="9730" width="4.6640625" style="772" customWidth="1"/>
    <col min="9731" max="9731" width="1.6640625" style="772" customWidth="1"/>
    <col min="9732" max="9732" width="32.6640625" style="772" customWidth="1"/>
    <col min="9733" max="9733" width="11.44140625" style="772" customWidth="1"/>
    <col min="9734" max="9735" width="14.6640625" style="772" customWidth="1"/>
    <col min="9736" max="9736" width="11.6640625" style="772" customWidth="1"/>
    <col min="9737" max="9737" width="13.6640625" style="772" customWidth="1"/>
    <col min="9738" max="9738" width="11.44140625" style="772" customWidth="1"/>
    <col min="9739" max="9739" width="13.6640625" style="772" customWidth="1"/>
    <col min="9740" max="9740" width="15.6640625" style="772" customWidth="1"/>
    <col min="9741" max="9741" width="15.21875" style="772" customWidth="1"/>
    <col min="9742" max="9984" width="11.44140625" style="772"/>
    <col min="9985" max="9985" width="1.6640625" style="772" customWidth="1"/>
    <col min="9986" max="9986" width="4.6640625" style="772" customWidth="1"/>
    <col min="9987" max="9987" width="1.6640625" style="772" customWidth="1"/>
    <col min="9988" max="9988" width="32.6640625" style="772" customWidth="1"/>
    <col min="9989" max="9989" width="11.44140625" style="772" customWidth="1"/>
    <col min="9990" max="9991" width="14.6640625" style="772" customWidth="1"/>
    <col min="9992" max="9992" width="11.6640625" style="772" customWidth="1"/>
    <col min="9993" max="9993" width="13.6640625" style="772" customWidth="1"/>
    <col min="9994" max="9994" width="11.44140625" style="772" customWidth="1"/>
    <col min="9995" max="9995" width="13.6640625" style="772" customWidth="1"/>
    <col min="9996" max="9996" width="15.6640625" style="772" customWidth="1"/>
    <col min="9997" max="9997" width="15.21875" style="772" customWidth="1"/>
    <col min="9998" max="10240" width="11.44140625" style="772"/>
    <col min="10241" max="10241" width="1.6640625" style="772" customWidth="1"/>
    <col min="10242" max="10242" width="4.6640625" style="772" customWidth="1"/>
    <col min="10243" max="10243" width="1.6640625" style="772" customWidth="1"/>
    <col min="10244" max="10244" width="32.6640625" style="772" customWidth="1"/>
    <col min="10245" max="10245" width="11.44140625" style="772" customWidth="1"/>
    <col min="10246" max="10247" width="14.6640625" style="772" customWidth="1"/>
    <col min="10248" max="10248" width="11.6640625" style="772" customWidth="1"/>
    <col min="10249" max="10249" width="13.6640625" style="772" customWidth="1"/>
    <col min="10250" max="10250" width="11.44140625" style="772" customWidth="1"/>
    <col min="10251" max="10251" width="13.6640625" style="772" customWidth="1"/>
    <col min="10252" max="10252" width="15.6640625" style="772" customWidth="1"/>
    <col min="10253" max="10253" width="15.21875" style="772" customWidth="1"/>
    <col min="10254" max="10496" width="11.44140625" style="772"/>
    <col min="10497" max="10497" width="1.6640625" style="772" customWidth="1"/>
    <col min="10498" max="10498" width="4.6640625" style="772" customWidth="1"/>
    <col min="10499" max="10499" width="1.6640625" style="772" customWidth="1"/>
    <col min="10500" max="10500" width="32.6640625" style="772" customWidth="1"/>
    <col min="10501" max="10501" width="11.44140625" style="772" customWidth="1"/>
    <col min="10502" max="10503" width="14.6640625" style="772" customWidth="1"/>
    <col min="10504" max="10504" width="11.6640625" style="772" customWidth="1"/>
    <col min="10505" max="10505" width="13.6640625" style="772" customWidth="1"/>
    <col min="10506" max="10506" width="11.44140625" style="772" customWidth="1"/>
    <col min="10507" max="10507" width="13.6640625" style="772" customWidth="1"/>
    <col min="10508" max="10508" width="15.6640625" style="772" customWidth="1"/>
    <col min="10509" max="10509" width="15.21875" style="772" customWidth="1"/>
    <col min="10510" max="10752" width="11.44140625" style="772"/>
    <col min="10753" max="10753" width="1.6640625" style="772" customWidth="1"/>
    <col min="10754" max="10754" width="4.6640625" style="772" customWidth="1"/>
    <col min="10755" max="10755" width="1.6640625" style="772" customWidth="1"/>
    <col min="10756" max="10756" width="32.6640625" style="772" customWidth="1"/>
    <col min="10757" max="10757" width="11.44140625" style="772" customWidth="1"/>
    <col min="10758" max="10759" width="14.6640625" style="772" customWidth="1"/>
    <col min="10760" max="10760" width="11.6640625" style="772" customWidth="1"/>
    <col min="10761" max="10761" width="13.6640625" style="772" customWidth="1"/>
    <col min="10762" max="10762" width="11.44140625" style="772" customWidth="1"/>
    <col min="10763" max="10763" width="13.6640625" style="772" customWidth="1"/>
    <col min="10764" max="10764" width="15.6640625" style="772" customWidth="1"/>
    <col min="10765" max="10765" width="15.21875" style="772" customWidth="1"/>
    <col min="10766" max="11008" width="11.44140625" style="772"/>
    <col min="11009" max="11009" width="1.6640625" style="772" customWidth="1"/>
    <col min="11010" max="11010" width="4.6640625" style="772" customWidth="1"/>
    <col min="11011" max="11011" width="1.6640625" style="772" customWidth="1"/>
    <col min="11012" max="11012" width="32.6640625" style="772" customWidth="1"/>
    <col min="11013" max="11013" width="11.44140625" style="772" customWidth="1"/>
    <col min="11014" max="11015" width="14.6640625" style="772" customWidth="1"/>
    <col min="11016" max="11016" width="11.6640625" style="772" customWidth="1"/>
    <col min="11017" max="11017" width="13.6640625" style="772" customWidth="1"/>
    <col min="11018" max="11018" width="11.44140625" style="772" customWidth="1"/>
    <col min="11019" max="11019" width="13.6640625" style="772" customWidth="1"/>
    <col min="11020" max="11020" width="15.6640625" style="772" customWidth="1"/>
    <col min="11021" max="11021" width="15.21875" style="772" customWidth="1"/>
    <col min="11022" max="11264" width="11.44140625" style="772"/>
    <col min="11265" max="11265" width="1.6640625" style="772" customWidth="1"/>
    <col min="11266" max="11266" width="4.6640625" style="772" customWidth="1"/>
    <col min="11267" max="11267" width="1.6640625" style="772" customWidth="1"/>
    <col min="11268" max="11268" width="32.6640625" style="772" customWidth="1"/>
    <col min="11269" max="11269" width="11.44140625" style="772" customWidth="1"/>
    <col min="11270" max="11271" width="14.6640625" style="772" customWidth="1"/>
    <col min="11272" max="11272" width="11.6640625" style="772" customWidth="1"/>
    <col min="11273" max="11273" width="13.6640625" style="772" customWidth="1"/>
    <col min="11274" max="11274" width="11.44140625" style="772" customWidth="1"/>
    <col min="11275" max="11275" width="13.6640625" style="772" customWidth="1"/>
    <col min="11276" max="11276" width="15.6640625" style="772" customWidth="1"/>
    <col min="11277" max="11277" width="15.21875" style="772" customWidth="1"/>
    <col min="11278" max="11520" width="11.44140625" style="772"/>
    <col min="11521" max="11521" width="1.6640625" style="772" customWidth="1"/>
    <col min="11522" max="11522" width="4.6640625" style="772" customWidth="1"/>
    <col min="11523" max="11523" width="1.6640625" style="772" customWidth="1"/>
    <col min="11524" max="11524" width="32.6640625" style="772" customWidth="1"/>
    <col min="11525" max="11525" width="11.44140625" style="772" customWidth="1"/>
    <col min="11526" max="11527" width="14.6640625" style="772" customWidth="1"/>
    <col min="11528" max="11528" width="11.6640625" style="772" customWidth="1"/>
    <col min="11529" max="11529" width="13.6640625" style="772" customWidth="1"/>
    <col min="11530" max="11530" width="11.44140625" style="772" customWidth="1"/>
    <col min="11531" max="11531" width="13.6640625" style="772" customWidth="1"/>
    <col min="11532" max="11532" width="15.6640625" style="772" customWidth="1"/>
    <col min="11533" max="11533" width="15.21875" style="772" customWidth="1"/>
    <col min="11534" max="11776" width="11.44140625" style="772"/>
    <col min="11777" max="11777" width="1.6640625" style="772" customWidth="1"/>
    <col min="11778" max="11778" width="4.6640625" style="772" customWidth="1"/>
    <col min="11779" max="11779" width="1.6640625" style="772" customWidth="1"/>
    <col min="11780" max="11780" width="32.6640625" style="772" customWidth="1"/>
    <col min="11781" max="11781" width="11.44140625" style="772" customWidth="1"/>
    <col min="11782" max="11783" width="14.6640625" style="772" customWidth="1"/>
    <col min="11784" max="11784" width="11.6640625" style="772" customWidth="1"/>
    <col min="11785" max="11785" width="13.6640625" style="772" customWidth="1"/>
    <col min="11786" max="11786" width="11.44140625" style="772" customWidth="1"/>
    <col min="11787" max="11787" width="13.6640625" style="772" customWidth="1"/>
    <col min="11788" max="11788" width="15.6640625" style="772" customWidth="1"/>
    <col min="11789" max="11789" width="15.21875" style="772" customWidth="1"/>
    <col min="11790" max="12032" width="11.44140625" style="772"/>
    <col min="12033" max="12033" width="1.6640625" style="772" customWidth="1"/>
    <col min="12034" max="12034" width="4.6640625" style="772" customWidth="1"/>
    <col min="12035" max="12035" width="1.6640625" style="772" customWidth="1"/>
    <col min="12036" max="12036" width="32.6640625" style="772" customWidth="1"/>
    <col min="12037" max="12037" width="11.44140625" style="772" customWidth="1"/>
    <col min="12038" max="12039" width="14.6640625" style="772" customWidth="1"/>
    <col min="12040" max="12040" width="11.6640625" style="772" customWidth="1"/>
    <col min="12041" max="12041" width="13.6640625" style="772" customWidth="1"/>
    <col min="12042" max="12042" width="11.44140625" style="772" customWidth="1"/>
    <col min="12043" max="12043" width="13.6640625" style="772" customWidth="1"/>
    <col min="12044" max="12044" width="15.6640625" style="772" customWidth="1"/>
    <col min="12045" max="12045" width="15.21875" style="772" customWidth="1"/>
    <col min="12046" max="12288" width="11.44140625" style="772"/>
    <col min="12289" max="12289" width="1.6640625" style="772" customWidth="1"/>
    <col min="12290" max="12290" width="4.6640625" style="772" customWidth="1"/>
    <col min="12291" max="12291" width="1.6640625" style="772" customWidth="1"/>
    <col min="12292" max="12292" width="32.6640625" style="772" customWidth="1"/>
    <col min="12293" max="12293" width="11.44140625" style="772" customWidth="1"/>
    <col min="12294" max="12295" width="14.6640625" style="772" customWidth="1"/>
    <col min="12296" max="12296" width="11.6640625" style="772" customWidth="1"/>
    <col min="12297" max="12297" width="13.6640625" style="772" customWidth="1"/>
    <col min="12298" max="12298" width="11.44140625" style="772" customWidth="1"/>
    <col min="12299" max="12299" width="13.6640625" style="772" customWidth="1"/>
    <col min="12300" max="12300" width="15.6640625" style="772" customWidth="1"/>
    <col min="12301" max="12301" width="15.21875" style="772" customWidth="1"/>
    <col min="12302" max="12544" width="11.44140625" style="772"/>
    <col min="12545" max="12545" width="1.6640625" style="772" customWidth="1"/>
    <col min="12546" max="12546" width="4.6640625" style="772" customWidth="1"/>
    <col min="12547" max="12547" width="1.6640625" style="772" customWidth="1"/>
    <col min="12548" max="12548" width="32.6640625" style="772" customWidth="1"/>
    <col min="12549" max="12549" width="11.44140625" style="772" customWidth="1"/>
    <col min="12550" max="12551" width="14.6640625" style="772" customWidth="1"/>
    <col min="12552" max="12552" width="11.6640625" style="772" customWidth="1"/>
    <col min="12553" max="12553" width="13.6640625" style="772" customWidth="1"/>
    <col min="12554" max="12554" width="11.44140625" style="772" customWidth="1"/>
    <col min="12555" max="12555" width="13.6640625" style="772" customWidth="1"/>
    <col min="12556" max="12556" width="15.6640625" style="772" customWidth="1"/>
    <col min="12557" max="12557" width="15.21875" style="772" customWidth="1"/>
    <col min="12558" max="12800" width="11.44140625" style="772"/>
    <col min="12801" max="12801" width="1.6640625" style="772" customWidth="1"/>
    <col min="12802" max="12802" width="4.6640625" style="772" customWidth="1"/>
    <col min="12803" max="12803" width="1.6640625" style="772" customWidth="1"/>
    <col min="12804" max="12804" width="32.6640625" style="772" customWidth="1"/>
    <col min="12805" max="12805" width="11.44140625" style="772" customWidth="1"/>
    <col min="12806" max="12807" width="14.6640625" style="772" customWidth="1"/>
    <col min="12808" max="12808" width="11.6640625" style="772" customWidth="1"/>
    <col min="12809" max="12809" width="13.6640625" style="772" customWidth="1"/>
    <col min="12810" max="12810" width="11.44140625" style="772" customWidth="1"/>
    <col min="12811" max="12811" width="13.6640625" style="772" customWidth="1"/>
    <col min="12812" max="12812" width="15.6640625" style="772" customWidth="1"/>
    <col min="12813" max="12813" width="15.21875" style="772" customWidth="1"/>
    <col min="12814" max="13056" width="11.44140625" style="772"/>
    <col min="13057" max="13057" width="1.6640625" style="772" customWidth="1"/>
    <col min="13058" max="13058" width="4.6640625" style="772" customWidth="1"/>
    <col min="13059" max="13059" width="1.6640625" style="772" customWidth="1"/>
    <col min="13060" max="13060" width="32.6640625" style="772" customWidth="1"/>
    <col min="13061" max="13061" width="11.44140625" style="772" customWidth="1"/>
    <col min="13062" max="13063" width="14.6640625" style="772" customWidth="1"/>
    <col min="13064" max="13064" width="11.6640625" style="772" customWidth="1"/>
    <col min="13065" max="13065" width="13.6640625" style="772" customWidth="1"/>
    <col min="13066" max="13066" width="11.44140625" style="772" customWidth="1"/>
    <col min="13067" max="13067" width="13.6640625" style="772" customWidth="1"/>
    <col min="13068" max="13068" width="15.6640625" style="772" customWidth="1"/>
    <col min="13069" max="13069" width="15.21875" style="772" customWidth="1"/>
    <col min="13070" max="13312" width="11.44140625" style="772"/>
    <col min="13313" max="13313" width="1.6640625" style="772" customWidth="1"/>
    <col min="13314" max="13314" width="4.6640625" style="772" customWidth="1"/>
    <col min="13315" max="13315" width="1.6640625" style="772" customWidth="1"/>
    <col min="13316" max="13316" width="32.6640625" style="772" customWidth="1"/>
    <col min="13317" max="13317" width="11.44140625" style="772" customWidth="1"/>
    <col min="13318" max="13319" width="14.6640625" style="772" customWidth="1"/>
    <col min="13320" max="13320" width="11.6640625" style="772" customWidth="1"/>
    <col min="13321" max="13321" width="13.6640625" style="772" customWidth="1"/>
    <col min="13322" max="13322" width="11.44140625" style="772" customWidth="1"/>
    <col min="13323" max="13323" width="13.6640625" style="772" customWidth="1"/>
    <col min="13324" max="13324" width="15.6640625" style="772" customWidth="1"/>
    <col min="13325" max="13325" width="15.21875" style="772" customWidth="1"/>
    <col min="13326" max="13568" width="11.44140625" style="772"/>
    <col min="13569" max="13569" width="1.6640625" style="772" customWidth="1"/>
    <col min="13570" max="13570" width="4.6640625" style="772" customWidth="1"/>
    <col min="13571" max="13571" width="1.6640625" style="772" customWidth="1"/>
    <col min="13572" max="13572" width="32.6640625" style="772" customWidth="1"/>
    <col min="13573" max="13573" width="11.44140625" style="772" customWidth="1"/>
    <col min="13574" max="13575" width="14.6640625" style="772" customWidth="1"/>
    <col min="13576" max="13576" width="11.6640625" style="772" customWidth="1"/>
    <col min="13577" max="13577" width="13.6640625" style="772" customWidth="1"/>
    <col min="13578" max="13578" width="11.44140625" style="772" customWidth="1"/>
    <col min="13579" max="13579" width="13.6640625" style="772" customWidth="1"/>
    <col min="13580" max="13580" width="15.6640625" style="772" customWidth="1"/>
    <col min="13581" max="13581" width="15.21875" style="772" customWidth="1"/>
    <col min="13582" max="13824" width="11.44140625" style="772"/>
    <col min="13825" max="13825" width="1.6640625" style="772" customWidth="1"/>
    <col min="13826" max="13826" width="4.6640625" style="772" customWidth="1"/>
    <col min="13827" max="13827" width="1.6640625" style="772" customWidth="1"/>
    <col min="13828" max="13828" width="32.6640625" style="772" customWidth="1"/>
    <col min="13829" max="13829" width="11.44140625" style="772" customWidth="1"/>
    <col min="13830" max="13831" width="14.6640625" style="772" customWidth="1"/>
    <col min="13832" max="13832" width="11.6640625" style="772" customWidth="1"/>
    <col min="13833" max="13833" width="13.6640625" style="772" customWidth="1"/>
    <col min="13834" max="13834" width="11.44140625" style="772" customWidth="1"/>
    <col min="13835" max="13835" width="13.6640625" style="772" customWidth="1"/>
    <col min="13836" max="13836" width="15.6640625" style="772" customWidth="1"/>
    <col min="13837" max="13837" width="15.21875" style="772" customWidth="1"/>
    <col min="13838" max="14080" width="11.44140625" style="772"/>
    <col min="14081" max="14081" width="1.6640625" style="772" customWidth="1"/>
    <col min="14082" max="14082" width="4.6640625" style="772" customWidth="1"/>
    <col min="14083" max="14083" width="1.6640625" style="772" customWidth="1"/>
    <col min="14084" max="14084" width="32.6640625" style="772" customWidth="1"/>
    <col min="14085" max="14085" width="11.44140625" style="772" customWidth="1"/>
    <col min="14086" max="14087" width="14.6640625" style="772" customWidth="1"/>
    <col min="14088" max="14088" width="11.6640625" style="772" customWidth="1"/>
    <col min="14089" max="14089" width="13.6640625" style="772" customWidth="1"/>
    <col min="14090" max="14090" width="11.44140625" style="772" customWidth="1"/>
    <col min="14091" max="14091" width="13.6640625" style="772" customWidth="1"/>
    <col min="14092" max="14092" width="15.6640625" style="772" customWidth="1"/>
    <col min="14093" max="14093" width="15.21875" style="772" customWidth="1"/>
    <col min="14094" max="14336" width="11.44140625" style="772"/>
    <col min="14337" max="14337" width="1.6640625" style="772" customWidth="1"/>
    <col min="14338" max="14338" width="4.6640625" style="772" customWidth="1"/>
    <col min="14339" max="14339" width="1.6640625" style="772" customWidth="1"/>
    <col min="14340" max="14340" width="32.6640625" style="772" customWidth="1"/>
    <col min="14341" max="14341" width="11.44140625" style="772" customWidth="1"/>
    <col min="14342" max="14343" width="14.6640625" style="772" customWidth="1"/>
    <col min="14344" max="14344" width="11.6640625" style="772" customWidth="1"/>
    <col min="14345" max="14345" width="13.6640625" style="772" customWidth="1"/>
    <col min="14346" max="14346" width="11.44140625" style="772" customWidth="1"/>
    <col min="14347" max="14347" width="13.6640625" style="772" customWidth="1"/>
    <col min="14348" max="14348" width="15.6640625" style="772" customWidth="1"/>
    <col min="14349" max="14349" width="15.21875" style="772" customWidth="1"/>
    <col min="14350" max="14592" width="11.44140625" style="772"/>
    <col min="14593" max="14593" width="1.6640625" style="772" customWidth="1"/>
    <col min="14594" max="14594" width="4.6640625" style="772" customWidth="1"/>
    <col min="14595" max="14595" width="1.6640625" style="772" customWidth="1"/>
    <col min="14596" max="14596" width="32.6640625" style="772" customWidth="1"/>
    <col min="14597" max="14597" width="11.44140625" style="772" customWidth="1"/>
    <col min="14598" max="14599" width="14.6640625" style="772" customWidth="1"/>
    <col min="14600" max="14600" width="11.6640625" style="772" customWidth="1"/>
    <col min="14601" max="14601" width="13.6640625" style="772" customWidth="1"/>
    <col min="14602" max="14602" width="11.44140625" style="772" customWidth="1"/>
    <col min="14603" max="14603" width="13.6640625" style="772" customWidth="1"/>
    <col min="14604" max="14604" width="15.6640625" style="772" customWidth="1"/>
    <col min="14605" max="14605" width="15.21875" style="772" customWidth="1"/>
    <col min="14606" max="14848" width="11.44140625" style="772"/>
    <col min="14849" max="14849" width="1.6640625" style="772" customWidth="1"/>
    <col min="14850" max="14850" width="4.6640625" style="772" customWidth="1"/>
    <col min="14851" max="14851" width="1.6640625" style="772" customWidth="1"/>
    <col min="14852" max="14852" width="32.6640625" style="772" customWidth="1"/>
    <col min="14853" max="14853" width="11.44140625" style="772" customWidth="1"/>
    <col min="14854" max="14855" width="14.6640625" style="772" customWidth="1"/>
    <col min="14856" max="14856" width="11.6640625" style="772" customWidth="1"/>
    <col min="14857" max="14857" width="13.6640625" style="772" customWidth="1"/>
    <col min="14858" max="14858" width="11.44140625" style="772" customWidth="1"/>
    <col min="14859" max="14859" width="13.6640625" style="772" customWidth="1"/>
    <col min="14860" max="14860" width="15.6640625" style="772" customWidth="1"/>
    <col min="14861" max="14861" width="15.21875" style="772" customWidth="1"/>
    <col min="14862" max="15104" width="11.44140625" style="772"/>
    <col min="15105" max="15105" width="1.6640625" style="772" customWidth="1"/>
    <col min="15106" max="15106" width="4.6640625" style="772" customWidth="1"/>
    <col min="15107" max="15107" width="1.6640625" style="772" customWidth="1"/>
    <col min="15108" max="15108" width="32.6640625" style="772" customWidth="1"/>
    <col min="15109" max="15109" width="11.44140625" style="772" customWidth="1"/>
    <col min="15110" max="15111" width="14.6640625" style="772" customWidth="1"/>
    <col min="15112" max="15112" width="11.6640625" style="772" customWidth="1"/>
    <col min="15113" max="15113" width="13.6640625" style="772" customWidth="1"/>
    <col min="15114" max="15114" width="11.44140625" style="772" customWidth="1"/>
    <col min="15115" max="15115" width="13.6640625" style="772" customWidth="1"/>
    <col min="15116" max="15116" width="15.6640625" style="772" customWidth="1"/>
    <col min="15117" max="15117" width="15.21875" style="772" customWidth="1"/>
    <col min="15118" max="15360" width="11.44140625" style="772"/>
    <col min="15361" max="15361" width="1.6640625" style="772" customWidth="1"/>
    <col min="15362" max="15362" width="4.6640625" style="772" customWidth="1"/>
    <col min="15363" max="15363" width="1.6640625" style="772" customWidth="1"/>
    <col min="15364" max="15364" width="32.6640625" style="772" customWidth="1"/>
    <col min="15365" max="15365" width="11.44140625" style="772" customWidth="1"/>
    <col min="15366" max="15367" width="14.6640625" style="772" customWidth="1"/>
    <col min="15368" max="15368" width="11.6640625" style="772" customWidth="1"/>
    <col min="15369" max="15369" width="13.6640625" style="772" customWidth="1"/>
    <col min="15370" max="15370" width="11.44140625" style="772" customWidth="1"/>
    <col min="15371" max="15371" width="13.6640625" style="772" customWidth="1"/>
    <col min="15372" max="15372" width="15.6640625" style="772" customWidth="1"/>
    <col min="15373" max="15373" width="15.21875" style="772" customWidth="1"/>
    <col min="15374" max="15616" width="11.44140625" style="772"/>
    <col min="15617" max="15617" width="1.6640625" style="772" customWidth="1"/>
    <col min="15618" max="15618" width="4.6640625" style="772" customWidth="1"/>
    <col min="15619" max="15619" width="1.6640625" style="772" customWidth="1"/>
    <col min="15620" max="15620" width="32.6640625" style="772" customWidth="1"/>
    <col min="15621" max="15621" width="11.44140625" style="772" customWidth="1"/>
    <col min="15622" max="15623" width="14.6640625" style="772" customWidth="1"/>
    <col min="15624" max="15624" width="11.6640625" style="772" customWidth="1"/>
    <col min="15625" max="15625" width="13.6640625" style="772" customWidth="1"/>
    <col min="15626" max="15626" width="11.44140625" style="772" customWidth="1"/>
    <col min="15627" max="15627" width="13.6640625" style="772" customWidth="1"/>
    <col min="15628" max="15628" width="15.6640625" style="772" customWidth="1"/>
    <col min="15629" max="15629" width="15.21875" style="772" customWidth="1"/>
    <col min="15630" max="15872" width="11.44140625" style="772"/>
    <col min="15873" max="15873" width="1.6640625" style="772" customWidth="1"/>
    <col min="15874" max="15874" width="4.6640625" style="772" customWidth="1"/>
    <col min="15875" max="15875" width="1.6640625" style="772" customWidth="1"/>
    <col min="15876" max="15876" width="32.6640625" style="772" customWidth="1"/>
    <col min="15877" max="15877" width="11.44140625" style="772" customWidth="1"/>
    <col min="15878" max="15879" width="14.6640625" style="772" customWidth="1"/>
    <col min="15880" max="15880" width="11.6640625" style="772" customWidth="1"/>
    <col min="15881" max="15881" width="13.6640625" style="772" customWidth="1"/>
    <col min="15882" max="15882" width="11.44140625" style="772" customWidth="1"/>
    <col min="15883" max="15883" width="13.6640625" style="772" customWidth="1"/>
    <col min="15884" max="15884" width="15.6640625" style="772" customWidth="1"/>
    <col min="15885" max="15885" width="15.21875" style="772" customWidth="1"/>
    <col min="15886" max="16128" width="11.44140625" style="772"/>
    <col min="16129" max="16129" width="1.6640625" style="772" customWidth="1"/>
    <col min="16130" max="16130" width="4.6640625" style="772" customWidth="1"/>
    <col min="16131" max="16131" width="1.6640625" style="772" customWidth="1"/>
    <col min="16132" max="16132" width="32.6640625" style="772" customWidth="1"/>
    <col min="16133" max="16133" width="11.44140625" style="772" customWidth="1"/>
    <col min="16134" max="16135" width="14.6640625" style="772" customWidth="1"/>
    <col min="16136" max="16136" width="11.6640625" style="772" customWidth="1"/>
    <col min="16137" max="16137" width="13.6640625" style="772" customWidth="1"/>
    <col min="16138" max="16138" width="11.44140625" style="772" customWidth="1"/>
    <col min="16139" max="16139" width="13.6640625" style="772" customWidth="1"/>
    <col min="16140" max="16140" width="15.6640625" style="772" customWidth="1"/>
    <col min="16141" max="16141" width="15.21875" style="772" customWidth="1"/>
    <col min="16142" max="16384" width="11.44140625" style="772"/>
  </cols>
  <sheetData>
    <row r="2" spans="2:13" ht="15.95" customHeight="1">
      <c r="D2" s="565" t="s">
        <v>3534</v>
      </c>
      <c r="K2" s="775"/>
      <c r="L2" s="772" t="s">
        <v>3010</v>
      </c>
    </row>
    <row r="3" spans="2:13" ht="15.95" customHeight="1">
      <c r="B3" s="776"/>
      <c r="C3" s="777"/>
      <c r="D3" s="777"/>
      <c r="E3" s="778"/>
      <c r="F3" s="777"/>
      <c r="G3" s="777"/>
      <c r="H3" s="777"/>
      <c r="I3" s="777"/>
      <c r="J3" s="777"/>
      <c r="K3" s="777"/>
      <c r="L3" s="777"/>
      <c r="M3" s="779" t="s">
        <v>3011</v>
      </c>
    </row>
    <row r="4" spans="2:13" ht="15.95" customHeight="1">
      <c r="B4" s="780"/>
      <c r="F4" s="772" t="s">
        <v>1511</v>
      </c>
      <c r="M4" s="781"/>
    </row>
    <row r="5" spans="2:13" ht="15.95" customHeight="1">
      <c r="B5" s="780"/>
      <c r="M5" s="781"/>
    </row>
    <row r="6" spans="2:13" ht="15.95" customHeight="1">
      <c r="B6" s="780"/>
      <c r="M6" s="781"/>
    </row>
    <row r="7" spans="2:13" ht="15.95" customHeight="1">
      <c r="B7" s="780"/>
      <c r="C7" s="772" t="s">
        <v>3012</v>
      </c>
      <c r="D7" s="782"/>
      <c r="E7" s="782"/>
      <c r="F7" s="782"/>
      <c r="G7" s="782"/>
      <c r="H7" s="782"/>
      <c r="I7" s="782"/>
      <c r="J7" s="782"/>
      <c r="K7" s="782"/>
      <c r="L7" s="782"/>
      <c r="M7" s="781"/>
    </row>
    <row r="8" spans="2:13" ht="15.95" customHeight="1">
      <c r="B8" s="780"/>
      <c r="C8" s="772" t="s">
        <v>3013</v>
      </c>
      <c r="D8" s="782"/>
      <c r="E8" s="782"/>
      <c r="F8" s="782"/>
      <c r="G8" s="782"/>
      <c r="H8" s="782"/>
      <c r="I8" s="782"/>
      <c r="J8" s="782"/>
      <c r="K8" s="782"/>
      <c r="L8" s="782"/>
      <c r="M8" s="781"/>
    </row>
    <row r="9" spans="2:13" ht="15.95" customHeight="1">
      <c r="B9" s="780"/>
      <c r="C9" s="772" t="s">
        <v>3014</v>
      </c>
      <c r="D9" s="782"/>
      <c r="E9" s="782"/>
      <c r="F9" s="782"/>
      <c r="G9" s="782"/>
      <c r="H9" s="782"/>
      <c r="I9" s="782"/>
      <c r="J9" s="782"/>
      <c r="K9" s="782"/>
      <c r="L9" s="782"/>
      <c r="M9" s="781"/>
    </row>
    <row r="10" spans="2:13" ht="15.95" customHeight="1">
      <c r="B10" s="780"/>
      <c r="C10" s="772" t="s">
        <v>3015</v>
      </c>
      <c r="D10" s="782"/>
      <c r="E10" s="782"/>
      <c r="F10" s="782"/>
      <c r="G10" s="782"/>
      <c r="H10" s="782"/>
      <c r="I10" s="782"/>
      <c r="J10" s="782"/>
      <c r="K10" s="782"/>
      <c r="L10" s="782"/>
      <c r="M10" s="781"/>
    </row>
    <row r="11" spans="2:13" ht="15.95" customHeight="1">
      <c r="B11" s="780"/>
      <c r="C11" s="772" t="s">
        <v>3016</v>
      </c>
      <c r="M11" s="781"/>
    </row>
    <row r="12" spans="2:13" ht="15.95" customHeight="1">
      <c r="B12" s="780"/>
      <c r="C12" s="772" t="s">
        <v>3017</v>
      </c>
      <c r="M12" s="781"/>
    </row>
    <row r="13" spans="2:13" ht="15.95" customHeight="1">
      <c r="B13" s="780"/>
      <c r="C13" s="772" t="s">
        <v>3018</v>
      </c>
      <c r="M13" s="781"/>
    </row>
    <row r="14" spans="2:13" ht="15.95" customHeight="1">
      <c r="B14" s="780"/>
      <c r="C14" s="772" t="s">
        <v>3019</v>
      </c>
      <c r="M14" s="781"/>
    </row>
    <row r="15" spans="2:13" ht="15.95" customHeight="1">
      <c r="B15" s="780"/>
      <c r="C15" s="772" t="s">
        <v>3020</v>
      </c>
      <c r="M15" s="781"/>
    </row>
    <row r="16" spans="2:13" ht="15.95" customHeight="1">
      <c r="B16" s="780"/>
      <c r="M16" s="781"/>
    </row>
    <row r="17" spans="2:13" ht="15.95" customHeight="1">
      <c r="B17" s="783"/>
      <c r="C17" s="777"/>
      <c r="D17" s="784"/>
      <c r="E17" s="785" t="s">
        <v>3021</v>
      </c>
      <c r="F17" s="786" t="s">
        <v>3022</v>
      </c>
      <c r="G17" s="787"/>
      <c r="H17" s="786" t="s">
        <v>2429</v>
      </c>
      <c r="I17" s="787"/>
      <c r="J17" s="786" t="s">
        <v>3023</v>
      </c>
      <c r="K17" s="786"/>
      <c r="L17" s="786"/>
      <c r="M17" s="787"/>
    </row>
    <row r="18" spans="2:13" ht="15.95" customHeight="1">
      <c r="B18" s="788"/>
      <c r="D18" s="789" t="s">
        <v>3024</v>
      </c>
      <c r="E18" s="789" t="s">
        <v>3025</v>
      </c>
      <c r="G18" s="781"/>
      <c r="H18" s="781"/>
      <c r="I18" s="781"/>
      <c r="J18" s="781"/>
      <c r="K18" s="781"/>
      <c r="L18" s="781"/>
      <c r="M18" s="789" t="s">
        <v>3026</v>
      </c>
    </row>
    <row r="19" spans="2:13" ht="15.95" customHeight="1">
      <c r="B19" s="788"/>
      <c r="D19" s="781"/>
      <c r="E19" s="789" t="s">
        <v>3027</v>
      </c>
      <c r="F19" s="789" t="s">
        <v>3028</v>
      </c>
      <c r="G19" s="781"/>
      <c r="H19" s="789" t="s">
        <v>3028</v>
      </c>
      <c r="I19" s="781"/>
      <c r="J19" s="789" t="s">
        <v>3029</v>
      </c>
      <c r="K19" s="789" t="s">
        <v>3028</v>
      </c>
      <c r="L19" s="789" t="s">
        <v>3030</v>
      </c>
      <c r="M19" s="789" t="s">
        <v>3031</v>
      </c>
    </row>
    <row r="20" spans="2:13" ht="15.95" customHeight="1">
      <c r="B20" s="788"/>
      <c r="D20" s="789" t="s">
        <v>2663</v>
      </c>
      <c r="E20" s="789" t="s">
        <v>233</v>
      </c>
      <c r="F20" s="789" t="s">
        <v>3032</v>
      </c>
      <c r="G20" s="789" t="s">
        <v>1279</v>
      </c>
      <c r="H20" s="789" t="s">
        <v>3032</v>
      </c>
      <c r="I20" s="789" t="s">
        <v>1279</v>
      </c>
      <c r="J20" s="789" t="s">
        <v>1632</v>
      </c>
      <c r="K20" s="789" t="s">
        <v>3032</v>
      </c>
      <c r="L20" s="789" t="s">
        <v>3033</v>
      </c>
      <c r="M20" s="789" t="s">
        <v>3034</v>
      </c>
    </row>
    <row r="21" spans="2:13" ht="15.95" customHeight="1">
      <c r="B21" s="788" t="s">
        <v>524</v>
      </c>
      <c r="D21" s="781"/>
      <c r="E21" s="789" t="s">
        <v>529</v>
      </c>
      <c r="F21" s="789" t="s">
        <v>3035</v>
      </c>
      <c r="G21" s="781"/>
      <c r="H21" s="789" t="s">
        <v>3035</v>
      </c>
      <c r="I21" s="781"/>
      <c r="J21" s="789" t="s">
        <v>3036</v>
      </c>
      <c r="K21" s="789" t="s">
        <v>3035</v>
      </c>
      <c r="L21" s="789" t="s">
        <v>3037</v>
      </c>
      <c r="M21" s="789" t="s">
        <v>2681</v>
      </c>
    </row>
    <row r="22" spans="2:13" ht="15.95" customHeight="1">
      <c r="B22" s="790" t="s">
        <v>1933</v>
      </c>
      <c r="D22" s="791" t="s">
        <v>2502</v>
      </c>
      <c r="E22" s="791" t="s">
        <v>2503</v>
      </c>
      <c r="F22" s="792" t="s">
        <v>3038</v>
      </c>
      <c r="G22" s="792" t="s">
        <v>3039</v>
      </c>
      <c r="H22" s="792" t="s">
        <v>3040</v>
      </c>
      <c r="I22" s="793" t="s">
        <v>3041</v>
      </c>
      <c r="J22" s="792" t="s">
        <v>3042</v>
      </c>
      <c r="K22" s="791" t="s">
        <v>2471</v>
      </c>
      <c r="L22" s="791" t="s">
        <v>2432</v>
      </c>
      <c r="M22" s="792" t="s">
        <v>3043</v>
      </c>
    </row>
    <row r="23" spans="2:13" ht="15.95" customHeight="1">
      <c r="B23" s="788">
        <v>1</v>
      </c>
      <c r="D23" s="794" t="s">
        <v>139</v>
      </c>
      <c r="E23" s="2130" t="s">
        <v>140</v>
      </c>
      <c r="F23" s="2131"/>
      <c r="G23" s="2132">
        <v>2057999.58</v>
      </c>
      <c r="H23" s="2131"/>
      <c r="I23" s="2133">
        <v>2050948.33</v>
      </c>
      <c r="J23" s="2134"/>
      <c r="K23" s="2131"/>
      <c r="L23" s="2135"/>
      <c r="M23" s="2136" t="s">
        <v>2907</v>
      </c>
    </row>
    <row r="24" spans="2:13" ht="15.95" customHeight="1">
      <c r="B24" s="788">
        <v>2</v>
      </c>
      <c r="D24" s="794" t="s">
        <v>141</v>
      </c>
      <c r="E24" s="2130" t="s">
        <v>143</v>
      </c>
      <c r="F24" s="2131"/>
      <c r="G24" s="2131">
        <v>613169.59</v>
      </c>
      <c r="H24" s="2131"/>
      <c r="I24" s="2133">
        <v>548252.64</v>
      </c>
      <c r="J24" s="2134"/>
      <c r="K24" s="2131"/>
      <c r="L24" s="2135"/>
      <c r="M24" s="2136" t="s">
        <v>2907</v>
      </c>
    </row>
    <row r="25" spans="2:13" ht="15.95" customHeight="1">
      <c r="B25" s="788">
        <v>3</v>
      </c>
      <c r="D25" s="794"/>
      <c r="E25" s="2130" t="s">
        <v>142</v>
      </c>
      <c r="F25" s="2131"/>
      <c r="G25" s="2131">
        <v>283129.15999999997</v>
      </c>
      <c r="H25" s="2131"/>
      <c r="I25" s="2133">
        <v>164802.38</v>
      </c>
      <c r="J25" s="2134"/>
      <c r="K25" s="2131"/>
      <c r="L25" s="2135"/>
      <c r="M25" s="2136" t="s">
        <v>2907</v>
      </c>
    </row>
    <row r="26" spans="2:13" ht="15.95" customHeight="1">
      <c r="B26" s="788">
        <v>4</v>
      </c>
      <c r="D26" s="794"/>
      <c r="E26" s="2130" t="s">
        <v>144</v>
      </c>
      <c r="F26" s="2131"/>
      <c r="G26" s="2131">
        <v>199427.08</v>
      </c>
      <c r="H26" s="2131"/>
      <c r="I26" s="2133">
        <v>86552.34</v>
      </c>
      <c r="J26" s="2134"/>
      <c r="K26" s="2131"/>
      <c r="L26" s="2135"/>
      <c r="M26" s="2136" t="s">
        <v>2907</v>
      </c>
    </row>
    <row r="27" spans="2:13" ht="15.95" customHeight="1">
      <c r="B27" s="788">
        <v>5</v>
      </c>
      <c r="D27" s="794"/>
      <c r="E27" s="2130" t="s">
        <v>149</v>
      </c>
      <c r="F27" s="2131"/>
      <c r="G27" s="2131">
        <v>1232677.46</v>
      </c>
      <c r="H27" s="2131"/>
      <c r="I27" s="2133">
        <v>1098130.05</v>
      </c>
      <c r="J27" s="2134"/>
      <c r="K27" s="2131"/>
      <c r="L27" s="2135"/>
      <c r="M27" s="2136" t="s">
        <v>2907</v>
      </c>
    </row>
    <row r="28" spans="2:13" ht="15.95" customHeight="1">
      <c r="B28" s="788">
        <v>6</v>
      </c>
      <c r="D28" s="794"/>
      <c r="E28" s="2130" t="s">
        <v>146</v>
      </c>
      <c r="F28" s="2131"/>
      <c r="G28" s="2131">
        <v>346452.88</v>
      </c>
      <c r="H28" s="2131"/>
      <c r="I28" s="2133">
        <v>403041.36</v>
      </c>
      <c r="J28" s="2134"/>
      <c r="K28" s="2131"/>
      <c r="L28" s="2135"/>
      <c r="M28" s="2136" t="s">
        <v>2907</v>
      </c>
    </row>
    <row r="29" spans="2:13" ht="15.95" customHeight="1">
      <c r="B29" s="788">
        <v>9</v>
      </c>
      <c r="D29" s="794" t="s">
        <v>3044</v>
      </c>
      <c r="E29" s="2130" t="s">
        <v>145</v>
      </c>
      <c r="F29" s="2131"/>
      <c r="G29" s="2131">
        <v>97802.91</v>
      </c>
      <c r="H29" s="2131"/>
      <c r="I29" s="2137">
        <v>109899.29</v>
      </c>
      <c r="J29" s="2134"/>
      <c r="K29" s="2131"/>
      <c r="L29" s="2135"/>
      <c r="M29" s="2136"/>
    </row>
    <row r="30" spans="2:13" ht="15.95" customHeight="1">
      <c r="B30" s="788">
        <v>10</v>
      </c>
      <c r="D30" s="794"/>
      <c r="E30" s="2130"/>
      <c r="F30" s="2131"/>
      <c r="G30" s="2131"/>
      <c r="H30" s="2131"/>
      <c r="I30" s="2137"/>
      <c r="J30" s="2134"/>
      <c r="K30" s="2131"/>
      <c r="L30" s="2135"/>
      <c r="M30" s="2136"/>
    </row>
    <row r="31" spans="2:13" ht="15.95" customHeight="1">
      <c r="B31" s="788">
        <v>11</v>
      </c>
      <c r="D31" s="794" t="s">
        <v>3045</v>
      </c>
      <c r="E31" s="2130" t="s">
        <v>3046</v>
      </c>
      <c r="F31" s="2131"/>
      <c r="G31" s="2131">
        <v>2036811.07</v>
      </c>
      <c r="H31" s="2131"/>
      <c r="I31" s="2133">
        <v>1188170.8700000001</v>
      </c>
      <c r="J31" s="2134"/>
      <c r="K31" s="2131"/>
      <c r="L31" s="2135"/>
      <c r="M31" s="2136" t="s">
        <v>2907</v>
      </c>
    </row>
    <row r="32" spans="2:13" ht="15.95" customHeight="1">
      <c r="B32" s="788">
        <v>12</v>
      </c>
      <c r="D32" s="794"/>
      <c r="E32" s="2130" t="s">
        <v>147</v>
      </c>
      <c r="F32" s="2131"/>
      <c r="G32" s="2131">
        <v>886820.74</v>
      </c>
      <c r="H32" s="2131"/>
      <c r="I32" s="2133">
        <v>1193699.25</v>
      </c>
      <c r="J32" s="2134"/>
      <c r="K32" s="2131"/>
      <c r="L32" s="2135"/>
      <c r="M32" s="2137"/>
    </row>
    <row r="33" spans="2:13" ht="15.95" customHeight="1">
      <c r="B33" s="788">
        <v>13</v>
      </c>
      <c r="D33" s="794"/>
      <c r="E33" s="2130" t="s">
        <v>148</v>
      </c>
      <c r="F33" s="2131"/>
      <c r="G33" s="2131">
        <v>2146269.0499999998</v>
      </c>
      <c r="H33" s="2131"/>
      <c r="I33" s="2133">
        <v>2034350.24</v>
      </c>
      <c r="J33" s="2134"/>
      <c r="K33" s="2131"/>
      <c r="L33" s="2135"/>
      <c r="M33" s="2136" t="s">
        <v>2907</v>
      </c>
    </row>
    <row r="34" spans="2:13" ht="15.95" customHeight="1">
      <c r="B34" s="788">
        <v>14</v>
      </c>
      <c r="D34" s="794"/>
      <c r="E34" s="2130" t="s">
        <v>3047</v>
      </c>
      <c r="F34" s="2131"/>
      <c r="G34" s="2131"/>
      <c r="H34" s="2131"/>
      <c r="I34" s="2137">
        <v>594465.36</v>
      </c>
      <c r="J34" s="2134"/>
      <c r="K34" s="2131"/>
      <c r="L34" s="2135"/>
      <c r="M34" s="2137"/>
    </row>
    <row r="35" spans="2:13" ht="15.95" customHeight="1">
      <c r="B35" s="788">
        <v>15</v>
      </c>
      <c r="D35" s="794" t="s">
        <v>3048</v>
      </c>
      <c r="E35" s="2130"/>
      <c r="F35" s="2131"/>
      <c r="G35" s="2131">
        <v>245071.2</v>
      </c>
      <c r="H35" s="2131"/>
      <c r="I35" s="2133">
        <v>291257.83</v>
      </c>
      <c r="J35" s="2134"/>
      <c r="K35" s="2131"/>
      <c r="L35" s="2135"/>
      <c r="M35" s="2136" t="s">
        <v>2907</v>
      </c>
    </row>
    <row r="36" spans="2:13" ht="15.95" customHeight="1">
      <c r="B36" s="788">
        <v>16</v>
      </c>
      <c r="D36" s="794"/>
      <c r="E36" s="2130"/>
      <c r="F36" s="2131"/>
      <c r="G36" s="2131"/>
      <c r="H36" s="2131"/>
      <c r="I36" s="2133"/>
      <c r="J36" s="2134"/>
      <c r="K36" s="2131"/>
      <c r="L36" s="2135"/>
      <c r="M36" s="2136" t="s">
        <v>2907</v>
      </c>
    </row>
    <row r="37" spans="2:13" ht="15.95" customHeight="1">
      <c r="B37" s="788">
        <v>17</v>
      </c>
      <c r="D37" s="794" t="s">
        <v>3049</v>
      </c>
      <c r="E37" s="2130" t="s">
        <v>144</v>
      </c>
      <c r="F37" s="2131"/>
      <c r="G37" s="2131">
        <v>418070</v>
      </c>
      <c r="H37" s="2131"/>
      <c r="I37" s="2133">
        <v>361976.32000000001</v>
      </c>
      <c r="J37" s="2134"/>
      <c r="K37" s="2131"/>
      <c r="L37" s="2135"/>
      <c r="M37" s="2136" t="s">
        <v>2907</v>
      </c>
    </row>
    <row r="38" spans="2:13" ht="15.95" customHeight="1">
      <c r="B38" s="788">
        <v>21</v>
      </c>
      <c r="D38" s="794"/>
      <c r="E38" s="2130"/>
      <c r="F38" s="2131"/>
      <c r="G38" s="2131"/>
      <c r="H38" s="2131"/>
      <c r="I38" s="2133"/>
      <c r="J38" s="2134"/>
      <c r="K38" s="2131"/>
      <c r="L38" s="2135"/>
      <c r="M38" s="2137"/>
    </row>
    <row r="39" spans="2:13" ht="15.95" customHeight="1">
      <c r="B39" s="788">
        <v>22</v>
      </c>
      <c r="D39" s="794" t="s">
        <v>3050</v>
      </c>
      <c r="E39" s="2130"/>
      <c r="F39" s="2131"/>
      <c r="G39" s="2131">
        <v>1844922.73</v>
      </c>
      <c r="H39" s="2131"/>
      <c r="I39" s="2137">
        <v>2251568.2200000002</v>
      </c>
      <c r="J39" s="2134"/>
      <c r="K39" s="2131"/>
      <c r="L39" s="2135"/>
      <c r="M39" s="2137"/>
    </row>
    <row r="40" spans="2:13" ht="15.95" customHeight="1">
      <c r="B40" s="788">
        <v>23</v>
      </c>
      <c r="D40" s="794"/>
      <c r="E40" s="2130"/>
      <c r="F40" s="2131"/>
      <c r="G40" s="2131"/>
      <c r="H40" s="2131"/>
      <c r="I40" s="2131"/>
      <c r="J40" s="2134"/>
      <c r="K40" s="2131"/>
      <c r="L40" s="2135"/>
      <c r="M40" s="2137"/>
    </row>
    <row r="41" spans="2:13" ht="15.95" customHeight="1">
      <c r="B41" s="788">
        <v>24</v>
      </c>
      <c r="D41" s="794"/>
      <c r="E41" s="2130"/>
      <c r="F41" s="2131"/>
      <c r="G41" s="2131"/>
      <c r="H41" s="2131"/>
      <c r="I41" s="2131"/>
      <c r="J41" s="2134"/>
      <c r="K41" s="2131"/>
      <c r="L41" s="2135"/>
      <c r="M41" s="2137"/>
    </row>
    <row r="42" spans="2:13" ht="15.95" customHeight="1">
      <c r="B42" s="788">
        <v>25</v>
      </c>
      <c r="D42" s="794"/>
      <c r="E42" s="2130"/>
      <c r="F42" s="2131"/>
      <c r="G42" s="2131"/>
      <c r="H42" s="2131"/>
      <c r="I42" s="2131"/>
      <c r="J42" s="2134"/>
      <c r="K42" s="2131"/>
      <c r="L42" s="2135"/>
      <c r="M42" s="2137"/>
    </row>
    <row r="43" spans="2:13" ht="15.95" customHeight="1">
      <c r="B43" s="788">
        <v>26</v>
      </c>
      <c r="D43" s="794"/>
      <c r="E43" s="2130"/>
      <c r="F43" s="2131"/>
      <c r="G43" s="2131"/>
      <c r="H43" s="2131"/>
      <c r="I43" s="2131"/>
      <c r="J43" s="2134"/>
      <c r="K43" s="2131"/>
      <c r="L43" s="2135"/>
      <c r="M43" s="2137"/>
    </row>
    <row r="44" spans="2:13" ht="15.95" customHeight="1">
      <c r="B44" s="788">
        <v>27</v>
      </c>
      <c r="D44" s="794"/>
      <c r="E44" s="2130"/>
      <c r="F44" s="2131"/>
      <c r="G44" s="2131"/>
      <c r="H44" s="2131"/>
      <c r="I44" s="2131"/>
      <c r="J44" s="2134"/>
      <c r="K44" s="2131"/>
      <c r="L44" s="2135"/>
      <c r="M44" s="2137"/>
    </row>
    <row r="45" spans="2:13" ht="15.95" customHeight="1">
      <c r="B45" s="788">
        <v>28</v>
      </c>
      <c r="D45" s="794"/>
      <c r="E45" s="2130"/>
      <c r="F45" s="2131"/>
      <c r="G45" s="2131"/>
      <c r="H45" s="2131"/>
      <c r="I45" s="2131"/>
      <c r="J45" s="2134"/>
      <c r="K45" s="2131"/>
      <c r="L45" s="2135"/>
      <c r="M45" s="2137"/>
    </row>
    <row r="46" spans="2:13" ht="15.95" customHeight="1">
      <c r="B46" s="788">
        <v>29</v>
      </c>
      <c r="D46" s="794"/>
      <c r="E46" s="2130"/>
      <c r="F46" s="2131"/>
      <c r="G46" s="2131"/>
      <c r="H46" s="2131"/>
      <c r="I46" s="2131"/>
      <c r="J46" s="2134"/>
      <c r="K46" s="2131"/>
      <c r="L46" s="2135"/>
      <c r="M46" s="2137"/>
    </row>
    <row r="47" spans="2:13" ht="15.95" customHeight="1">
      <c r="B47" s="788">
        <v>30</v>
      </c>
      <c r="D47" s="794"/>
      <c r="E47" s="2138"/>
      <c r="F47" s="2139"/>
      <c r="G47" s="2139"/>
      <c r="H47" s="2139"/>
      <c r="I47" s="2139"/>
      <c r="J47" s="2140"/>
      <c r="K47" s="2139"/>
      <c r="L47" s="2141"/>
      <c r="M47" s="2142"/>
    </row>
    <row r="48" spans="2:13" ht="15.95" customHeight="1">
      <c r="B48" s="788">
        <v>31</v>
      </c>
      <c r="C48" s="795"/>
      <c r="D48" s="796" t="s">
        <v>80</v>
      </c>
      <c r="E48" s="2143"/>
      <c r="F48" s="2142">
        <f>SUM(F23:F47)</f>
        <v>0</v>
      </c>
      <c r="G48" s="2144">
        <f>SUM(G23:G47)</f>
        <v>12408623.449999999</v>
      </c>
      <c r="H48" s="2142">
        <f>SUM(H23:H47)</f>
        <v>0</v>
      </c>
      <c r="I48" s="2144">
        <f>SUM(I23:I47)</f>
        <v>12377114.48</v>
      </c>
      <c r="J48" s="2145"/>
      <c r="K48" s="2142">
        <f>SUM(K23:K47)</f>
        <v>0</v>
      </c>
      <c r="L48" s="2142">
        <f>SUM(L23:L47)</f>
        <v>0</v>
      </c>
      <c r="M48" s="2146" t="s">
        <v>2907</v>
      </c>
    </row>
    <row r="49" spans="2:13" ht="15.95" customHeight="1">
      <c r="B49" s="797" t="s">
        <v>115</v>
      </c>
      <c r="E49" s="2147"/>
      <c r="F49" s="2148"/>
      <c r="G49" s="2148"/>
      <c r="H49" s="2149"/>
      <c r="I49" s="2148"/>
      <c r="J49" s="2148"/>
      <c r="K49" s="2148"/>
      <c r="L49" s="2148"/>
      <c r="M49" s="2148"/>
    </row>
    <row r="50" spans="2:13" ht="15.95" customHeight="1">
      <c r="H50" s="798" t="s">
        <v>2023</v>
      </c>
    </row>
    <row r="51" spans="2:13" ht="15.95" customHeight="1"/>
    <row r="52" spans="2:13" ht="15.95" customHeight="1"/>
  </sheetData>
  <printOptions horizontalCentered="1" verticalCentered="1"/>
  <pageMargins left="0.25" right="0.25" top="0.25" bottom="0.25" header="0.5" footer="0.21"/>
  <pageSetup scale="69"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8"/>
  <dimension ref="A1:IV78"/>
  <sheetViews>
    <sheetView defaultGridColor="0" view="pageBreakPreview" topLeftCell="A22" colorId="22" zoomScale="60" zoomScaleNormal="70" workbookViewId="0">
      <selection activeCell="C59" sqref="C59"/>
    </sheetView>
  </sheetViews>
  <sheetFormatPr defaultColWidth="9.6640625" defaultRowHeight="15"/>
  <cols>
    <col min="1" max="1" width="2.6640625" customWidth="1"/>
    <col min="2" max="2" width="10.6640625" customWidth="1"/>
    <col min="3" max="3" width="11.6640625" customWidth="1"/>
    <col min="4" max="4" width="2.6640625" customWidth="1"/>
    <col min="5" max="5" width="5.6640625" customWidth="1"/>
    <col min="6" max="6" width="11.6640625" customWidth="1"/>
    <col min="7" max="7" width="8.6640625" customWidth="1"/>
    <col min="9" max="9" width="11.6640625" customWidth="1"/>
    <col min="11" max="11" width="10.77734375" customWidth="1"/>
    <col min="12" max="12" width="3.44140625" customWidth="1"/>
    <col min="13" max="13" width="4.6640625" customWidth="1"/>
    <col min="15" max="15" width="30.6640625" customWidth="1"/>
    <col min="16" max="16" width="13.6640625" customWidth="1"/>
    <col min="17" max="17" width="8.6640625" customWidth="1"/>
    <col min="18" max="19" width="13.6640625" customWidth="1"/>
  </cols>
  <sheetData>
    <row r="1" spans="1:256" ht="15.75" thickBot="1">
      <c r="A1" s="35" t="str">
        <f>'Data Sheet'!$A$49</f>
        <v xml:space="preserve">Annual Report of KeySpan Gas East Corporation d/b/a National Grid  </v>
      </c>
      <c r="B1" s="35"/>
      <c r="C1" s="35"/>
      <c r="D1" s="35"/>
      <c r="E1" s="35"/>
      <c r="F1" s="35"/>
      <c r="G1" s="35"/>
      <c r="H1" s="35"/>
      <c r="I1" s="182" t="str">
        <f>'Data Sheet'!$A$45</f>
        <v>Year ended December 31, 2013</v>
      </c>
      <c r="J1" s="182"/>
      <c r="K1" s="182"/>
      <c r="L1" s="35"/>
      <c r="M1" s="35" t="str">
        <f>'Data Sheet'!$A$49</f>
        <v xml:space="preserve">Annual Report of KeySpan Gas East Corporation d/b/a National Grid  </v>
      </c>
      <c r="N1" s="35"/>
      <c r="O1" s="35"/>
      <c r="P1" s="35"/>
      <c r="Q1" s="35"/>
      <c r="R1" s="182" t="str">
        <f>'Data Sheet'!$A$45</f>
        <v>Year ended December 31, 2013</v>
      </c>
      <c r="S1" s="182"/>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c r="BV1" s="35"/>
      <c r="BW1" s="35"/>
      <c r="BX1" s="35"/>
      <c r="BY1" s="35"/>
      <c r="BZ1" s="35"/>
      <c r="CA1" s="35"/>
      <c r="CB1" s="35"/>
      <c r="CC1" s="35"/>
      <c r="CD1" s="35"/>
      <c r="CE1" s="35"/>
      <c r="CF1" s="35"/>
      <c r="CG1" s="35"/>
      <c r="CH1" s="35"/>
      <c r="CI1" s="35"/>
      <c r="CJ1" s="35"/>
      <c r="CK1" s="35"/>
      <c r="CL1" s="35"/>
      <c r="CM1" s="35"/>
      <c r="CN1" s="35"/>
      <c r="CO1" s="35"/>
      <c r="CP1" s="35"/>
      <c r="CQ1" s="35"/>
      <c r="CR1" s="35"/>
      <c r="CS1" s="35"/>
      <c r="CT1" s="35"/>
      <c r="CU1" s="35"/>
      <c r="CV1" s="35"/>
      <c r="CW1" s="35"/>
      <c r="CX1" s="35"/>
      <c r="CY1" s="35"/>
      <c r="CZ1" s="35"/>
      <c r="DA1" s="35"/>
      <c r="DB1" s="35"/>
      <c r="DC1" s="35"/>
      <c r="DD1" s="35"/>
      <c r="DE1" s="35"/>
      <c r="DF1" s="35"/>
      <c r="DG1" s="35"/>
      <c r="DH1" s="35"/>
      <c r="DI1" s="35"/>
      <c r="DJ1" s="35"/>
      <c r="DK1" s="35"/>
      <c r="DL1" s="35"/>
      <c r="DM1" s="35"/>
      <c r="DN1" s="35"/>
      <c r="DO1" s="35"/>
      <c r="DP1" s="35"/>
      <c r="DQ1" s="35"/>
      <c r="DR1" s="35"/>
      <c r="DS1" s="35"/>
      <c r="DT1" s="35"/>
      <c r="DU1" s="35"/>
      <c r="DV1" s="35"/>
      <c r="DW1" s="35"/>
      <c r="DX1" s="35"/>
      <c r="DY1" s="35"/>
      <c r="DZ1" s="35"/>
      <c r="EA1" s="35"/>
      <c r="EB1" s="35"/>
      <c r="EC1" s="35"/>
      <c r="ED1" s="35"/>
      <c r="EE1" s="35"/>
      <c r="EF1" s="35"/>
      <c r="EG1" s="35"/>
      <c r="EH1" s="35"/>
      <c r="EI1" s="35"/>
      <c r="EJ1" s="35"/>
      <c r="EK1" s="35"/>
      <c r="EL1" s="35"/>
      <c r="EM1" s="35"/>
      <c r="EN1" s="35"/>
      <c r="EO1" s="35"/>
      <c r="EP1" s="35"/>
      <c r="EQ1" s="35"/>
      <c r="ER1" s="35"/>
      <c r="ES1" s="35"/>
      <c r="ET1" s="35"/>
      <c r="EU1" s="35"/>
      <c r="EV1" s="35"/>
      <c r="EW1" s="35"/>
      <c r="EX1" s="35"/>
      <c r="EY1" s="35"/>
      <c r="EZ1" s="35"/>
      <c r="FA1" s="35"/>
      <c r="FB1" s="35"/>
      <c r="FC1" s="35"/>
      <c r="FD1" s="35"/>
      <c r="FE1" s="35"/>
      <c r="FF1" s="35"/>
      <c r="FG1" s="35"/>
      <c r="FH1" s="35"/>
      <c r="FI1" s="35"/>
      <c r="FJ1" s="35"/>
      <c r="FK1" s="35"/>
      <c r="FL1" s="35"/>
      <c r="FM1" s="35"/>
      <c r="FN1" s="35"/>
      <c r="FO1" s="35"/>
      <c r="FP1" s="35"/>
      <c r="FQ1" s="35"/>
      <c r="FR1" s="35"/>
      <c r="FS1" s="35"/>
      <c r="FT1" s="35"/>
      <c r="FU1" s="35"/>
      <c r="FV1" s="35"/>
      <c r="FW1" s="35"/>
      <c r="FX1" s="35"/>
      <c r="FY1" s="35"/>
      <c r="FZ1" s="35"/>
      <c r="GA1" s="35"/>
      <c r="GB1" s="35"/>
      <c r="GC1" s="35"/>
      <c r="GD1" s="35"/>
      <c r="GE1" s="35"/>
      <c r="GF1" s="35"/>
      <c r="GG1" s="35"/>
      <c r="GH1" s="35"/>
      <c r="GI1" s="35"/>
      <c r="GJ1" s="35"/>
      <c r="GK1" s="35"/>
      <c r="GL1" s="35"/>
      <c r="GM1" s="35"/>
      <c r="GN1" s="35"/>
      <c r="GO1" s="35"/>
      <c r="GP1" s="35"/>
      <c r="GQ1" s="35"/>
      <c r="GR1" s="35"/>
      <c r="GS1" s="35"/>
      <c r="GT1" s="35"/>
      <c r="GU1" s="35"/>
      <c r="GV1" s="35"/>
      <c r="GW1" s="35"/>
      <c r="GX1" s="35"/>
      <c r="GY1" s="35"/>
      <c r="GZ1" s="35"/>
      <c r="HA1" s="35"/>
      <c r="HB1" s="35"/>
      <c r="HC1" s="35"/>
      <c r="HD1" s="35"/>
      <c r="HE1" s="35"/>
      <c r="HF1" s="35"/>
      <c r="HG1" s="35"/>
      <c r="HH1" s="35"/>
      <c r="HI1" s="35"/>
      <c r="HJ1" s="35"/>
      <c r="HK1" s="35"/>
      <c r="HL1" s="35"/>
      <c r="HM1" s="35"/>
      <c r="HN1" s="35"/>
      <c r="HO1" s="35"/>
      <c r="HP1" s="35"/>
      <c r="HQ1" s="35"/>
      <c r="HR1" s="35"/>
      <c r="HS1" s="35"/>
      <c r="HT1" s="35"/>
      <c r="HU1" s="35"/>
      <c r="HV1" s="35"/>
      <c r="HW1" s="35"/>
      <c r="HX1" s="35"/>
      <c r="HY1" s="35"/>
      <c r="HZ1" s="35"/>
      <c r="IA1" s="35"/>
      <c r="IB1" s="35"/>
      <c r="IC1" s="35"/>
      <c r="ID1" s="35"/>
      <c r="IE1" s="35"/>
      <c r="IF1" s="35"/>
      <c r="IG1" s="35"/>
      <c r="IH1" s="35"/>
      <c r="II1" s="35"/>
      <c r="IJ1" s="35"/>
      <c r="IK1" s="35"/>
      <c r="IL1" s="35"/>
      <c r="IM1" s="35"/>
      <c r="IN1" s="35"/>
      <c r="IO1" s="35"/>
      <c r="IP1" s="35"/>
      <c r="IQ1" s="35"/>
      <c r="IR1" s="35"/>
      <c r="IS1" s="35"/>
      <c r="IT1" s="35"/>
      <c r="IU1" s="35"/>
      <c r="IV1" s="35"/>
    </row>
    <row r="2" spans="1:256">
      <c r="A2" s="280"/>
      <c r="B2" s="281"/>
      <c r="C2" s="281"/>
      <c r="D2" s="281"/>
      <c r="E2" s="281"/>
      <c r="F2" s="281"/>
      <c r="G2" s="281"/>
      <c r="H2" s="281"/>
      <c r="I2" s="281"/>
      <c r="J2" s="275"/>
      <c r="K2" s="276" t="s">
        <v>273</v>
      </c>
      <c r="M2" s="78"/>
      <c r="N2" s="79"/>
      <c r="O2" s="79"/>
      <c r="P2" s="79"/>
      <c r="Q2" s="79"/>
      <c r="R2" s="79"/>
      <c r="S2" s="80"/>
    </row>
    <row r="3" spans="1:256" ht="15.75">
      <c r="A3" s="272" t="s">
        <v>2434</v>
      </c>
      <c r="B3" s="244"/>
      <c r="C3" s="244"/>
      <c r="D3" s="244"/>
      <c r="E3" s="244"/>
      <c r="F3" s="244"/>
      <c r="G3" s="244"/>
      <c r="H3" s="244"/>
      <c r="I3" s="244"/>
      <c r="J3" s="244"/>
      <c r="K3" s="267"/>
      <c r="M3" s="81" t="s">
        <v>2435</v>
      </c>
      <c r="N3" s="112"/>
      <c r="O3" s="112"/>
      <c r="P3" s="112"/>
      <c r="Q3" s="112"/>
      <c r="R3" s="112"/>
      <c r="S3" s="236"/>
    </row>
    <row r="4" spans="1:256">
      <c r="A4" s="268"/>
      <c r="B4" s="244"/>
      <c r="C4" s="244"/>
      <c r="D4" s="244"/>
      <c r="E4" s="244"/>
      <c r="F4" s="244"/>
      <c r="G4" s="244"/>
      <c r="H4" s="244"/>
      <c r="I4" s="244"/>
      <c r="J4" s="216"/>
      <c r="K4" s="218"/>
      <c r="M4" s="84"/>
      <c r="N4" s="112"/>
      <c r="O4" s="112"/>
      <c r="P4" s="112"/>
      <c r="Q4" s="112"/>
      <c r="R4" s="112"/>
      <c r="S4" s="236"/>
    </row>
    <row r="5" spans="1:256">
      <c r="A5" s="268"/>
      <c r="B5" s="216" t="s">
        <v>2436</v>
      </c>
      <c r="C5" s="216"/>
      <c r="D5" s="216"/>
      <c r="E5" s="216"/>
      <c r="F5" s="216"/>
      <c r="G5" s="216"/>
      <c r="H5" s="216"/>
      <c r="I5" s="216"/>
      <c r="J5" s="216"/>
      <c r="K5" s="218"/>
      <c r="M5" s="255" t="s">
        <v>524</v>
      </c>
      <c r="N5" s="433" t="s">
        <v>2437</v>
      </c>
      <c r="O5" s="433" t="s">
        <v>2438</v>
      </c>
      <c r="P5" s="433" t="s">
        <v>2439</v>
      </c>
      <c r="Q5" s="282" t="s">
        <v>2440</v>
      </c>
      <c r="R5" s="282"/>
      <c r="S5" s="435" t="s">
        <v>2441</v>
      </c>
    </row>
    <row r="6" spans="1:256">
      <c r="A6" s="268"/>
      <c r="B6" s="216" t="s">
        <v>1274</v>
      </c>
      <c r="C6" s="216"/>
      <c r="D6" s="216"/>
      <c r="E6" s="216"/>
      <c r="F6" s="216"/>
      <c r="G6" s="216"/>
      <c r="H6" s="216"/>
      <c r="I6" s="216"/>
      <c r="J6" s="216"/>
      <c r="K6" s="218"/>
      <c r="M6" s="109" t="s">
        <v>529</v>
      </c>
      <c r="N6" s="220"/>
      <c r="O6" s="311" t="s">
        <v>1275</v>
      </c>
      <c r="P6" s="311" t="s">
        <v>1276</v>
      </c>
      <c r="Q6" s="112" t="s">
        <v>1277</v>
      </c>
      <c r="R6" s="112"/>
      <c r="S6" s="104" t="s">
        <v>1278</v>
      </c>
    </row>
    <row r="7" spans="1:256">
      <c r="A7" s="268"/>
      <c r="B7" s="216"/>
      <c r="C7" s="216"/>
      <c r="D7" s="216"/>
      <c r="E7" s="216"/>
      <c r="F7" s="216"/>
      <c r="G7" s="216"/>
      <c r="H7" s="216"/>
      <c r="I7" s="216"/>
      <c r="J7" s="216"/>
      <c r="K7" s="218"/>
      <c r="M7" s="84"/>
      <c r="N7" s="220"/>
      <c r="O7" s="220"/>
      <c r="P7" s="311" t="s">
        <v>1279</v>
      </c>
      <c r="Q7" s="434" t="s">
        <v>1280</v>
      </c>
      <c r="R7" s="490" t="s">
        <v>1281</v>
      </c>
      <c r="S7" s="104" t="s">
        <v>1282</v>
      </c>
    </row>
    <row r="8" spans="1:256">
      <c r="A8" s="268"/>
      <c r="B8" s="216" t="s">
        <v>1283</v>
      </c>
      <c r="C8" s="216"/>
      <c r="D8" s="216"/>
      <c r="E8" s="216"/>
      <c r="F8" s="216"/>
      <c r="G8" s="216"/>
      <c r="H8" s="216"/>
      <c r="I8" s="216"/>
      <c r="J8" s="216"/>
      <c r="K8" s="218"/>
      <c r="M8" s="91"/>
      <c r="N8" s="312" t="s">
        <v>2502</v>
      </c>
      <c r="O8" s="312" t="s">
        <v>2503</v>
      </c>
      <c r="P8" s="312" t="s">
        <v>272</v>
      </c>
      <c r="Q8" s="313" t="s">
        <v>529</v>
      </c>
      <c r="R8" s="314" t="s">
        <v>2279</v>
      </c>
      <c r="S8" s="431" t="s">
        <v>2468</v>
      </c>
    </row>
    <row r="9" spans="1:256">
      <c r="A9" s="268"/>
      <c r="B9" s="216" t="s">
        <v>1284</v>
      </c>
      <c r="C9" s="216"/>
      <c r="D9" s="216"/>
      <c r="E9" s="216"/>
      <c r="F9" s="216"/>
      <c r="G9" s="216"/>
      <c r="H9" s="216"/>
      <c r="I9" s="216"/>
      <c r="J9" s="216"/>
      <c r="K9" s="218"/>
      <c r="M9" s="283">
        <v>1</v>
      </c>
      <c r="N9" s="284"/>
      <c r="O9" s="284"/>
      <c r="P9" s="225"/>
      <c r="Q9" s="284"/>
      <c r="R9" s="225"/>
      <c r="S9" s="226"/>
    </row>
    <row r="10" spans="1:256">
      <c r="A10" s="268"/>
      <c r="B10" s="216"/>
      <c r="C10" s="216"/>
      <c r="D10" s="216"/>
      <c r="E10" s="216"/>
      <c r="F10" s="216"/>
      <c r="G10" s="216"/>
      <c r="H10" s="216"/>
      <c r="I10" s="216"/>
      <c r="J10" s="216"/>
      <c r="K10" s="218"/>
      <c r="M10" s="283">
        <f t="shared" ref="M10:M32" si="0">M9+1</f>
        <v>2</v>
      </c>
      <c r="N10" s="284"/>
      <c r="O10" s="284"/>
      <c r="P10" s="285"/>
      <c r="Q10" s="284"/>
      <c r="R10" s="285"/>
      <c r="S10" s="286"/>
    </row>
    <row r="11" spans="1:256">
      <c r="A11" s="268"/>
      <c r="B11" s="278" t="s">
        <v>1285</v>
      </c>
      <c r="C11" s="216"/>
      <c r="D11" s="216"/>
      <c r="E11" s="216"/>
      <c r="F11" s="216"/>
      <c r="G11" s="216"/>
      <c r="H11" s="216"/>
      <c r="I11" s="216"/>
      <c r="J11" s="216"/>
      <c r="K11" s="218"/>
      <c r="M11" s="283">
        <f t="shared" si="0"/>
        <v>3</v>
      </c>
      <c r="N11" s="284"/>
      <c r="O11" s="284"/>
      <c r="P11" s="285"/>
      <c r="Q11" s="284"/>
      <c r="R11" s="285"/>
      <c r="S11" s="286"/>
    </row>
    <row r="12" spans="1:256">
      <c r="A12" s="268"/>
      <c r="B12" s="216" t="s">
        <v>1286</v>
      </c>
      <c r="C12" s="216"/>
      <c r="D12" s="216"/>
      <c r="E12" s="216"/>
      <c r="F12" s="216"/>
      <c r="G12" s="216"/>
      <c r="H12" s="216"/>
      <c r="I12" s="216"/>
      <c r="J12" s="216"/>
      <c r="K12" s="218"/>
      <c r="M12" s="283">
        <f t="shared" si="0"/>
        <v>4</v>
      </c>
      <c r="N12" s="287"/>
      <c r="O12" s="284"/>
      <c r="P12" s="285"/>
      <c r="Q12" s="284"/>
      <c r="R12" s="285"/>
      <c r="S12" s="286"/>
    </row>
    <row r="13" spans="1:256">
      <c r="A13" s="268"/>
      <c r="B13" s="216" t="s">
        <v>1287</v>
      </c>
      <c r="C13" s="216"/>
      <c r="D13" s="216"/>
      <c r="E13" s="216"/>
      <c r="F13" s="216"/>
      <c r="G13" s="216"/>
      <c r="H13" s="216"/>
      <c r="I13" s="216"/>
      <c r="J13" s="216"/>
      <c r="K13" s="218"/>
      <c r="M13" s="283">
        <f t="shared" si="0"/>
        <v>5</v>
      </c>
      <c r="N13" s="284"/>
      <c r="O13" s="284"/>
      <c r="P13" s="285"/>
      <c r="Q13" s="284"/>
      <c r="R13" s="285"/>
      <c r="S13" s="286"/>
    </row>
    <row r="14" spans="1:256">
      <c r="A14" s="268"/>
      <c r="B14" s="216" t="s">
        <v>1288</v>
      </c>
      <c r="C14" s="216"/>
      <c r="D14" s="216"/>
      <c r="E14" s="216"/>
      <c r="F14" s="216"/>
      <c r="G14" s="216"/>
      <c r="H14" s="216"/>
      <c r="I14" s="216"/>
      <c r="J14" s="216"/>
      <c r="K14" s="218"/>
      <c r="M14" s="283">
        <f t="shared" si="0"/>
        <v>6</v>
      </c>
      <c r="N14" s="284"/>
      <c r="O14" s="284"/>
      <c r="P14" s="285"/>
      <c r="Q14" s="284"/>
      <c r="R14" s="285"/>
      <c r="S14" s="286"/>
    </row>
    <row r="15" spans="1:256">
      <c r="A15" s="268"/>
      <c r="B15" s="216" t="s">
        <v>1289</v>
      </c>
      <c r="C15" s="216"/>
      <c r="D15" s="216"/>
      <c r="E15" s="216"/>
      <c r="F15" s="216"/>
      <c r="G15" s="216"/>
      <c r="H15" s="216"/>
      <c r="I15" s="216"/>
      <c r="J15" s="216"/>
      <c r="K15" s="218"/>
      <c r="M15" s="283">
        <f t="shared" si="0"/>
        <v>7</v>
      </c>
      <c r="N15" s="284"/>
      <c r="O15" s="284"/>
      <c r="P15" s="285"/>
      <c r="Q15" s="284"/>
      <c r="R15" s="285"/>
      <c r="S15" s="286"/>
    </row>
    <row r="16" spans="1:256">
      <c r="A16" s="268"/>
      <c r="B16" s="216" t="s">
        <v>1290</v>
      </c>
      <c r="C16" s="216"/>
      <c r="D16" s="216"/>
      <c r="E16" s="216"/>
      <c r="F16" s="216"/>
      <c r="G16" s="216"/>
      <c r="H16" s="216"/>
      <c r="I16" s="216"/>
      <c r="J16" s="216"/>
      <c r="K16" s="218"/>
      <c r="M16" s="283">
        <f t="shared" si="0"/>
        <v>8</v>
      </c>
      <c r="N16" s="284"/>
      <c r="O16" s="284"/>
      <c r="P16" s="285"/>
      <c r="Q16" s="284"/>
      <c r="R16" s="285"/>
      <c r="S16" s="286"/>
    </row>
    <row r="17" spans="1:19">
      <c r="A17" s="268"/>
      <c r="B17" s="216" t="s">
        <v>1291</v>
      </c>
      <c r="C17" s="216"/>
      <c r="D17" s="216"/>
      <c r="E17" s="216"/>
      <c r="F17" s="216"/>
      <c r="G17" s="216"/>
      <c r="H17" s="216"/>
      <c r="I17" s="216"/>
      <c r="J17" s="216"/>
      <c r="K17" s="218"/>
      <c r="M17" s="283">
        <f t="shared" si="0"/>
        <v>9</v>
      </c>
      <c r="N17" s="284"/>
      <c r="O17" s="284"/>
      <c r="P17" s="285"/>
      <c r="Q17" s="284"/>
      <c r="R17" s="285"/>
      <c r="S17" s="286"/>
    </row>
    <row r="18" spans="1:19">
      <c r="A18" s="268"/>
      <c r="B18" s="216" t="s">
        <v>2404</v>
      </c>
      <c r="C18" s="216"/>
      <c r="D18" s="216"/>
      <c r="E18" s="216"/>
      <c r="F18" s="216"/>
      <c r="G18" s="216"/>
      <c r="H18" s="216"/>
      <c r="I18" s="216"/>
      <c r="J18" s="216"/>
      <c r="K18" s="218"/>
      <c r="M18" s="283">
        <f t="shared" si="0"/>
        <v>10</v>
      </c>
      <c r="N18" s="284"/>
      <c r="O18" s="284"/>
      <c r="P18" s="285"/>
      <c r="Q18" s="284"/>
      <c r="R18" s="285"/>
      <c r="S18" s="286"/>
    </row>
    <row r="19" spans="1:19">
      <c r="A19" s="268"/>
      <c r="B19" s="216" t="s">
        <v>2405</v>
      </c>
      <c r="C19" s="216"/>
      <c r="D19" s="216"/>
      <c r="E19" s="216"/>
      <c r="F19" s="216"/>
      <c r="G19" s="216"/>
      <c r="H19" s="216"/>
      <c r="I19" s="216"/>
      <c r="J19" s="216"/>
      <c r="K19" s="218"/>
      <c r="M19" s="283">
        <f t="shared" si="0"/>
        <v>11</v>
      </c>
      <c r="N19" s="284"/>
      <c r="O19" s="284"/>
      <c r="P19" s="285"/>
      <c r="Q19" s="284"/>
      <c r="R19" s="285"/>
      <c r="S19" s="286"/>
    </row>
    <row r="20" spans="1:19">
      <c r="A20" s="268"/>
      <c r="B20" s="216" t="s">
        <v>2406</v>
      </c>
      <c r="C20" s="216"/>
      <c r="D20" s="216"/>
      <c r="E20" s="216"/>
      <c r="F20" s="216"/>
      <c r="G20" s="216"/>
      <c r="H20" s="216"/>
      <c r="I20" s="216"/>
      <c r="J20" s="216"/>
      <c r="K20" s="218"/>
      <c r="M20" s="283">
        <f t="shared" si="0"/>
        <v>12</v>
      </c>
      <c r="N20" s="284"/>
      <c r="O20" s="284"/>
      <c r="P20" s="285"/>
      <c r="Q20" s="284"/>
      <c r="R20" s="285"/>
      <c r="S20" s="286"/>
    </row>
    <row r="21" spans="1:19">
      <c r="A21" s="268"/>
      <c r="B21" s="216" t="s">
        <v>2407</v>
      </c>
      <c r="C21" s="216"/>
      <c r="D21" s="216"/>
      <c r="E21" s="216"/>
      <c r="F21" s="216"/>
      <c r="G21" s="216"/>
      <c r="H21" s="216"/>
      <c r="I21" s="216"/>
      <c r="J21" s="216"/>
      <c r="K21" s="218"/>
      <c r="M21" s="283">
        <f t="shared" si="0"/>
        <v>13</v>
      </c>
      <c r="N21" s="284"/>
      <c r="O21" s="284"/>
      <c r="P21" s="285"/>
      <c r="Q21" s="284"/>
      <c r="R21" s="285"/>
      <c r="S21" s="286"/>
    </row>
    <row r="22" spans="1:19">
      <c r="A22" s="268"/>
      <c r="B22" s="216"/>
      <c r="C22" s="216"/>
      <c r="D22" s="216"/>
      <c r="E22" s="216"/>
      <c r="F22" s="216"/>
      <c r="G22" s="216"/>
      <c r="H22" s="216"/>
      <c r="I22" s="216"/>
      <c r="J22" s="216"/>
      <c r="K22" s="218"/>
      <c r="M22" s="283">
        <f t="shared" si="0"/>
        <v>14</v>
      </c>
      <c r="N22" s="284"/>
      <c r="O22" s="284"/>
      <c r="P22" s="285"/>
      <c r="Q22" s="284"/>
      <c r="R22" s="285"/>
      <c r="S22" s="286"/>
    </row>
    <row r="23" spans="1:19">
      <c r="A23" s="268"/>
      <c r="B23" s="566" t="s">
        <v>2508</v>
      </c>
      <c r="C23" s="216"/>
      <c r="D23" s="216"/>
      <c r="E23" s="216"/>
      <c r="F23" s="216"/>
      <c r="G23" s="216"/>
      <c r="H23" s="216"/>
      <c r="I23" s="216"/>
      <c r="J23" s="216"/>
      <c r="K23" s="218"/>
      <c r="M23" s="283">
        <f t="shared" si="0"/>
        <v>15</v>
      </c>
      <c r="N23" s="284"/>
      <c r="O23" s="284"/>
      <c r="P23" s="285"/>
      <c r="Q23" s="284"/>
      <c r="R23" s="285"/>
      <c r="S23" s="286"/>
    </row>
    <row r="24" spans="1:19">
      <c r="A24" s="268"/>
      <c r="B24" s="216" t="s">
        <v>2509</v>
      </c>
      <c r="C24" s="216"/>
      <c r="D24" s="216"/>
      <c r="E24" s="216"/>
      <c r="F24" s="216"/>
      <c r="G24" s="216"/>
      <c r="H24" s="216"/>
      <c r="I24" s="216"/>
      <c r="J24" s="216"/>
      <c r="K24" s="218"/>
      <c r="M24" s="283">
        <f t="shared" si="0"/>
        <v>16</v>
      </c>
      <c r="N24" s="284"/>
      <c r="O24" s="284"/>
      <c r="P24" s="285"/>
      <c r="Q24" s="284"/>
      <c r="R24" s="285"/>
      <c r="S24" s="286"/>
    </row>
    <row r="25" spans="1:19">
      <c r="A25" s="268"/>
      <c r="B25" s="216" t="s">
        <v>2510</v>
      </c>
      <c r="C25" s="216"/>
      <c r="D25" s="216"/>
      <c r="E25" s="216"/>
      <c r="F25" s="216"/>
      <c r="G25" s="216"/>
      <c r="H25" s="216"/>
      <c r="I25" s="216"/>
      <c r="J25" s="216"/>
      <c r="K25" s="218"/>
      <c r="M25" s="283">
        <f t="shared" si="0"/>
        <v>17</v>
      </c>
      <c r="N25" s="288"/>
      <c r="O25" s="284"/>
      <c r="P25" s="285"/>
      <c r="Q25" s="284"/>
      <c r="R25" s="285"/>
      <c r="S25" s="286"/>
    </row>
    <row r="26" spans="1:19">
      <c r="A26" s="268"/>
      <c r="B26" s="216" t="s">
        <v>273</v>
      </c>
      <c r="C26" s="216"/>
      <c r="D26" s="216"/>
      <c r="E26" s="216"/>
      <c r="F26" s="216"/>
      <c r="G26" s="216"/>
      <c r="H26" s="216"/>
      <c r="I26" s="216"/>
      <c r="J26" s="216"/>
      <c r="K26" s="218"/>
      <c r="M26" s="283">
        <f t="shared" si="0"/>
        <v>18</v>
      </c>
      <c r="N26" s="284"/>
      <c r="O26" s="284"/>
      <c r="P26" s="285"/>
      <c r="Q26" s="284"/>
      <c r="R26" s="285"/>
      <c r="S26" s="286"/>
    </row>
    <row r="27" spans="1:19">
      <c r="A27" s="268"/>
      <c r="B27" s="216" t="s">
        <v>2511</v>
      </c>
      <c r="C27" s="216"/>
      <c r="D27" s="216"/>
      <c r="E27" s="216"/>
      <c r="F27" s="216"/>
      <c r="G27" s="216"/>
      <c r="H27" s="216"/>
      <c r="I27" s="216"/>
      <c r="J27" s="216"/>
      <c r="K27" s="218"/>
      <c r="M27" s="283">
        <f t="shared" si="0"/>
        <v>19</v>
      </c>
      <c r="N27" s="284"/>
      <c r="O27" s="284"/>
      <c r="P27" s="285"/>
      <c r="Q27" s="284"/>
      <c r="R27" s="285"/>
      <c r="S27" s="286"/>
    </row>
    <row r="28" spans="1:19">
      <c r="A28" s="268"/>
      <c r="B28" s="216"/>
      <c r="C28" s="216"/>
      <c r="D28" s="216"/>
      <c r="E28" s="216"/>
      <c r="F28" s="216"/>
      <c r="G28" s="216"/>
      <c r="H28" s="216"/>
      <c r="I28" s="216"/>
      <c r="J28" s="216"/>
      <c r="K28" s="218"/>
      <c r="M28" s="283">
        <f t="shared" si="0"/>
        <v>20</v>
      </c>
      <c r="N28" s="284"/>
      <c r="O28" s="284"/>
      <c r="P28" s="285"/>
      <c r="Q28" s="284"/>
      <c r="R28" s="285"/>
      <c r="S28" s="286"/>
    </row>
    <row r="29" spans="1:19">
      <c r="A29" s="268"/>
      <c r="B29" s="216" t="s">
        <v>2512</v>
      </c>
      <c r="C29" s="216"/>
      <c r="D29" s="216"/>
      <c r="E29" s="216"/>
      <c r="F29" s="216"/>
      <c r="G29" s="216"/>
      <c r="H29" s="216"/>
      <c r="I29" s="216"/>
      <c r="J29" s="216"/>
      <c r="K29" s="218"/>
      <c r="M29" s="283">
        <f t="shared" si="0"/>
        <v>21</v>
      </c>
      <c r="N29" s="284"/>
      <c r="O29" s="284"/>
      <c r="P29" s="285"/>
      <c r="Q29" s="284"/>
      <c r="R29" s="285"/>
      <c r="S29" s="286"/>
    </row>
    <row r="30" spans="1:19">
      <c r="A30" s="268"/>
      <c r="B30" s="216" t="s">
        <v>117</v>
      </c>
      <c r="C30" s="216"/>
      <c r="D30" s="216"/>
      <c r="E30" s="216"/>
      <c r="F30" s="216"/>
      <c r="G30" s="216"/>
      <c r="H30" s="216"/>
      <c r="I30" s="216"/>
      <c r="J30" s="216"/>
      <c r="K30" s="218"/>
      <c r="M30" s="283">
        <f t="shared" si="0"/>
        <v>22</v>
      </c>
      <c r="N30" s="284"/>
      <c r="O30" s="284"/>
      <c r="P30" s="285"/>
      <c r="Q30" s="284"/>
      <c r="R30" s="285"/>
      <c r="S30" s="286"/>
    </row>
    <row r="31" spans="1:19">
      <c r="A31" s="268"/>
      <c r="B31" s="216" t="s">
        <v>118</v>
      </c>
      <c r="C31" s="216"/>
      <c r="D31" s="216"/>
      <c r="E31" s="216"/>
      <c r="F31" s="216"/>
      <c r="G31" s="216"/>
      <c r="H31" s="216"/>
      <c r="I31" s="216"/>
      <c r="J31" s="216"/>
      <c r="K31" s="218"/>
      <c r="M31" s="283">
        <f t="shared" si="0"/>
        <v>23</v>
      </c>
      <c r="N31" s="284"/>
      <c r="O31" s="284"/>
      <c r="P31" s="285"/>
      <c r="Q31" s="284"/>
      <c r="R31" s="285"/>
      <c r="S31" s="286"/>
    </row>
    <row r="32" spans="1:19">
      <c r="A32" s="268"/>
      <c r="B32" s="216"/>
      <c r="C32" s="216"/>
      <c r="D32" s="216"/>
      <c r="E32" s="216"/>
      <c r="F32" s="216"/>
      <c r="G32" s="216"/>
      <c r="H32" s="216"/>
      <c r="I32" s="216"/>
      <c r="J32" s="216"/>
      <c r="K32" s="218"/>
      <c r="M32" s="283">
        <f t="shared" si="0"/>
        <v>24</v>
      </c>
      <c r="N32" s="284"/>
      <c r="O32" s="284"/>
      <c r="P32" s="285"/>
      <c r="Q32" s="284"/>
      <c r="R32" s="285"/>
      <c r="S32" s="286"/>
    </row>
    <row r="33" spans="1:19">
      <c r="A33" s="268"/>
      <c r="B33" s="216" t="s">
        <v>119</v>
      </c>
      <c r="C33" s="216"/>
      <c r="D33" s="216"/>
      <c r="E33" s="216"/>
      <c r="F33" s="216"/>
      <c r="G33" s="216"/>
      <c r="H33" s="216"/>
      <c r="I33" s="216"/>
      <c r="J33" s="216"/>
      <c r="K33" s="218"/>
      <c r="M33" s="283">
        <v>25</v>
      </c>
      <c r="N33" s="284"/>
      <c r="O33" s="284"/>
      <c r="P33" s="285"/>
      <c r="Q33" s="284"/>
      <c r="R33" s="285"/>
      <c r="S33" s="286"/>
    </row>
    <row r="34" spans="1:19">
      <c r="A34" s="268"/>
      <c r="B34" s="216" t="s">
        <v>120</v>
      </c>
      <c r="C34" s="216"/>
      <c r="D34" s="216"/>
      <c r="E34" s="216"/>
      <c r="F34" s="216"/>
      <c r="G34" s="216"/>
      <c r="H34" s="216"/>
      <c r="I34" s="216"/>
      <c r="J34" s="216"/>
      <c r="K34" s="218"/>
      <c r="M34" s="283">
        <v>26</v>
      </c>
      <c r="N34" s="284"/>
      <c r="O34" s="284"/>
      <c r="P34" s="285"/>
      <c r="Q34" s="284"/>
      <c r="R34" s="285"/>
      <c r="S34" s="286"/>
    </row>
    <row r="35" spans="1:19">
      <c r="A35" s="268"/>
      <c r="B35" s="216"/>
      <c r="C35" s="216"/>
      <c r="D35" s="216"/>
      <c r="E35" s="216"/>
      <c r="F35" s="216"/>
      <c r="G35" s="216"/>
      <c r="H35" s="216"/>
      <c r="I35" s="216"/>
      <c r="J35" s="216"/>
      <c r="K35" s="218"/>
      <c r="M35" s="283">
        <v>27</v>
      </c>
      <c r="N35" s="284"/>
      <c r="O35" s="284"/>
      <c r="P35" s="285"/>
      <c r="Q35" s="284"/>
      <c r="R35" s="285"/>
      <c r="S35" s="286"/>
    </row>
    <row r="36" spans="1:19">
      <c r="A36" s="268"/>
      <c r="B36" s="216" t="s">
        <v>1730</v>
      </c>
      <c r="C36" s="216"/>
      <c r="D36" s="216"/>
      <c r="E36" s="216"/>
      <c r="F36" s="216"/>
      <c r="G36" s="216"/>
      <c r="H36" s="216"/>
      <c r="I36" s="216"/>
      <c r="J36" s="216"/>
      <c r="K36" s="218"/>
      <c r="M36" s="283">
        <v>28</v>
      </c>
      <c r="N36" s="284"/>
      <c r="O36" s="284"/>
      <c r="P36" s="285"/>
      <c r="Q36" s="284"/>
      <c r="R36" s="285"/>
      <c r="S36" s="286"/>
    </row>
    <row r="37" spans="1:19">
      <c r="A37" s="268"/>
      <c r="B37" s="216" t="s">
        <v>1731</v>
      </c>
      <c r="C37" s="216"/>
      <c r="D37" s="216"/>
      <c r="E37" s="216"/>
      <c r="F37" s="216"/>
      <c r="G37" s="216"/>
      <c r="H37" s="216"/>
      <c r="I37" s="216"/>
      <c r="J37" s="216"/>
      <c r="K37" s="218"/>
      <c r="M37" s="283">
        <v>29</v>
      </c>
      <c r="N37" s="284"/>
      <c r="O37" s="284"/>
      <c r="P37" s="285"/>
      <c r="Q37" s="284"/>
      <c r="R37" s="285"/>
      <c r="S37" s="286"/>
    </row>
    <row r="38" spans="1:19">
      <c r="A38" s="268"/>
      <c r="B38" s="216" t="s">
        <v>1732</v>
      </c>
      <c r="C38" s="216"/>
      <c r="D38" s="216"/>
      <c r="E38" s="216"/>
      <c r="F38" s="216"/>
      <c r="G38" s="216"/>
      <c r="H38" s="216"/>
      <c r="I38" s="216"/>
      <c r="J38" s="216"/>
      <c r="K38" s="218"/>
      <c r="M38" s="283">
        <v>30</v>
      </c>
      <c r="N38" s="284"/>
      <c r="O38" s="284"/>
      <c r="P38" s="285"/>
      <c r="Q38" s="284"/>
      <c r="R38" s="285"/>
      <c r="S38" s="286"/>
    </row>
    <row r="39" spans="1:19">
      <c r="A39" s="268"/>
      <c r="B39" s="216" t="s">
        <v>273</v>
      </c>
      <c r="C39" s="216"/>
      <c r="D39" s="216"/>
      <c r="E39" s="216"/>
      <c r="F39" s="216"/>
      <c r="G39" s="216"/>
      <c r="H39" s="216"/>
      <c r="I39" s="216"/>
      <c r="J39" s="216"/>
      <c r="K39" s="218"/>
      <c r="M39" s="283">
        <v>31</v>
      </c>
      <c r="N39" s="284"/>
      <c r="O39" s="284"/>
      <c r="P39" s="285"/>
      <c r="Q39" s="284"/>
      <c r="R39" s="285"/>
      <c r="S39" s="286"/>
    </row>
    <row r="40" spans="1:19">
      <c r="A40" s="268"/>
      <c r="B40" s="216" t="s">
        <v>1733</v>
      </c>
      <c r="C40" s="216"/>
      <c r="D40" s="216"/>
      <c r="E40" s="216"/>
      <c r="F40" s="216"/>
      <c r="G40" s="216"/>
      <c r="H40" s="216"/>
      <c r="I40" s="216"/>
      <c r="J40" s="216"/>
      <c r="K40" s="218"/>
      <c r="M40" s="283">
        <v>32</v>
      </c>
      <c r="N40" s="284"/>
      <c r="O40" s="284"/>
      <c r="P40" s="285"/>
      <c r="Q40" s="284"/>
      <c r="R40" s="285"/>
      <c r="S40" s="286"/>
    </row>
    <row r="41" spans="1:19">
      <c r="A41" s="268"/>
      <c r="B41" s="216" t="s">
        <v>1734</v>
      </c>
      <c r="C41" s="216"/>
      <c r="D41" s="216"/>
      <c r="E41" s="216"/>
      <c r="F41" s="216"/>
      <c r="G41" s="216"/>
      <c r="H41" s="216"/>
      <c r="I41" s="216"/>
      <c r="J41" s="216"/>
      <c r="K41" s="218"/>
      <c r="M41" s="283">
        <v>33</v>
      </c>
      <c r="N41" s="284"/>
      <c r="O41" s="284"/>
      <c r="P41" s="285"/>
      <c r="Q41" s="284"/>
      <c r="R41" s="285"/>
      <c r="S41" s="286"/>
    </row>
    <row r="42" spans="1:19">
      <c r="A42" s="268"/>
      <c r="B42" s="216" t="s">
        <v>58</v>
      </c>
      <c r="C42" s="216"/>
      <c r="D42" s="216"/>
      <c r="E42" s="216"/>
      <c r="F42" s="216"/>
      <c r="G42" s="216"/>
      <c r="H42" s="216"/>
      <c r="I42" s="216"/>
      <c r="J42" s="216"/>
      <c r="K42" s="218"/>
      <c r="M42" s="283">
        <v>34</v>
      </c>
      <c r="N42" s="284"/>
      <c r="O42" s="284"/>
      <c r="P42" s="285"/>
      <c r="Q42" s="284"/>
      <c r="R42" s="285"/>
      <c r="S42" s="286"/>
    </row>
    <row r="43" spans="1:19">
      <c r="A43" s="268"/>
      <c r="B43" s="216" t="s">
        <v>59</v>
      </c>
      <c r="C43" s="216"/>
      <c r="D43" s="216"/>
      <c r="E43" s="216"/>
      <c r="F43" s="216"/>
      <c r="G43" s="216"/>
      <c r="H43" s="216"/>
      <c r="I43" s="216"/>
      <c r="J43" s="216"/>
      <c r="K43" s="218"/>
      <c r="M43" s="283">
        <v>35</v>
      </c>
      <c r="N43" s="284"/>
      <c r="O43" s="284"/>
      <c r="P43" s="285"/>
      <c r="Q43" s="284"/>
      <c r="R43" s="285"/>
      <c r="S43" s="286"/>
    </row>
    <row r="44" spans="1:19" ht="15.75" thickBot="1">
      <c r="A44" s="289"/>
      <c r="B44" s="270"/>
      <c r="C44" s="270"/>
      <c r="D44" s="270"/>
      <c r="E44" s="270"/>
      <c r="F44" s="270"/>
      <c r="G44" s="270"/>
      <c r="H44" s="270"/>
      <c r="I44" s="270"/>
      <c r="J44" s="277"/>
      <c r="K44" s="290"/>
      <c r="M44" s="283">
        <v>36</v>
      </c>
      <c r="N44" s="284"/>
      <c r="O44" s="284"/>
      <c r="P44" s="285"/>
      <c r="Q44" s="284"/>
      <c r="R44" s="285"/>
      <c r="S44" s="286"/>
    </row>
    <row r="45" spans="1:19">
      <c r="A45" s="274"/>
      <c r="B45" s="275"/>
      <c r="C45" s="275"/>
      <c r="D45" s="275"/>
      <c r="E45" s="275"/>
      <c r="F45" s="37"/>
      <c r="G45" s="275"/>
      <c r="H45" s="275"/>
      <c r="I45" s="37"/>
      <c r="J45" s="275"/>
      <c r="K45" s="276"/>
      <c r="M45" s="283">
        <v>37</v>
      </c>
      <c r="N45" s="284"/>
      <c r="O45" s="284"/>
      <c r="P45" s="285"/>
      <c r="Q45" s="284"/>
      <c r="R45" s="285"/>
      <c r="S45" s="291"/>
    </row>
    <row r="46" spans="1:19">
      <c r="A46" s="266"/>
      <c r="B46" s="216"/>
      <c r="C46" s="216"/>
      <c r="D46" s="216"/>
      <c r="E46" s="216"/>
      <c r="G46" s="216"/>
      <c r="H46" s="216"/>
      <c r="J46" s="216"/>
      <c r="K46" s="261"/>
      <c r="M46" s="283">
        <v>38</v>
      </c>
      <c r="N46" s="284"/>
      <c r="O46" s="284"/>
      <c r="P46" s="285"/>
      <c r="Q46" s="284"/>
      <c r="R46" s="285"/>
      <c r="S46" s="292"/>
    </row>
    <row r="47" spans="1:19">
      <c r="A47" s="266"/>
      <c r="B47" s="216"/>
      <c r="C47" s="216"/>
      <c r="D47" s="216"/>
      <c r="E47" s="216"/>
      <c r="G47" s="216"/>
      <c r="H47" s="216"/>
      <c r="J47" s="216"/>
      <c r="K47" s="261"/>
      <c r="M47" s="283">
        <v>39</v>
      </c>
      <c r="N47" s="284"/>
      <c r="O47" s="284"/>
      <c r="P47" s="285"/>
      <c r="Q47" s="284"/>
      <c r="R47" s="285"/>
      <c r="S47" s="292"/>
    </row>
    <row r="48" spans="1:19">
      <c r="A48" s="266"/>
      <c r="B48" s="216"/>
      <c r="C48" s="216"/>
      <c r="D48" s="216"/>
      <c r="E48" s="216"/>
      <c r="G48" s="216"/>
      <c r="H48" s="216"/>
      <c r="J48" s="216"/>
      <c r="K48" s="261"/>
      <c r="M48" s="283">
        <v>40</v>
      </c>
      <c r="N48" s="284"/>
      <c r="O48" s="284"/>
      <c r="P48" s="285"/>
      <c r="Q48" s="284"/>
      <c r="R48" s="285"/>
      <c r="S48" s="292"/>
    </row>
    <row r="49" spans="1:19">
      <c r="A49" s="266"/>
      <c r="B49" s="216"/>
      <c r="C49" s="216"/>
      <c r="D49" s="216"/>
      <c r="E49" s="216"/>
      <c r="G49" s="216"/>
      <c r="H49" s="216"/>
      <c r="J49" s="216"/>
      <c r="K49" s="261"/>
      <c r="M49" s="283">
        <v>41</v>
      </c>
      <c r="N49" s="284"/>
      <c r="O49" s="284"/>
      <c r="P49" s="285"/>
      <c r="Q49" s="284"/>
      <c r="R49" s="285"/>
      <c r="S49" s="292"/>
    </row>
    <row r="50" spans="1:19">
      <c r="A50" s="266"/>
      <c r="B50" s="216"/>
      <c r="C50" s="216"/>
      <c r="D50" s="216"/>
      <c r="E50" s="216"/>
      <c r="G50" s="216"/>
      <c r="H50" s="216"/>
      <c r="J50" s="216"/>
      <c r="K50" s="261"/>
      <c r="M50" s="283">
        <v>42</v>
      </c>
      <c r="N50" s="284"/>
      <c r="O50" s="284"/>
      <c r="P50" s="285"/>
      <c r="Q50" s="284"/>
      <c r="R50" s="285"/>
      <c r="S50" s="292"/>
    </row>
    <row r="51" spans="1:19">
      <c r="A51" s="266"/>
      <c r="B51" s="216"/>
      <c r="C51" s="216"/>
      <c r="D51" s="216"/>
      <c r="E51" s="216"/>
      <c r="G51" s="216"/>
      <c r="H51" s="216"/>
      <c r="J51" s="216"/>
      <c r="K51" s="261"/>
      <c r="M51" s="283">
        <v>43</v>
      </c>
      <c r="N51" s="284"/>
      <c r="O51" s="284"/>
      <c r="P51" s="285"/>
      <c r="Q51" s="284"/>
      <c r="R51" s="285"/>
      <c r="S51" s="292"/>
    </row>
    <row r="52" spans="1:19">
      <c r="A52" s="266"/>
      <c r="B52" s="216"/>
      <c r="C52" s="216"/>
      <c r="D52" s="216"/>
      <c r="E52" s="216"/>
      <c r="G52" s="216"/>
      <c r="H52" s="216"/>
      <c r="J52" s="216"/>
      <c r="K52" s="261"/>
      <c r="M52" s="283">
        <v>44</v>
      </c>
      <c r="N52" s="284"/>
      <c r="O52" s="284"/>
      <c r="P52" s="285"/>
      <c r="Q52" s="284"/>
      <c r="R52" s="285"/>
      <c r="S52" s="292"/>
    </row>
    <row r="53" spans="1:19">
      <c r="A53" s="266"/>
      <c r="B53" s="216"/>
      <c r="C53" s="216"/>
      <c r="D53" s="216"/>
      <c r="E53" s="216"/>
      <c r="G53" s="216"/>
      <c r="H53" s="216"/>
      <c r="J53" s="216"/>
      <c r="K53" s="261"/>
      <c r="M53" s="283">
        <v>45</v>
      </c>
      <c r="N53" s="284"/>
      <c r="O53" s="284"/>
      <c r="P53" s="285"/>
      <c r="Q53" s="284"/>
      <c r="R53" s="285"/>
      <c r="S53" s="292"/>
    </row>
    <row r="54" spans="1:19">
      <c r="A54" s="266"/>
      <c r="B54" s="216"/>
      <c r="C54" s="216"/>
      <c r="D54" s="216"/>
      <c r="E54" s="216"/>
      <c r="G54" s="216"/>
      <c r="H54" s="216"/>
      <c r="J54" s="216"/>
      <c r="K54" s="261"/>
      <c r="M54" s="283">
        <v>46</v>
      </c>
      <c r="N54" s="284"/>
      <c r="O54" s="284" t="s">
        <v>60</v>
      </c>
      <c r="P54" s="285">
        <f>SUM(P9:P53)</f>
        <v>0</v>
      </c>
      <c r="Q54" s="284"/>
      <c r="R54" s="285">
        <f>SUM(R9:R53)</f>
        <v>0</v>
      </c>
      <c r="S54" s="286">
        <f>SUM(S9:S53)</f>
        <v>0</v>
      </c>
    </row>
    <row r="55" spans="1:19">
      <c r="A55" s="266"/>
      <c r="B55" s="216"/>
      <c r="C55" s="216"/>
      <c r="D55" s="216"/>
      <c r="E55" s="216"/>
      <c r="G55" s="216"/>
      <c r="H55" s="216"/>
      <c r="J55" s="216"/>
      <c r="K55" s="261"/>
      <c r="M55" s="283">
        <v>47</v>
      </c>
      <c r="N55" s="284"/>
      <c r="O55" s="284" t="s">
        <v>61</v>
      </c>
      <c r="P55" s="285"/>
      <c r="Q55" s="284"/>
      <c r="R55" s="285"/>
      <c r="S55" s="292"/>
    </row>
    <row r="56" spans="1:19">
      <c r="A56" s="266"/>
      <c r="B56" s="216"/>
      <c r="C56" s="216"/>
      <c r="D56" s="216"/>
      <c r="E56" s="216"/>
      <c r="G56" s="216"/>
      <c r="H56" s="216"/>
      <c r="J56" s="216"/>
      <c r="K56" s="261"/>
      <c r="M56" s="283">
        <v>48</v>
      </c>
      <c r="N56" s="284"/>
      <c r="O56" s="284" t="s">
        <v>62</v>
      </c>
      <c r="P56" s="285"/>
      <c r="Q56" s="284"/>
      <c r="R56" s="285"/>
      <c r="S56" s="292"/>
    </row>
    <row r="57" spans="1:19">
      <c r="A57" s="266"/>
      <c r="B57" s="216"/>
      <c r="C57" s="216"/>
      <c r="D57" s="216"/>
      <c r="E57" s="216"/>
      <c r="G57" s="216"/>
      <c r="H57" s="216"/>
      <c r="J57" s="216"/>
      <c r="K57" s="261"/>
      <c r="M57" s="283">
        <v>49</v>
      </c>
      <c r="N57" s="284"/>
      <c r="O57" s="284" t="s">
        <v>63</v>
      </c>
      <c r="P57" s="285"/>
      <c r="Q57" s="284"/>
      <c r="R57" s="285"/>
      <c r="S57" s="292"/>
    </row>
    <row r="58" spans="1:19">
      <c r="A58" s="266"/>
      <c r="B58" s="216"/>
      <c r="C58" s="216"/>
      <c r="D58" s="216"/>
      <c r="E58" s="216"/>
      <c r="G58" s="216"/>
      <c r="H58" s="216"/>
      <c r="J58" s="216"/>
      <c r="K58" s="261"/>
      <c r="M58" s="283">
        <v>50</v>
      </c>
      <c r="N58" s="284"/>
      <c r="O58" s="284" t="s">
        <v>64</v>
      </c>
      <c r="P58" s="225">
        <f>SUM(P54:P57)</f>
        <v>0</v>
      </c>
      <c r="Q58" s="284"/>
      <c r="R58" s="225">
        <f>SUM(R54:R57)</f>
        <v>0</v>
      </c>
      <c r="S58" s="226">
        <f>SUM(S54:S57)</f>
        <v>0</v>
      </c>
    </row>
    <row r="59" spans="1:19">
      <c r="A59" s="266"/>
      <c r="B59" s="216"/>
      <c r="C59" s="216"/>
      <c r="D59" s="216"/>
      <c r="E59" s="216"/>
      <c r="G59" s="216"/>
      <c r="H59" s="216"/>
      <c r="J59" s="216"/>
      <c r="K59" s="261"/>
      <c r="M59" s="283"/>
      <c r="N59" s="284"/>
      <c r="O59" s="284"/>
      <c r="P59" s="284"/>
      <c r="Q59" s="284"/>
      <c r="R59" s="284"/>
      <c r="S59" s="293"/>
    </row>
    <row r="60" spans="1:19" ht="15.75" thickBot="1">
      <c r="A60" s="294"/>
      <c r="B60" s="213"/>
      <c r="C60" s="213"/>
      <c r="D60" s="213"/>
      <c r="E60" s="213"/>
      <c r="F60" s="53"/>
      <c r="G60" s="213"/>
      <c r="H60" s="213"/>
      <c r="I60" s="53"/>
      <c r="J60" s="213"/>
      <c r="K60" s="295"/>
      <c r="M60" s="296"/>
      <c r="N60" s="297"/>
      <c r="O60" s="297"/>
      <c r="P60" s="297"/>
      <c r="Q60" s="297"/>
      <c r="R60" s="297"/>
      <c r="S60" s="298"/>
    </row>
    <row r="61" spans="1:19">
      <c r="A61" s="216" t="s">
        <v>115</v>
      </c>
      <c r="B61" s="216"/>
      <c r="C61" s="216"/>
      <c r="D61" s="216"/>
      <c r="E61" s="216"/>
      <c r="G61" s="216"/>
      <c r="H61" s="216"/>
      <c r="J61" s="216"/>
      <c r="K61" s="216"/>
      <c r="M61" s="77"/>
      <c r="N61" s="77"/>
      <c r="O61" s="77"/>
      <c r="P61" s="77"/>
      <c r="Q61" s="77"/>
      <c r="R61" s="77"/>
      <c r="S61" s="62" t="s">
        <v>115</v>
      </c>
    </row>
    <row r="62" spans="1:19">
      <c r="A62" s="244" t="s">
        <v>2024</v>
      </c>
      <c r="B62" s="244"/>
      <c r="C62" s="244"/>
      <c r="D62" s="244"/>
      <c r="E62" s="244"/>
      <c r="F62" s="244"/>
      <c r="G62" s="244"/>
      <c r="H62" s="244"/>
      <c r="I62" s="244"/>
      <c r="J62" s="244"/>
      <c r="K62" s="244"/>
      <c r="M62" s="112" t="s">
        <v>2025</v>
      </c>
      <c r="N62" s="112"/>
      <c r="O62" s="112"/>
      <c r="P62" s="112"/>
      <c r="Q62" s="112"/>
      <c r="R62" s="112"/>
      <c r="S62" s="112"/>
    </row>
    <row r="63" spans="1:19">
      <c r="A63" s="216"/>
      <c r="B63" s="216"/>
      <c r="C63" s="216"/>
      <c r="D63" s="216"/>
      <c r="E63" s="216"/>
      <c r="F63" s="216"/>
      <c r="G63" s="216"/>
      <c r="H63" s="216"/>
      <c r="I63" s="216"/>
      <c r="J63" s="216"/>
      <c r="K63" s="216"/>
      <c r="M63" s="77"/>
      <c r="N63" s="77"/>
      <c r="O63" s="77"/>
      <c r="P63" s="77"/>
      <c r="Q63" s="77"/>
      <c r="R63" s="77"/>
      <c r="S63" s="77"/>
    </row>
    <row r="64" spans="1:19">
      <c r="A64" s="216"/>
      <c r="B64" s="216"/>
      <c r="C64" s="216"/>
      <c r="D64" s="216"/>
      <c r="E64" s="216"/>
      <c r="F64" s="216"/>
      <c r="G64" s="216"/>
      <c r="H64" s="216"/>
      <c r="I64" s="216"/>
      <c r="J64" s="216"/>
      <c r="K64" s="216"/>
      <c r="M64" s="77"/>
      <c r="N64" s="77"/>
      <c r="O64" s="77"/>
      <c r="P64" s="77"/>
      <c r="Q64" s="77"/>
      <c r="R64" s="77"/>
      <c r="S64" s="77"/>
    </row>
    <row r="65" spans="1:19">
      <c r="A65" s="216"/>
      <c r="B65" s="216"/>
      <c r="C65" s="216"/>
      <c r="D65" s="216"/>
      <c r="E65" s="216"/>
      <c r="F65" s="216"/>
      <c r="G65" s="216"/>
      <c r="H65" s="216"/>
      <c r="I65" s="216"/>
      <c r="J65" s="216"/>
      <c r="K65" s="216"/>
      <c r="M65" s="77"/>
      <c r="N65" s="77"/>
      <c r="O65" s="77"/>
      <c r="P65" s="77"/>
      <c r="Q65" s="77"/>
      <c r="R65" s="77"/>
      <c r="S65" s="77"/>
    </row>
    <row r="66" spans="1:19" ht="18">
      <c r="A66" s="216"/>
      <c r="B66" s="76"/>
      <c r="C66" s="216"/>
      <c r="D66" s="216"/>
      <c r="E66" s="216"/>
      <c r="F66" s="216"/>
      <c r="G66" s="216"/>
      <c r="I66" s="216"/>
      <c r="J66" s="216"/>
      <c r="K66" s="216"/>
      <c r="M66" s="77"/>
      <c r="N66" s="77"/>
      <c r="O66" s="77"/>
      <c r="P66" s="77"/>
      <c r="Q66" s="77"/>
      <c r="R66" s="77"/>
      <c r="S66" s="77"/>
    </row>
    <row r="67" spans="1:19" ht="18">
      <c r="A67" s="216"/>
      <c r="B67" s="76"/>
      <c r="C67" s="216"/>
      <c r="D67" s="216"/>
      <c r="E67" s="216"/>
      <c r="F67" s="216"/>
      <c r="G67" s="216"/>
      <c r="I67" s="216"/>
      <c r="J67" s="216"/>
      <c r="K67" s="216"/>
      <c r="M67" s="77"/>
      <c r="N67" s="77"/>
      <c r="O67" s="77"/>
      <c r="P67" s="77"/>
      <c r="Q67" s="77"/>
      <c r="R67" s="77"/>
      <c r="S67" s="77"/>
    </row>
    <row r="68" spans="1:19">
      <c r="A68" s="216"/>
      <c r="B68" s="62"/>
      <c r="C68" s="216"/>
      <c r="D68" s="216"/>
      <c r="E68" s="216"/>
      <c r="F68" s="216"/>
      <c r="G68" s="216"/>
      <c r="I68" s="216"/>
      <c r="J68" s="216"/>
      <c r="K68" s="216"/>
    </row>
    <row r="69" spans="1:19">
      <c r="A69" s="216"/>
      <c r="C69" s="216"/>
      <c r="D69" s="216"/>
      <c r="E69" s="216"/>
      <c r="F69" s="216"/>
      <c r="G69" s="216"/>
      <c r="I69" s="216"/>
      <c r="J69" s="216"/>
      <c r="K69" s="216"/>
    </row>
    <row r="70" spans="1:19">
      <c r="A70" s="216"/>
      <c r="B70" s="35"/>
      <c r="C70" s="216"/>
      <c r="D70" s="216"/>
      <c r="E70" s="216"/>
      <c r="F70" s="216"/>
      <c r="G70" s="216"/>
      <c r="I70" s="216"/>
      <c r="J70" s="216"/>
      <c r="K70" s="216"/>
    </row>
    <row r="71" spans="1:19">
      <c r="A71" s="216"/>
      <c r="B71" s="62"/>
      <c r="C71" s="216"/>
      <c r="D71" s="216"/>
      <c r="E71" s="216"/>
      <c r="F71" s="216"/>
      <c r="G71" s="216"/>
      <c r="I71" s="216"/>
      <c r="J71" s="216"/>
      <c r="K71" s="216"/>
    </row>
    <row r="72" spans="1:19">
      <c r="A72" s="216"/>
      <c r="B72" s="62"/>
      <c r="C72" s="216"/>
      <c r="D72" s="216"/>
      <c r="E72" s="216"/>
      <c r="F72" s="216"/>
      <c r="G72" s="216"/>
      <c r="I72" s="216"/>
      <c r="J72" s="216"/>
      <c r="K72" s="216"/>
    </row>
    <row r="73" spans="1:19">
      <c r="A73" s="216"/>
      <c r="B73" s="62"/>
      <c r="C73" s="216"/>
      <c r="D73" s="216"/>
      <c r="E73" s="216"/>
      <c r="F73" s="216"/>
      <c r="G73" s="216"/>
      <c r="I73" s="216"/>
      <c r="J73" s="216"/>
      <c r="K73" s="216"/>
    </row>
    <row r="74" spans="1:19">
      <c r="A74" s="216"/>
      <c r="B74" s="62"/>
      <c r="C74" s="216"/>
      <c r="D74" s="216"/>
      <c r="E74" s="216"/>
      <c r="F74" s="216"/>
      <c r="G74" s="216"/>
      <c r="I74" s="216"/>
      <c r="J74" s="216"/>
      <c r="K74" s="216"/>
    </row>
    <row r="75" spans="1:19">
      <c r="B75" s="62"/>
    </row>
    <row r="76" spans="1:19">
      <c r="B76" s="62"/>
    </row>
    <row r="77" spans="1:19">
      <c r="B77" s="62"/>
    </row>
    <row r="78" spans="1:19">
      <c r="B78" s="62"/>
    </row>
  </sheetData>
  <phoneticPr fontId="0" type="noConversion"/>
  <printOptions horizontalCentered="1" verticalCentered="1"/>
  <pageMargins left="0.25" right="0.25" top="0.25" bottom="0.25" header="0.5" footer="0.21"/>
  <pageSetup scale="82" fitToWidth="2" orientation="portrait" r:id="rId1"/>
  <headerFooter alignWithMargins="0"/>
  <colBreaks count="1" manualBreakCount="1">
    <brk id="11" max="61"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9">
    <pageSetUpPr fitToPage="1"/>
  </sheetPr>
  <dimension ref="A1:J86"/>
  <sheetViews>
    <sheetView defaultGridColor="0" view="pageBreakPreview" topLeftCell="A43" colorId="22" zoomScale="60" zoomScaleNormal="70" workbookViewId="0">
      <selection activeCell="C59" sqref="C59"/>
    </sheetView>
  </sheetViews>
  <sheetFormatPr defaultColWidth="9.6640625" defaultRowHeight="15"/>
  <cols>
    <col min="1" max="1" width="4.6640625" style="805" customWidth="1"/>
    <col min="2" max="2" width="44.77734375" style="805" customWidth="1"/>
    <col min="3" max="3" width="13.5546875" style="805" customWidth="1"/>
    <col min="4" max="5" width="15" style="805" bestFit="1" customWidth="1"/>
    <col min="6" max="6" width="14.5546875" style="805" bestFit="1" customWidth="1"/>
    <col min="7" max="7" width="14.44140625" style="805" customWidth="1"/>
    <col min="8" max="8" width="12.6640625" style="805" customWidth="1"/>
    <col min="9" max="9" width="12" style="805" bestFit="1" customWidth="1"/>
    <col min="10" max="10" width="16.21875" style="805" customWidth="1"/>
    <col min="11" max="16384" width="9.6640625" style="805"/>
  </cols>
  <sheetData>
    <row r="1" spans="1:7" ht="15.75" thickBot="1">
      <c r="A1" s="565" t="s">
        <v>3534</v>
      </c>
      <c r="F1" s="863" t="s">
        <v>3246</v>
      </c>
      <c r="G1" s="841"/>
    </row>
    <row r="2" spans="1:7">
      <c r="A2" s="892"/>
      <c r="B2" s="893"/>
      <c r="C2" s="893"/>
      <c r="D2" s="893"/>
      <c r="E2" s="893"/>
      <c r="F2" s="893"/>
      <c r="G2" s="864"/>
    </row>
    <row r="3" spans="1:7" ht="15.75">
      <c r="A3" s="866" t="s">
        <v>65</v>
      </c>
      <c r="B3" s="887"/>
      <c r="C3" s="841"/>
      <c r="D3" s="841"/>
      <c r="E3" s="841"/>
      <c r="F3" s="841"/>
      <c r="G3" s="816"/>
    </row>
    <row r="4" spans="1:7">
      <c r="A4" s="812"/>
      <c r="G4" s="813"/>
    </row>
    <row r="5" spans="1:7">
      <c r="A5" s="824" t="s">
        <v>1161</v>
      </c>
      <c r="B5" s="805" t="s">
        <v>2081</v>
      </c>
      <c r="G5" s="813"/>
    </row>
    <row r="6" spans="1:7">
      <c r="A6" s="824" t="s">
        <v>1163</v>
      </c>
      <c r="B6" s="805" t="s">
        <v>2082</v>
      </c>
      <c r="G6" s="813"/>
    </row>
    <row r="7" spans="1:7">
      <c r="A7" s="824" t="s">
        <v>1166</v>
      </c>
      <c r="B7" s="805" t="s">
        <v>2083</v>
      </c>
      <c r="G7" s="813"/>
    </row>
    <row r="8" spans="1:7">
      <c r="A8" s="824" t="s">
        <v>1169</v>
      </c>
      <c r="B8" s="805" t="s">
        <v>2084</v>
      </c>
      <c r="G8" s="813"/>
    </row>
    <row r="9" spans="1:7">
      <c r="A9" s="824" t="s">
        <v>1171</v>
      </c>
      <c r="B9" s="805" t="s">
        <v>2085</v>
      </c>
      <c r="G9" s="813"/>
    </row>
    <row r="10" spans="1:7">
      <c r="A10" s="824" t="s">
        <v>484</v>
      </c>
      <c r="B10" s="805" t="s">
        <v>2086</v>
      </c>
      <c r="G10" s="813"/>
    </row>
    <row r="11" spans="1:7">
      <c r="A11" s="835"/>
      <c r="B11" s="827"/>
      <c r="C11" s="827"/>
      <c r="D11" s="827"/>
      <c r="E11" s="827"/>
      <c r="F11" s="827"/>
      <c r="G11" s="828"/>
    </row>
    <row r="12" spans="1:7">
      <c r="A12" s="824"/>
      <c r="B12" s="870" t="s">
        <v>2087</v>
      </c>
      <c r="C12" s="1465" t="s">
        <v>2431</v>
      </c>
      <c r="E12" s="1465" t="s">
        <v>2088</v>
      </c>
      <c r="F12" s="1466" t="s">
        <v>2089</v>
      </c>
      <c r="G12" s="2018"/>
    </row>
    <row r="13" spans="1:7">
      <c r="A13" s="824" t="s">
        <v>524</v>
      </c>
      <c r="B13" s="870" t="s">
        <v>2090</v>
      </c>
      <c r="C13" s="1465" t="s">
        <v>2091</v>
      </c>
      <c r="D13" s="823" t="s">
        <v>1355</v>
      </c>
      <c r="E13" s="1465" t="s">
        <v>1356</v>
      </c>
      <c r="G13" s="2019"/>
    </row>
    <row r="14" spans="1:7">
      <c r="A14" s="824" t="s">
        <v>529</v>
      </c>
      <c r="B14" s="870" t="s">
        <v>2398</v>
      </c>
      <c r="C14" s="1465" t="s">
        <v>2399</v>
      </c>
      <c r="D14" s="823" t="s">
        <v>2400</v>
      </c>
      <c r="E14" s="1465" t="s">
        <v>2009</v>
      </c>
      <c r="F14" s="823" t="s">
        <v>2401</v>
      </c>
      <c r="G14" s="899" t="s">
        <v>2402</v>
      </c>
    </row>
    <row r="15" spans="1:7">
      <c r="A15" s="835"/>
      <c r="B15" s="877" t="s">
        <v>2502</v>
      </c>
      <c r="C15" s="1470" t="s">
        <v>2503</v>
      </c>
      <c r="D15" s="896" t="s">
        <v>272</v>
      </c>
      <c r="E15" s="1470" t="s">
        <v>2279</v>
      </c>
      <c r="F15" s="896" t="s">
        <v>2468</v>
      </c>
      <c r="G15" s="900" t="s">
        <v>2469</v>
      </c>
    </row>
    <row r="16" spans="1:7">
      <c r="A16" s="824">
        <v>1</v>
      </c>
      <c r="B16" s="870" t="s">
        <v>1673</v>
      </c>
      <c r="C16" s="1468"/>
      <c r="E16" s="2020"/>
      <c r="F16" s="829"/>
      <c r="G16" s="2021"/>
    </row>
    <row r="17" spans="1:7">
      <c r="A17" s="824">
        <v>2</v>
      </c>
      <c r="B17" s="822"/>
      <c r="C17" s="1468"/>
      <c r="E17" s="2022"/>
      <c r="F17" s="832"/>
      <c r="G17" s="2023"/>
    </row>
    <row r="18" spans="1:7">
      <c r="A18" s="824">
        <v>3</v>
      </c>
      <c r="B18" s="822"/>
      <c r="C18" s="1468"/>
      <c r="E18" s="2022"/>
      <c r="F18" s="832"/>
      <c r="G18" s="2023"/>
    </row>
    <row r="19" spans="1:7">
      <c r="A19" s="835">
        <v>4</v>
      </c>
      <c r="B19" s="2024" t="s">
        <v>274</v>
      </c>
      <c r="C19" s="2025"/>
      <c r="D19" s="2026"/>
      <c r="E19" s="2027">
        <f>SUM(E16:E18)</f>
        <v>0</v>
      </c>
      <c r="F19" s="2027">
        <f>SUM(F16:F18)</f>
        <v>0</v>
      </c>
      <c r="G19" s="2028">
        <f>SUM(G16:G18)</f>
        <v>0</v>
      </c>
    </row>
    <row r="20" spans="1:7">
      <c r="A20" s="824"/>
      <c r="G20" s="813"/>
    </row>
    <row r="21" spans="1:7" ht="15.75">
      <c r="A21" s="866" t="s">
        <v>2403</v>
      </c>
      <c r="B21" s="887"/>
      <c r="C21" s="841"/>
      <c r="D21" s="841"/>
      <c r="E21" s="841"/>
      <c r="F21" s="841"/>
      <c r="G21" s="816"/>
    </row>
    <row r="22" spans="1:7">
      <c r="A22" s="824"/>
      <c r="G22" s="813"/>
    </row>
    <row r="23" spans="1:7">
      <c r="A23" s="824" t="s">
        <v>1161</v>
      </c>
      <c r="B23" s="805" t="s">
        <v>2092</v>
      </c>
      <c r="G23" s="813"/>
    </row>
    <row r="24" spans="1:7">
      <c r="A24" s="824" t="s">
        <v>1163</v>
      </c>
      <c r="B24" s="805" t="s">
        <v>790</v>
      </c>
      <c r="G24" s="813"/>
    </row>
    <row r="25" spans="1:7">
      <c r="A25" s="824"/>
      <c r="B25" s="805" t="s">
        <v>791</v>
      </c>
      <c r="G25" s="813"/>
    </row>
    <row r="26" spans="1:7">
      <c r="A26" s="824" t="s">
        <v>1166</v>
      </c>
      <c r="B26" s="805" t="s">
        <v>792</v>
      </c>
      <c r="G26" s="813"/>
    </row>
    <row r="27" spans="1:7">
      <c r="A27" s="824"/>
      <c r="B27" s="805" t="s">
        <v>793</v>
      </c>
      <c r="G27" s="813"/>
    </row>
    <row r="28" spans="1:7">
      <c r="A28" s="824" t="s">
        <v>1169</v>
      </c>
      <c r="B28" s="805" t="s">
        <v>794</v>
      </c>
      <c r="G28" s="813"/>
    </row>
    <row r="29" spans="1:7">
      <c r="A29" s="824"/>
      <c r="B29" s="805" t="s">
        <v>795</v>
      </c>
      <c r="G29" s="813"/>
    </row>
    <row r="30" spans="1:7">
      <c r="A30" s="824" t="s">
        <v>1171</v>
      </c>
      <c r="B30" s="805" t="s">
        <v>796</v>
      </c>
      <c r="G30" s="813"/>
    </row>
    <row r="31" spans="1:7">
      <c r="A31" s="835"/>
      <c r="B31" s="827"/>
      <c r="C31" s="827"/>
      <c r="D31" s="827"/>
      <c r="E31" s="827"/>
      <c r="F31" s="827"/>
      <c r="G31" s="828"/>
    </row>
    <row r="32" spans="1:7">
      <c r="A32" s="824"/>
      <c r="B32" s="1468"/>
      <c r="C32" s="823" t="s">
        <v>797</v>
      </c>
      <c r="D32" s="2029" t="s">
        <v>798</v>
      </c>
      <c r="E32" s="1466"/>
      <c r="F32" s="1465" t="s">
        <v>797</v>
      </c>
      <c r="G32" s="813"/>
    </row>
    <row r="33" spans="1:9">
      <c r="A33" s="824"/>
      <c r="B33" s="1468"/>
      <c r="C33" s="823" t="s">
        <v>799</v>
      </c>
      <c r="D33" s="822"/>
      <c r="E33" s="822"/>
      <c r="F33" s="1465" t="s">
        <v>800</v>
      </c>
      <c r="G33" s="906" t="s">
        <v>801</v>
      </c>
    </row>
    <row r="34" spans="1:9">
      <c r="A34" s="824" t="s">
        <v>524</v>
      </c>
      <c r="B34" s="1465" t="s">
        <v>802</v>
      </c>
      <c r="C34" s="823" t="s">
        <v>803</v>
      </c>
      <c r="D34" s="870" t="s">
        <v>804</v>
      </c>
      <c r="E34" s="870" t="s">
        <v>805</v>
      </c>
      <c r="F34" s="1465" t="s">
        <v>806</v>
      </c>
      <c r="G34" s="906" t="s">
        <v>807</v>
      </c>
    </row>
    <row r="35" spans="1:9">
      <c r="A35" s="835" t="s">
        <v>529</v>
      </c>
      <c r="B35" s="1470" t="s">
        <v>2502</v>
      </c>
      <c r="C35" s="896" t="s">
        <v>2503</v>
      </c>
      <c r="D35" s="877" t="s">
        <v>272</v>
      </c>
      <c r="E35" s="877" t="s">
        <v>2279</v>
      </c>
      <c r="F35" s="1470" t="s">
        <v>2468</v>
      </c>
      <c r="G35" s="907" t="s">
        <v>2469</v>
      </c>
    </row>
    <row r="36" spans="1:9">
      <c r="A36" s="824">
        <v>1</v>
      </c>
      <c r="B36" s="1468" t="s">
        <v>2956</v>
      </c>
      <c r="C36" s="2030">
        <v>271706613</v>
      </c>
      <c r="D36" s="2031">
        <v>310367074.46999991</v>
      </c>
      <c r="E36" s="2031">
        <v>506336935.13000005</v>
      </c>
      <c r="F36" s="2020">
        <f>C36-D36+E36</f>
        <v>467676473.66000015</v>
      </c>
      <c r="G36" s="2032">
        <v>3939351.86</v>
      </c>
      <c r="H36" s="2033"/>
    </row>
    <row r="37" spans="1:9">
      <c r="A37" s="824">
        <v>2</v>
      </c>
      <c r="B37" s="1468" t="s">
        <v>2957</v>
      </c>
      <c r="C37" s="2022">
        <v>0</v>
      </c>
      <c r="D37" s="2022">
        <v>0</v>
      </c>
      <c r="E37" s="2022">
        <v>0</v>
      </c>
      <c r="F37" s="2022">
        <f>C37-D37+E37</f>
        <v>0</v>
      </c>
      <c r="G37" s="2034">
        <v>0</v>
      </c>
    </row>
    <row r="38" spans="1:9">
      <c r="A38" s="824">
        <v>3</v>
      </c>
      <c r="B38" s="2035" t="s">
        <v>808</v>
      </c>
      <c r="C38" s="2036">
        <f>SUM(C36:C37)</f>
        <v>271706613</v>
      </c>
      <c r="D38" s="2036">
        <f>SUM(D36:D37)</f>
        <v>310367074.46999991</v>
      </c>
      <c r="E38" s="2036">
        <f>SUM(E36:E37)</f>
        <v>506336935.13000005</v>
      </c>
      <c r="F38" s="2036">
        <f>SUM(F36:F37)</f>
        <v>467676473.66000015</v>
      </c>
      <c r="G38" s="2037">
        <f>SUM(G36:G37)</f>
        <v>3939351.86</v>
      </c>
    </row>
    <row r="39" spans="1:9">
      <c r="A39" s="824">
        <v>4</v>
      </c>
      <c r="B39" s="1468" t="s">
        <v>3505</v>
      </c>
      <c r="C39" s="1939">
        <v>30196.54</v>
      </c>
      <c r="D39" s="2038">
        <v>3530089.1700000004</v>
      </c>
      <c r="E39" s="2038">
        <v>3503797.12</v>
      </c>
      <c r="F39" s="2039">
        <f>C39-D39+E39</f>
        <v>3904.4899999997579</v>
      </c>
      <c r="G39" s="2040"/>
      <c r="H39" s="2013"/>
      <c r="I39" s="2013"/>
    </row>
    <row r="40" spans="1:9">
      <c r="A40" s="824">
        <v>5</v>
      </c>
      <c r="B40" s="1468" t="s">
        <v>3506</v>
      </c>
      <c r="C40" s="1939">
        <v>642210268.74000001</v>
      </c>
      <c r="D40" s="2038">
        <v>2605928148.1300001</v>
      </c>
      <c r="E40" s="2038">
        <v>2602355215.27</v>
      </c>
      <c r="F40" s="2039">
        <f t="shared" ref="F40:F67" si="0">C40-D40+E40</f>
        <v>638637335.87999988</v>
      </c>
      <c r="G40" s="2040"/>
      <c r="H40" s="2013"/>
      <c r="I40" s="2013"/>
    </row>
    <row r="41" spans="1:9">
      <c r="A41" s="824">
        <v>6</v>
      </c>
      <c r="B41" s="1468" t="s">
        <v>3507</v>
      </c>
      <c r="C41" s="1939">
        <v>3715.56</v>
      </c>
      <c r="D41" s="2038">
        <v>0</v>
      </c>
      <c r="E41" s="2038">
        <v>0</v>
      </c>
      <c r="F41" s="2039">
        <f t="shared" si="0"/>
        <v>3715.56</v>
      </c>
      <c r="G41" s="2040"/>
      <c r="H41" s="2013"/>
      <c r="I41" s="2013"/>
    </row>
    <row r="42" spans="1:9">
      <c r="A42" s="824">
        <v>7</v>
      </c>
      <c r="B42" s="1468" t="s">
        <v>3508</v>
      </c>
      <c r="C42" s="1939">
        <v>31366729.269999996</v>
      </c>
      <c r="D42" s="2038">
        <v>444345600.96999997</v>
      </c>
      <c r="E42" s="2038">
        <v>500967178.66000003</v>
      </c>
      <c r="F42" s="2039">
        <f t="shared" si="0"/>
        <v>87988306.960000038</v>
      </c>
      <c r="G42" s="2040"/>
      <c r="H42" s="2013"/>
      <c r="I42" s="2013"/>
    </row>
    <row r="43" spans="1:9">
      <c r="A43" s="824">
        <v>8</v>
      </c>
      <c r="B43" s="1468" t="s">
        <v>3509</v>
      </c>
      <c r="C43" s="1939">
        <v>1472549.01</v>
      </c>
      <c r="D43" s="2038">
        <v>6671229.4300000006</v>
      </c>
      <c r="E43" s="2038">
        <v>6357618.6900000004</v>
      </c>
      <c r="F43" s="2039">
        <f t="shared" si="0"/>
        <v>1158938.2699999996</v>
      </c>
      <c r="G43" s="2040"/>
      <c r="H43" s="2013"/>
      <c r="I43" s="2013"/>
    </row>
    <row r="44" spans="1:9">
      <c r="A44" s="824">
        <v>9</v>
      </c>
      <c r="B44" s="1468" t="s">
        <v>3510</v>
      </c>
      <c r="C44" s="1939">
        <v>66735535.670000002</v>
      </c>
      <c r="D44" s="2038">
        <v>133471919.02000001</v>
      </c>
      <c r="E44" s="2038">
        <v>66736383.350000001</v>
      </c>
      <c r="F44" s="2039">
        <f t="shared" si="0"/>
        <v>0</v>
      </c>
      <c r="G44" s="2040"/>
      <c r="H44" s="2013"/>
      <c r="I44" s="2013"/>
    </row>
    <row r="45" spans="1:9">
      <c r="A45" s="824">
        <v>10</v>
      </c>
      <c r="B45" s="1468" t="s">
        <v>3511</v>
      </c>
      <c r="C45" s="1939">
        <v>13866413.300000001</v>
      </c>
      <c r="D45" s="2038">
        <v>27732826.600000001</v>
      </c>
      <c r="E45" s="2038">
        <v>13866413.300000001</v>
      </c>
      <c r="F45" s="2039">
        <f t="shared" si="0"/>
        <v>0</v>
      </c>
      <c r="G45" s="2040"/>
      <c r="H45" s="2013"/>
      <c r="I45" s="2013"/>
    </row>
    <row r="46" spans="1:9">
      <c r="A46" s="824">
        <v>11</v>
      </c>
      <c r="B46" s="1468" t="s">
        <v>3512</v>
      </c>
      <c r="C46" s="1939">
        <v>8616793.2599999458</v>
      </c>
      <c r="D46" s="2038">
        <v>16059930.909999946</v>
      </c>
      <c r="E46" s="2038">
        <v>14749414.84</v>
      </c>
      <c r="F46" s="2039">
        <f t="shared" si="0"/>
        <v>7306277.1899999995</v>
      </c>
      <c r="G46" s="2040"/>
      <c r="H46" s="2013"/>
      <c r="I46" s="2013"/>
    </row>
    <row r="47" spans="1:9">
      <c r="A47" s="824">
        <v>12</v>
      </c>
      <c r="B47" s="1468" t="s">
        <v>3513</v>
      </c>
      <c r="C47" s="1939">
        <v>6778608.8999999994</v>
      </c>
      <c r="D47" s="2038">
        <v>535455646.78999996</v>
      </c>
      <c r="E47" s="2038">
        <v>511167109.36000001</v>
      </c>
      <c r="F47" s="2039">
        <f t="shared" si="0"/>
        <v>-17509928.529999971</v>
      </c>
      <c r="G47" s="2040"/>
      <c r="H47" s="2013"/>
      <c r="I47" s="2013"/>
    </row>
    <row r="48" spans="1:9">
      <c r="A48" s="824">
        <v>13</v>
      </c>
      <c r="B48" s="1468" t="s">
        <v>3514</v>
      </c>
      <c r="C48" s="1939">
        <v>0</v>
      </c>
      <c r="D48" s="2038">
        <v>3071681.3600000003</v>
      </c>
      <c r="E48" s="2038">
        <v>3071630.24</v>
      </c>
      <c r="F48" s="2039">
        <f t="shared" si="0"/>
        <v>-51.120000000111759</v>
      </c>
      <c r="G48" s="2040"/>
      <c r="H48" s="2013"/>
      <c r="I48" s="2013"/>
    </row>
    <row r="49" spans="1:9">
      <c r="A49" s="824">
        <v>14</v>
      </c>
      <c r="B49" s="1468" t="s">
        <v>3515</v>
      </c>
      <c r="C49" s="1939">
        <v>6537626.8100000005</v>
      </c>
      <c r="D49" s="2038">
        <v>87393540.230000004</v>
      </c>
      <c r="E49" s="2038">
        <v>81248642.230000004</v>
      </c>
      <c r="F49" s="2039">
        <f t="shared" si="0"/>
        <v>392728.81000000238</v>
      </c>
      <c r="G49" s="2040"/>
      <c r="H49" s="2013"/>
      <c r="I49" s="2013"/>
    </row>
    <row r="50" spans="1:9">
      <c r="A50" s="824">
        <v>15</v>
      </c>
      <c r="B50" s="1468" t="s">
        <v>3516</v>
      </c>
      <c r="C50" s="1939">
        <v>79980.039999986999</v>
      </c>
      <c r="D50" s="2038">
        <v>1191541.1299999868</v>
      </c>
      <c r="E50" s="2038">
        <v>1371102.75</v>
      </c>
      <c r="F50" s="2039">
        <f t="shared" si="0"/>
        <v>259541.66000000015</v>
      </c>
      <c r="G50" s="2040"/>
      <c r="H50" s="2013"/>
      <c r="I50" s="2013"/>
    </row>
    <row r="51" spans="1:9">
      <c r="A51" s="824">
        <v>16</v>
      </c>
      <c r="B51" s="1468" t="s">
        <v>3517</v>
      </c>
      <c r="C51" s="1939">
        <v>0</v>
      </c>
      <c r="D51" s="2038">
        <v>1988718.7500000042</v>
      </c>
      <c r="E51" s="2038">
        <v>2133411.1800000002</v>
      </c>
      <c r="F51" s="2039">
        <f t="shared" si="0"/>
        <v>144692.42999999598</v>
      </c>
      <c r="G51" s="2040"/>
      <c r="H51" s="2013"/>
      <c r="I51" s="2013"/>
    </row>
    <row r="52" spans="1:9">
      <c r="A52" s="824">
        <v>17</v>
      </c>
      <c r="B52" s="1468" t="s">
        <v>3518</v>
      </c>
      <c r="C52" s="1939">
        <v>1007819.1000000003</v>
      </c>
      <c r="D52" s="2038">
        <v>8466919.3400000017</v>
      </c>
      <c r="E52" s="2038">
        <v>7467330.6200000001</v>
      </c>
      <c r="F52" s="2039">
        <f t="shared" si="0"/>
        <v>8230.3799999989569</v>
      </c>
      <c r="G52" s="2040"/>
      <c r="H52" s="2013"/>
      <c r="I52" s="2013"/>
    </row>
    <row r="53" spans="1:9">
      <c r="A53" s="824">
        <v>18</v>
      </c>
      <c r="B53" s="1468" t="s">
        <v>3519</v>
      </c>
      <c r="C53" s="1939">
        <v>186438.52999999997</v>
      </c>
      <c r="D53" s="2038">
        <v>1442122.39</v>
      </c>
      <c r="E53" s="2038">
        <v>1297731.53</v>
      </c>
      <c r="F53" s="2039">
        <f t="shared" si="0"/>
        <v>42047.670000000158</v>
      </c>
      <c r="G53" s="2040"/>
      <c r="H53" s="2013"/>
      <c r="I53" s="2013"/>
    </row>
    <row r="54" spans="1:9">
      <c r="A54" s="824">
        <v>19</v>
      </c>
      <c r="B54" s="1468" t="s">
        <v>3520</v>
      </c>
      <c r="C54" s="1939">
        <v>494216.12999999546</v>
      </c>
      <c r="D54" s="2038">
        <v>1938094.7799999954</v>
      </c>
      <c r="E54" s="2038">
        <v>1444701.05</v>
      </c>
      <c r="F54" s="2039">
        <f t="shared" si="0"/>
        <v>822.4000000001397</v>
      </c>
      <c r="G54" s="2040"/>
      <c r="H54" s="2013"/>
      <c r="I54" s="2013"/>
    </row>
    <row r="55" spans="1:9">
      <c r="A55" s="824">
        <v>20</v>
      </c>
      <c r="B55" s="2041" t="s">
        <v>3521</v>
      </c>
      <c r="C55" s="1939">
        <v>0</v>
      </c>
      <c r="D55" s="2038">
        <v>-3.0000000000001137E-2</v>
      </c>
      <c r="E55" s="2038">
        <v>0</v>
      </c>
      <c r="F55" s="2039">
        <f t="shared" si="0"/>
        <v>3.0000000000001137E-2</v>
      </c>
      <c r="G55" s="2040"/>
      <c r="H55" s="2013"/>
      <c r="I55" s="2013"/>
    </row>
    <row r="56" spans="1:9">
      <c r="A56" s="824">
        <v>21</v>
      </c>
      <c r="B56" s="1468" t="s">
        <v>3522</v>
      </c>
      <c r="C56" s="1939">
        <v>0</v>
      </c>
      <c r="D56" s="2038">
        <v>22164.54</v>
      </c>
      <c r="E56" s="2038">
        <v>22164.54</v>
      </c>
      <c r="F56" s="2039">
        <f t="shared" si="0"/>
        <v>0</v>
      </c>
      <c r="G56" s="2040"/>
      <c r="H56" s="2013"/>
      <c r="I56" s="2013"/>
    </row>
    <row r="57" spans="1:9">
      <c r="A57" s="824">
        <v>22</v>
      </c>
      <c r="B57" s="1468" t="s">
        <v>3523</v>
      </c>
      <c r="C57" s="1939">
        <v>0</v>
      </c>
      <c r="D57" s="2038">
        <v>124.03999999980442</v>
      </c>
      <c r="E57" s="2038">
        <v>124.04</v>
      </c>
      <c r="F57" s="2039">
        <f t="shared" si="0"/>
        <v>1.9558399344532518E-10</v>
      </c>
      <c r="G57" s="2040"/>
      <c r="H57" s="2013"/>
      <c r="I57" s="2013"/>
    </row>
    <row r="58" spans="1:9">
      <c r="A58" s="824">
        <v>23</v>
      </c>
      <c r="B58" s="1468" t="s">
        <v>3524</v>
      </c>
      <c r="C58" s="1939">
        <v>0</v>
      </c>
      <c r="D58" s="2038">
        <v>1515.9799999999996</v>
      </c>
      <c r="E58" s="2038">
        <v>1515.98</v>
      </c>
      <c r="F58" s="2039">
        <f t="shared" si="0"/>
        <v>0</v>
      </c>
      <c r="G58" s="2040"/>
      <c r="H58" s="2013"/>
      <c r="I58" s="2013"/>
    </row>
    <row r="59" spans="1:9">
      <c r="A59" s="824">
        <v>25</v>
      </c>
      <c r="B59" s="1468" t="s">
        <v>3524</v>
      </c>
      <c r="C59" s="1939">
        <v>0</v>
      </c>
      <c r="D59" s="2038">
        <v>3184.81</v>
      </c>
      <c r="E59" s="2038">
        <v>3184.81</v>
      </c>
      <c r="F59" s="2039">
        <f t="shared" si="0"/>
        <v>0</v>
      </c>
      <c r="G59" s="2040"/>
      <c r="H59" s="2013"/>
      <c r="I59" s="2013"/>
    </row>
    <row r="60" spans="1:9">
      <c r="A60" s="824">
        <v>26</v>
      </c>
      <c r="B60" s="1468" t="s">
        <v>3525</v>
      </c>
      <c r="C60" s="1939">
        <v>98849.94</v>
      </c>
      <c r="D60" s="2038">
        <v>0</v>
      </c>
      <c r="E60" s="2038">
        <v>0</v>
      </c>
      <c r="F60" s="2039">
        <f t="shared" si="0"/>
        <v>98849.94</v>
      </c>
      <c r="G60" s="2040"/>
      <c r="H60" s="2013"/>
      <c r="I60" s="2013"/>
    </row>
    <row r="61" spans="1:9">
      <c r="A61" s="824">
        <v>27</v>
      </c>
      <c r="B61" s="1468" t="s">
        <v>3526</v>
      </c>
      <c r="C61" s="1939">
        <v>0</v>
      </c>
      <c r="D61" s="2038">
        <v>11220.92</v>
      </c>
      <c r="E61" s="2038">
        <v>11220.92</v>
      </c>
      <c r="F61" s="2039">
        <f t="shared" si="0"/>
        <v>0</v>
      </c>
      <c r="G61" s="2040"/>
      <c r="H61" s="2013"/>
      <c r="I61" s="2013"/>
    </row>
    <row r="62" spans="1:9">
      <c r="A62" s="824">
        <v>28</v>
      </c>
      <c r="B62" s="1468" t="s">
        <v>3527</v>
      </c>
      <c r="C62" s="1939">
        <v>285645.09999999998</v>
      </c>
      <c r="D62" s="2038">
        <v>988857.77000000014</v>
      </c>
      <c r="E62" s="2038">
        <v>1024662.84</v>
      </c>
      <c r="F62" s="2039">
        <f t="shared" si="0"/>
        <v>321450.16999999981</v>
      </c>
      <c r="G62" s="2040"/>
      <c r="H62" s="2013"/>
      <c r="I62" s="2013"/>
    </row>
    <row r="63" spans="1:9">
      <c r="A63" s="824">
        <v>29</v>
      </c>
      <c r="B63" s="1468" t="s">
        <v>3528</v>
      </c>
      <c r="C63" s="1939">
        <v>348830</v>
      </c>
      <c r="D63" s="2038">
        <v>890599.57</v>
      </c>
      <c r="E63" s="2038">
        <v>541769.56999999995</v>
      </c>
      <c r="F63" s="2039">
        <f t="shared" si="0"/>
        <v>0</v>
      </c>
      <c r="G63" s="2040"/>
      <c r="H63" s="2013"/>
      <c r="I63" s="2013"/>
    </row>
    <row r="64" spans="1:9">
      <c r="A64" s="824">
        <v>30</v>
      </c>
      <c r="B64" s="1468" t="s">
        <v>3529</v>
      </c>
      <c r="C64" s="1939">
        <v>0</v>
      </c>
      <c r="D64" s="2038">
        <v>627345.66</v>
      </c>
      <c r="E64" s="2038">
        <v>627345.66</v>
      </c>
      <c r="F64" s="2039">
        <f t="shared" si="0"/>
        <v>0</v>
      </c>
      <c r="G64" s="2040"/>
      <c r="H64" s="2013"/>
      <c r="I64" s="2013"/>
    </row>
    <row r="65" spans="1:10">
      <c r="A65" s="824">
        <v>31</v>
      </c>
      <c r="B65" s="1468" t="s">
        <v>3530</v>
      </c>
      <c r="C65" s="1939">
        <v>10246.68</v>
      </c>
      <c r="D65" s="2038">
        <v>11146.17</v>
      </c>
      <c r="E65" s="2038">
        <v>899.49</v>
      </c>
      <c r="F65" s="2039">
        <f t="shared" si="0"/>
        <v>0</v>
      </c>
      <c r="G65" s="2040"/>
      <c r="H65" s="2013"/>
      <c r="I65" s="2013"/>
    </row>
    <row r="66" spans="1:10">
      <c r="A66" s="824">
        <v>32</v>
      </c>
      <c r="B66" s="1468" t="s">
        <v>3531</v>
      </c>
      <c r="C66" s="1939">
        <v>0</v>
      </c>
      <c r="D66" s="2038">
        <v>1328140.75</v>
      </c>
      <c r="E66" s="2038">
        <v>1328140.75</v>
      </c>
      <c r="F66" s="2039">
        <f t="shared" si="0"/>
        <v>0</v>
      </c>
      <c r="G66" s="2040"/>
      <c r="H66" s="2013"/>
      <c r="I66" s="2013"/>
    </row>
    <row r="67" spans="1:10">
      <c r="A67" s="824">
        <v>33</v>
      </c>
      <c r="B67" s="1468" t="s">
        <v>3532</v>
      </c>
      <c r="C67" s="1939">
        <v>0</v>
      </c>
      <c r="D67" s="2038">
        <v>402</v>
      </c>
      <c r="E67" s="2038">
        <v>453</v>
      </c>
      <c r="F67" s="2039">
        <f t="shared" si="0"/>
        <v>51</v>
      </c>
      <c r="G67" s="2040"/>
      <c r="H67" s="2013"/>
      <c r="I67" s="2013"/>
    </row>
    <row r="68" spans="1:10" ht="15.75">
      <c r="A68" s="824">
        <v>34</v>
      </c>
      <c r="B68" s="1468"/>
      <c r="C68" s="2042"/>
      <c r="D68" s="2043"/>
      <c r="E68" s="2043"/>
      <c r="F68" s="2039"/>
      <c r="G68" s="2040"/>
      <c r="H68" s="2013"/>
      <c r="I68" s="2013"/>
      <c r="J68" s="2393"/>
    </row>
    <row r="69" spans="1:10" ht="15.75" thickBot="1">
      <c r="A69" s="824">
        <v>35</v>
      </c>
      <c r="B69" s="2044" t="s">
        <v>809</v>
      </c>
      <c r="C69" s="2045">
        <f>SUM(C39:C67)</f>
        <v>780130462.57999969</v>
      </c>
      <c r="D69" s="2045">
        <f>SUM(D39:D67)</f>
        <v>3882572711.1799998</v>
      </c>
      <c r="E69" s="2045">
        <f>SUM(E39:E67)</f>
        <v>3821299161.79</v>
      </c>
      <c r="F69" s="2045">
        <f>SUM(F39:F67)</f>
        <v>718856913.18999982</v>
      </c>
      <c r="G69" s="2046">
        <f>SUM(G39:G66)</f>
        <v>0</v>
      </c>
      <c r="I69" s="2013"/>
      <c r="J69" s="2033"/>
    </row>
    <row r="70" spans="1:10">
      <c r="G70" s="848" t="s">
        <v>1159</v>
      </c>
      <c r="I70" s="2013"/>
    </row>
    <row r="71" spans="1:10">
      <c r="A71" s="2759">
        <v>18</v>
      </c>
      <c r="B71" s="2759"/>
      <c r="C71" s="2759"/>
      <c r="D71" s="2759"/>
      <c r="E71" s="2759"/>
      <c r="F71" s="2759"/>
      <c r="G71" s="2759"/>
      <c r="I71" s="2013"/>
    </row>
    <row r="73" spans="1:10">
      <c r="A73" s="881"/>
      <c r="B73" s="881"/>
    </row>
    <row r="74" spans="1:10">
      <c r="A74" s="881"/>
      <c r="B74" s="881"/>
    </row>
    <row r="75" spans="1:10">
      <c r="A75" s="881"/>
      <c r="B75" s="881"/>
    </row>
    <row r="76" spans="1:10">
      <c r="A76" s="881"/>
      <c r="B76" s="881"/>
    </row>
    <row r="77" spans="1:10">
      <c r="A77" s="881"/>
      <c r="B77" s="862"/>
    </row>
    <row r="78" spans="1:10">
      <c r="A78" s="881"/>
    </row>
    <row r="79" spans="1:10">
      <c r="A79" s="881"/>
      <c r="B79" s="799"/>
    </row>
    <row r="80" spans="1:10">
      <c r="A80" s="881"/>
      <c r="B80" s="862"/>
    </row>
    <row r="81" spans="1:2">
      <c r="A81" s="881"/>
      <c r="B81" s="862"/>
    </row>
    <row r="82" spans="1:2">
      <c r="A82" s="881"/>
      <c r="B82" s="862"/>
    </row>
    <row r="83" spans="1:2">
      <c r="A83" s="881"/>
      <c r="B83" s="862"/>
    </row>
    <row r="84" spans="1:2">
      <c r="A84" s="881"/>
      <c r="B84" s="862"/>
    </row>
    <row r="85" spans="1:2">
      <c r="A85" s="881"/>
      <c r="B85" s="862"/>
    </row>
    <row r="86" spans="1:2">
      <c r="A86" s="881"/>
      <c r="B86" s="881"/>
    </row>
  </sheetData>
  <mergeCells count="1">
    <mergeCell ref="A71:G71"/>
  </mergeCells>
  <printOptions horizontalCentered="1" verticalCentered="1"/>
  <pageMargins left="0.25" right="0.25" top="0.25" bottom="0.25" header="0.5" footer="0.21"/>
  <pageSetup scale="70"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20">
    <pageSetUpPr fitToPage="1"/>
  </sheetPr>
  <dimension ref="A1:N229"/>
  <sheetViews>
    <sheetView defaultGridColor="0" view="pageBreakPreview" colorId="22" zoomScale="60" zoomScaleNormal="85" workbookViewId="0">
      <selection activeCell="K53" sqref="K53"/>
    </sheetView>
  </sheetViews>
  <sheetFormatPr defaultColWidth="9.6640625" defaultRowHeight="15"/>
  <cols>
    <col min="1" max="1" width="4.6640625" customWidth="1"/>
    <col min="2" max="2" width="40.6640625" customWidth="1"/>
    <col min="3" max="3" width="16.6640625" customWidth="1"/>
    <col min="5" max="5" width="15.6640625" customWidth="1"/>
    <col min="7" max="7" width="15.6640625" customWidth="1"/>
    <col min="8" max="8" width="16.6640625" customWidth="1"/>
    <col min="9" max="9" width="15" style="1535" customWidth="1"/>
    <col min="10" max="10" width="15.21875" customWidth="1"/>
    <col min="11" max="11" width="13.109375" bestFit="1" customWidth="1"/>
  </cols>
  <sheetData>
    <row r="1" spans="1:8" ht="15.75" thickBot="1">
      <c r="A1" s="2302" t="s">
        <v>3245</v>
      </c>
      <c r="B1" s="2303"/>
      <c r="C1" s="2303"/>
      <c r="D1" s="2303"/>
      <c r="E1" s="2303"/>
      <c r="F1" s="2303"/>
      <c r="G1" s="2304" t="s">
        <v>3246</v>
      </c>
      <c r="H1" s="2303"/>
    </row>
    <row r="2" spans="1:8">
      <c r="A2" s="2305"/>
      <c r="B2" s="2306"/>
      <c r="C2" s="2306"/>
      <c r="D2" s="2306"/>
      <c r="E2" s="2306"/>
      <c r="F2" s="2306"/>
      <c r="G2" s="2306"/>
      <c r="H2" s="2307"/>
    </row>
    <row r="3" spans="1:8" ht="15.75">
      <c r="A3" s="2308" t="s">
        <v>811</v>
      </c>
      <c r="B3" s="2309"/>
      <c r="C3" s="2309"/>
      <c r="D3" s="2309"/>
      <c r="E3" s="2309"/>
      <c r="F3" s="2309"/>
      <c r="G3" s="2309"/>
      <c r="H3" s="2310"/>
    </row>
    <row r="4" spans="1:8">
      <c r="A4" s="2311"/>
      <c r="B4" s="2303"/>
      <c r="C4" s="2303"/>
      <c r="D4" s="2303"/>
      <c r="E4" s="2303"/>
      <c r="F4" s="2303"/>
      <c r="G4" s="2303"/>
      <c r="H4" s="2312"/>
    </row>
    <row r="5" spans="1:8">
      <c r="A5" s="2313"/>
      <c r="B5" s="2303" t="s">
        <v>812</v>
      </c>
      <c r="C5" s="2303"/>
      <c r="D5" s="2303"/>
      <c r="E5" s="2303"/>
      <c r="F5" s="2303"/>
      <c r="G5" s="2303"/>
      <c r="H5" s="2312"/>
    </row>
    <row r="6" spans="1:8">
      <c r="A6" s="2313"/>
      <c r="B6" s="2303" t="s">
        <v>813</v>
      </c>
      <c r="C6" s="2303"/>
      <c r="D6" s="2303"/>
      <c r="E6" s="2303"/>
      <c r="F6" s="2303"/>
      <c r="G6" s="2303"/>
      <c r="H6" s="2312"/>
    </row>
    <row r="7" spans="1:8">
      <c r="A7" s="2313"/>
      <c r="B7" s="2303" t="s">
        <v>2688</v>
      </c>
      <c r="C7" s="2303"/>
      <c r="D7" s="2303"/>
      <c r="E7" s="2303"/>
      <c r="F7" s="2303"/>
      <c r="G7" s="2303"/>
      <c r="H7" s="2312"/>
    </row>
    <row r="8" spans="1:8">
      <c r="A8" s="2313"/>
      <c r="B8" s="2303" t="s">
        <v>2689</v>
      </c>
      <c r="C8" s="2303"/>
      <c r="D8" s="2303"/>
      <c r="E8" s="2303"/>
      <c r="F8" s="2303"/>
      <c r="G8" s="2303"/>
      <c r="H8" s="2312"/>
    </row>
    <row r="9" spans="1:8">
      <c r="A9" s="2313"/>
      <c r="B9" s="2303" t="s">
        <v>2690</v>
      </c>
      <c r="C9" s="2303"/>
      <c r="D9" s="2303"/>
      <c r="E9" s="2303"/>
      <c r="F9" s="2303"/>
      <c r="G9" s="2303"/>
      <c r="H9" s="2312"/>
    </row>
    <row r="10" spans="1:8">
      <c r="A10" s="2313"/>
      <c r="B10" s="2303" t="s">
        <v>2691</v>
      </c>
      <c r="C10" s="2303"/>
      <c r="D10" s="2303"/>
      <c r="E10" s="2303"/>
      <c r="F10" s="2303"/>
      <c r="G10" s="2303"/>
      <c r="H10" s="2312"/>
    </row>
    <row r="11" spans="1:8">
      <c r="A11" s="2313"/>
      <c r="B11" s="2303" t="s">
        <v>2692</v>
      </c>
      <c r="C11" s="2303"/>
      <c r="D11" s="2303"/>
      <c r="E11" s="2303"/>
      <c r="F11" s="2303"/>
      <c r="G11" s="2303"/>
      <c r="H11" s="2312"/>
    </row>
    <row r="12" spans="1:8">
      <c r="A12" s="2313"/>
      <c r="B12" s="2314" t="s">
        <v>2693</v>
      </c>
      <c r="C12" s="2314"/>
      <c r="D12" s="2314"/>
      <c r="E12" s="2314"/>
      <c r="F12" s="2314"/>
      <c r="G12" s="2314"/>
      <c r="H12" s="2315"/>
    </row>
    <row r="13" spans="1:8">
      <c r="A13" s="2316"/>
      <c r="B13" s="2317"/>
      <c r="C13" s="2318" t="s">
        <v>797</v>
      </c>
      <c r="D13" s="2319" t="s">
        <v>804</v>
      </c>
      <c r="E13" s="2320"/>
      <c r="F13" s="2319" t="s">
        <v>805</v>
      </c>
      <c r="G13" s="2320"/>
      <c r="H13" s="2312"/>
    </row>
    <row r="14" spans="1:8">
      <c r="A14" s="2311"/>
      <c r="B14" s="2317"/>
      <c r="C14" s="2318" t="s">
        <v>799</v>
      </c>
      <c r="D14" s="2321" t="s">
        <v>2694</v>
      </c>
      <c r="E14" s="2317"/>
      <c r="F14" s="2321" t="s">
        <v>2694</v>
      </c>
      <c r="G14" s="2317"/>
      <c r="H14" s="2322" t="s">
        <v>797</v>
      </c>
    </row>
    <row r="15" spans="1:8">
      <c r="A15" s="2323" t="s">
        <v>841</v>
      </c>
      <c r="B15" s="2324" t="s">
        <v>2695</v>
      </c>
      <c r="C15" s="2318" t="s">
        <v>803</v>
      </c>
      <c r="D15" s="2321" t="s">
        <v>2696</v>
      </c>
      <c r="E15" s="2324" t="s">
        <v>2430</v>
      </c>
      <c r="F15" s="2321" t="s">
        <v>2696</v>
      </c>
      <c r="G15" s="2324" t="s">
        <v>2430</v>
      </c>
      <c r="H15" s="2325" t="s">
        <v>3247</v>
      </c>
    </row>
    <row r="16" spans="1:8">
      <c r="A16" s="2323" t="s">
        <v>844</v>
      </c>
      <c r="B16" s="2326" t="s">
        <v>2502</v>
      </c>
      <c r="C16" s="2327" t="s">
        <v>2503</v>
      </c>
      <c r="D16" s="2328" t="s">
        <v>272</v>
      </c>
      <c r="E16" s="2326" t="s">
        <v>2279</v>
      </c>
      <c r="F16" s="2328" t="s">
        <v>2468</v>
      </c>
      <c r="G16" s="2326" t="s">
        <v>2469</v>
      </c>
      <c r="H16" s="2322" t="s">
        <v>2470</v>
      </c>
    </row>
    <row r="17" spans="1:14">
      <c r="A17" s="2329">
        <v>1</v>
      </c>
      <c r="B17" s="2317"/>
      <c r="C17" s="2330"/>
      <c r="D17" s="2331"/>
      <c r="E17" s="2332"/>
      <c r="F17" s="2333"/>
      <c r="G17" s="2332"/>
      <c r="H17" s="2334"/>
      <c r="J17" s="2295"/>
    </row>
    <row r="18" spans="1:14">
      <c r="A18" s="2323">
        <v>2</v>
      </c>
      <c r="B18" s="2317"/>
      <c r="C18" s="2299"/>
      <c r="D18" s="2331"/>
      <c r="E18" s="2333"/>
      <c r="F18" s="2333"/>
      <c r="G18" s="2333"/>
      <c r="H18" s="2296"/>
    </row>
    <row r="19" spans="1:14">
      <c r="A19" s="2323">
        <v>3</v>
      </c>
      <c r="B19" s="2317"/>
      <c r="C19" s="2299"/>
      <c r="D19" s="2331"/>
      <c r="E19" s="2333"/>
      <c r="F19" s="2333"/>
      <c r="G19" s="2333"/>
      <c r="H19" s="2296"/>
    </row>
    <row r="20" spans="1:14">
      <c r="A20" s="2323">
        <v>4</v>
      </c>
      <c r="B20" s="2317"/>
      <c r="C20" s="2299"/>
      <c r="D20" s="2331"/>
      <c r="E20" s="2333"/>
      <c r="F20" s="2333"/>
      <c r="G20" s="2333"/>
      <c r="H20" s="2296"/>
    </row>
    <row r="21" spans="1:14">
      <c r="A21" s="2323">
        <v>5</v>
      </c>
      <c r="B21" s="2335" t="s">
        <v>2697</v>
      </c>
      <c r="C21" s="2336">
        <f>SUM(C17:C20)</f>
        <v>0</v>
      </c>
      <c r="D21" s="2337"/>
      <c r="E21" s="2338">
        <f>SUM(E17:E20)</f>
        <v>0</v>
      </c>
      <c r="F21" s="2338"/>
      <c r="G21" s="2338">
        <f>SUM(G17:G20)</f>
        <v>0</v>
      </c>
      <c r="H21" s="2339">
        <f>SUM(H17:H20)</f>
        <v>0</v>
      </c>
    </row>
    <row r="22" spans="1:14">
      <c r="A22" s="2323">
        <v>6</v>
      </c>
      <c r="B22" s="2317"/>
      <c r="C22" s="2299"/>
      <c r="D22" s="2331"/>
      <c r="E22" s="2333"/>
      <c r="F22" s="2333"/>
      <c r="G22" s="2333"/>
      <c r="H22" s="2296"/>
    </row>
    <row r="23" spans="1:14">
      <c r="A23" s="2323">
        <v>7</v>
      </c>
      <c r="B23" s="2340" t="s">
        <v>343</v>
      </c>
      <c r="C23" s="2299"/>
      <c r="D23" s="2331"/>
      <c r="E23" s="2333"/>
      <c r="F23" s="2333"/>
      <c r="G23" s="2333"/>
      <c r="H23" s="2296"/>
    </row>
    <row r="24" spans="1:14">
      <c r="A24" s="2323">
        <v>8</v>
      </c>
      <c r="B24" s="2317"/>
      <c r="C24" s="2299"/>
      <c r="D24" s="2341"/>
      <c r="E24" s="2333"/>
      <c r="F24" s="2342"/>
      <c r="G24" s="2333"/>
      <c r="H24" s="2297"/>
    </row>
    <row r="25" spans="1:14">
      <c r="A25" s="2323">
        <v>9</v>
      </c>
      <c r="B25" s="2317" t="s">
        <v>344</v>
      </c>
      <c r="C25" s="2299">
        <v>3669751</v>
      </c>
      <c r="D25" s="2341">
        <v>107</v>
      </c>
      <c r="E25" s="2333">
        <v>1525709</v>
      </c>
      <c r="F25" s="2342" t="s">
        <v>311</v>
      </c>
      <c r="G25" s="2333">
        <v>368712</v>
      </c>
      <c r="H25" s="2296">
        <f>C25-E25+G25</f>
        <v>2512754</v>
      </c>
    </row>
    <row r="26" spans="1:14">
      <c r="A26" s="2323">
        <v>10</v>
      </c>
      <c r="B26" s="2317" t="s">
        <v>3503</v>
      </c>
      <c r="C26" s="2299">
        <f>4600967+4081353</f>
        <v>8682320</v>
      </c>
      <c r="D26" s="2341">
        <v>131</v>
      </c>
      <c r="E26" s="2333">
        <f>7073846+25049.93+15000</f>
        <v>7113895.9299999997</v>
      </c>
      <c r="F26" s="2342">
        <v>925</v>
      </c>
      <c r="G26" s="2333">
        <f>1527153+902291.92+65807</f>
        <v>2495251.92</v>
      </c>
      <c r="H26" s="2296">
        <f>C26-E26+G26</f>
        <v>4063675.99</v>
      </c>
    </row>
    <row r="27" spans="1:14">
      <c r="A27" s="2323">
        <v>11</v>
      </c>
      <c r="B27" s="2317" t="s">
        <v>345</v>
      </c>
      <c r="C27" s="2299">
        <v>682149</v>
      </c>
      <c r="D27" s="2341">
        <v>131</v>
      </c>
      <c r="E27" s="2333">
        <v>283423</v>
      </c>
      <c r="F27" s="2342">
        <v>925</v>
      </c>
      <c r="G27" s="2333">
        <f>201035+531.89</f>
        <v>201566.89</v>
      </c>
      <c r="H27" s="2296">
        <f>C27-E27+G27</f>
        <v>600292.89</v>
      </c>
    </row>
    <row r="28" spans="1:14">
      <c r="A28" s="2323">
        <v>12</v>
      </c>
      <c r="B28" s="2317" t="s">
        <v>3504</v>
      </c>
      <c r="C28" s="2299">
        <v>0</v>
      </c>
      <c r="D28" s="2341">
        <v>925</v>
      </c>
      <c r="E28" s="2333">
        <v>10050</v>
      </c>
      <c r="F28" s="2342"/>
      <c r="G28" s="2333">
        <v>0</v>
      </c>
      <c r="H28" s="2296">
        <f>C28-E28+G28</f>
        <v>-10050</v>
      </c>
      <c r="J28" s="2014"/>
      <c r="K28" s="2298"/>
    </row>
    <row r="29" spans="1:14">
      <c r="A29" s="2323">
        <v>13</v>
      </c>
      <c r="B29" s="2317" t="s">
        <v>3248</v>
      </c>
      <c r="C29" s="2299">
        <f>4203865</f>
        <v>4203865</v>
      </c>
      <c r="D29" s="2341">
        <v>925</v>
      </c>
      <c r="E29" s="2333"/>
      <c r="F29" s="2342">
        <v>925</v>
      </c>
      <c r="G29" s="2333">
        <f>15936504</f>
        <v>15936504</v>
      </c>
      <c r="H29" s="2296">
        <f>C29-E29+G29</f>
        <v>20140369</v>
      </c>
      <c r="J29" s="1535"/>
    </row>
    <row r="30" spans="1:14">
      <c r="A30" s="2323">
        <v>14</v>
      </c>
      <c r="B30" s="2335" t="s">
        <v>2698</v>
      </c>
      <c r="C30" s="2336">
        <f>SUM(C24:C29)</f>
        <v>17238085</v>
      </c>
      <c r="D30" s="2337"/>
      <c r="E30" s="2338">
        <f>SUM(E25:E29)</f>
        <v>8933077.9299999997</v>
      </c>
      <c r="F30" s="2338"/>
      <c r="G30" s="2338">
        <f>SUM(G25:G29)</f>
        <v>19002034.809999999</v>
      </c>
      <c r="H30" s="2339">
        <f>SUM(H24:H29)</f>
        <v>27307041.879999999</v>
      </c>
      <c r="J30" s="2298"/>
      <c r="N30" s="2295"/>
    </row>
    <row r="31" spans="1:14">
      <c r="A31" s="2323">
        <v>15</v>
      </c>
      <c r="B31" s="2343" t="s">
        <v>346</v>
      </c>
      <c r="C31" s="2299"/>
      <c r="D31" s="2331"/>
      <c r="E31" s="2333"/>
      <c r="F31" s="2333"/>
      <c r="G31" s="2333"/>
      <c r="H31" s="2344">
        <f t="shared" ref="H31:H36" si="0">C31-E31+G31</f>
        <v>0</v>
      </c>
    </row>
    <row r="32" spans="1:14">
      <c r="A32" s="2323">
        <v>16</v>
      </c>
      <c r="B32" s="2317" t="s">
        <v>347</v>
      </c>
      <c r="C32" s="2299">
        <v>139094</v>
      </c>
      <c r="D32" s="2341">
        <v>887</v>
      </c>
      <c r="E32" s="2333">
        <v>139094</v>
      </c>
      <c r="F32" s="2345" t="s">
        <v>313</v>
      </c>
      <c r="G32" s="2333"/>
      <c r="H32" s="2296">
        <f>C32-E32+G32</f>
        <v>0</v>
      </c>
    </row>
    <row r="33" spans="1:10">
      <c r="A33" s="2323">
        <v>17</v>
      </c>
      <c r="B33" s="2317" t="s">
        <v>3249</v>
      </c>
      <c r="C33" s="2299"/>
      <c r="D33" s="2341">
        <v>232</v>
      </c>
      <c r="E33" s="2333"/>
      <c r="F33" s="2342"/>
      <c r="G33" s="2333"/>
      <c r="H33" s="2296">
        <f t="shared" si="0"/>
        <v>0</v>
      </c>
    </row>
    <row r="34" spans="1:10">
      <c r="A34" s="2323">
        <v>18</v>
      </c>
      <c r="B34" s="2317" t="s">
        <v>348</v>
      </c>
      <c r="C34" s="2299">
        <v>123521758</v>
      </c>
      <c r="D34" s="2346" t="s">
        <v>312</v>
      </c>
      <c r="E34" s="2333">
        <v>288844884.16000003</v>
      </c>
      <c r="F34" s="2347" t="s">
        <v>3250</v>
      </c>
      <c r="G34" s="2333">
        <v>238699000.45999998</v>
      </c>
      <c r="H34" s="2296">
        <f>C34-E34+G34</f>
        <v>73375874.299999952</v>
      </c>
      <c r="I34" s="2014"/>
      <c r="J34" s="2298"/>
    </row>
    <row r="35" spans="1:10">
      <c r="A35" s="2323">
        <v>19</v>
      </c>
      <c r="B35" s="2317"/>
      <c r="C35" s="2299"/>
      <c r="D35" s="2346"/>
      <c r="E35" s="2333"/>
      <c r="F35" s="2333"/>
      <c r="G35" s="2333"/>
      <c r="H35" s="2296">
        <f t="shared" si="0"/>
        <v>0</v>
      </c>
      <c r="J35" s="77"/>
    </row>
    <row r="36" spans="1:10">
      <c r="A36" s="2323">
        <v>20</v>
      </c>
      <c r="B36" s="2317"/>
      <c r="C36" s="2299"/>
      <c r="D36" s="2331"/>
      <c r="E36" s="2333"/>
      <c r="F36" s="2333"/>
      <c r="G36" s="2333"/>
      <c r="H36" s="2296">
        <f t="shared" si="0"/>
        <v>0</v>
      </c>
    </row>
    <row r="37" spans="1:10">
      <c r="A37" s="2323">
        <v>21</v>
      </c>
      <c r="B37" s="2335" t="s">
        <v>349</v>
      </c>
      <c r="C37" s="2336">
        <f>SUM(C31:C36)</f>
        <v>123660852</v>
      </c>
      <c r="D37" s="2337"/>
      <c r="E37" s="2338"/>
      <c r="F37" s="2338"/>
      <c r="G37" s="2338"/>
      <c r="H37" s="2339">
        <f>SUM(H31:H36)</f>
        <v>73375874.299999952</v>
      </c>
    </row>
    <row r="38" spans="1:10">
      <c r="A38" s="2323">
        <v>22</v>
      </c>
      <c r="B38" s="2317"/>
      <c r="C38" s="2299"/>
      <c r="D38" s="2348"/>
      <c r="E38" s="2333"/>
      <c r="F38" s="2347"/>
      <c r="G38" s="2333"/>
      <c r="H38" s="2344">
        <f t="shared" ref="H38:H44" si="1">C38-E38+G38</f>
        <v>0</v>
      </c>
    </row>
    <row r="39" spans="1:10">
      <c r="A39" s="2323">
        <v>23</v>
      </c>
      <c r="B39" s="2317"/>
      <c r="C39" s="2299"/>
      <c r="D39" s="2348"/>
      <c r="E39" s="2333"/>
      <c r="F39" s="2345"/>
      <c r="G39" s="2333"/>
      <c r="H39" s="2296">
        <f t="shared" si="1"/>
        <v>0</v>
      </c>
      <c r="J39" s="2300"/>
    </row>
    <row r="40" spans="1:10">
      <c r="A40" s="2323">
        <v>24</v>
      </c>
      <c r="B40" s="2317"/>
      <c r="C40" s="2299"/>
      <c r="D40" s="2348"/>
      <c r="E40" s="2333"/>
      <c r="F40" s="2345"/>
      <c r="G40" s="2333"/>
      <c r="H40" s="2296">
        <f t="shared" si="1"/>
        <v>0</v>
      </c>
    </row>
    <row r="41" spans="1:10">
      <c r="A41" s="2323">
        <v>25</v>
      </c>
      <c r="B41" s="2317"/>
      <c r="C41" s="2299"/>
      <c r="D41" s="2346"/>
      <c r="E41" s="2333"/>
      <c r="F41" s="2347"/>
      <c r="G41" s="2333"/>
      <c r="H41" s="2296">
        <f t="shared" si="1"/>
        <v>0</v>
      </c>
    </row>
    <row r="42" spans="1:10" ht="15.75" thickBot="1">
      <c r="A42" s="2323">
        <v>26</v>
      </c>
      <c r="B42" s="2349" t="s">
        <v>3251</v>
      </c>
      <c r="C42" s="2350">
        <f>SUM(C38:C41)</f>
        <v>0</v>
      </c>
      <c r="D42" s="2351"/>
      <c r="E42" s="2352"/>
      <c r="F42" s="2353"/>
      <c r="G42" s="2352"/>
      <c r="H42" s="2354">
        <f>SUM(H38:H41)</f>
        <v>0</v>
      </c>
    </row>
    <row r="43" spans="1:10">
      <c r="A43" s="2323">
        <v>27</v>
      </c>
      <c r="B43" s="2317"/>
      <c r="C43" s="2299"/>
      <c r="D43" s="2346"/>
      <c r="E43" s="2333"/>
      <c r="F43" s="2347"/>
      <c r="G43" s="2333"/>
      <c r="H43" s="2296">
        <f t="shared" si="1"/>
        <v>0</v>
      </c>
    </row>
    <row r="44" spans="1:10">
      <c r="A44" s="2323">
        <v>28</v>
      </c>
      <c r="B44" s="2317"/>
      <c r="C44" s="2299"/>
      <c r="D44" s="2346"/>
      <c r="E44" s="2333"/>
      <c r="F44" s="2347"/>
      <c r="G44" s="2333"/>
      <c r="H44" s="2296">
        <f t="shared" si="1"/>
        <v>0</v>
      </c>
    </row>
    <row r="45" spans="1:10" ht="15.75" thickBot="1">
      <c r="A45" s="2355">
        <v>29</v>
      </c>
      <c r="B45" s="2349" t="s">
        <v>3252</v>
      </c>
      <c r="C45" s="2350">
        <f>C21+C30+C37+C42</f>
        <v>140898937</v>
      </c>
      <c r="D45" s="2356"/>
      <c r="E45" s="2352"/>
      <c r="F45" s="2357"/>
      <c r="G45" s="2352"/>
      <c r="H45" s="2354">
        <f>H21+H30+H37+H42</f>
        <v>100682916.17999995</v>
      </c>
      <c r="I45" s="2014"/>
    </row>
    <row r="46" spans="1:10">
      <c r="A46" s="2306" t="s">
        <v>978</v>
      </c>
      <c r="B46" s="2306"/>
      <c r="C46" s="2306"/>
      <c r="D46" s="2306"/>
      <c r="E46" s="2306"/>
      <c r="F46" s="2306"/>
      <c r="G46" s="2306"/>
      <c r="H46" s="2306"/>
    </row>
    <row r="47" spans="1:10">
      <c r="A47" s="2760" t="s">
        <v>2699</v>
      </c>
      <c r="B47" s="2760"/>
      <c r="C47" s="2760"/>
      <c r="D47" s="2760"/>
      <c r="E47" s="2760"/>
      <c r="F47" s="2760"/>
      <c r="G47" s="2760"/>
      <c r="H47" s="2760"/>
    </row>
    <row r="48" spans="1:10">
      <c r="A48" s="77"/>
      <c r="B48" s="77"/>
      <c r="C48" s="77"/>
      <c r="D48" s="77"/>
      <c r="E48" s="77"/>
      <c r="F48" s="77"/>
      <c r="G48" s="77"/>
      <c r="H48" s="77"/>
    </row>
    <row r="49" spans="1:8">
      <c r="A49" s="77"/>
      <c r="B49" s="77"/>
      <c r="C49" s="77"/>
      <c r="D49" s="77"/>
      <c r="E49" s="77"/>
      <c r="F49" s="77"/>
      <c r="G49" s="77"/>
      <c r="H49" s="77"/>
    </row>
    <row r="50" spans="1:8">
      <c r="A50" s="77"/>
      <c r="B50" s="77"/>
      <c r="C50" s="77"/>
      <c r="D50" s="77"/>
      <c r="E50" s="77"/>
      <c r="F50" s="77"/>
      <c r="G50" s="77"/>
      <c r="H50" s="77"/>
    </row>
    <row r="51" spans="1:8">
      <c r="A51" s="77"/>
      <c r="B51" s="77"/>
      <c r="C51" s="77"/>
      <c r="D51" s="77"/>
      <c r="E51" s="77"/>
      <c r="F51" s="77"/>
      <c r="G51" s="77"/>
      <c r="H51" s="77"/>
    </row>
    <row r="52" spans="1:8">
      <c r="A52" s="77"/>
      <c r="B52" s="77"/>
      <c r="C52" s="77"/>
      <c r="D52" s="77"/>
      <c r="E52" s="77"/>
      <c r="F52" s="77"/>
      <c r="G52" s="77"/>
      <c r="H52" s="77"/>
    </row>
    <row r="53" spans="1:8" ht="18">
      <c r="A53" s="77"/>
      <c r="B53" s="2301"/>
      <c r="C53" s="77"/>
      <c r="D53" s="77"/>
      <c r="E53" s="77"/>
      <c r="F53" s="77"/>
      <c r="G53" s="77"/>
      <c r="H53" s="77"/>
    </row>
    <row r="54" spans="1:8">
      <c r="A54" s="77"/>
      <c r="B54" s="62"/>
      <c r="C54" s="77"/>
      <c r="D54" s="77"/>
      <c r="E54" s="77"/>
      <c r="F54" s="77"/>
      <c r="G54" s="77"/>
      <c r="H54" s="77"/>
    </row>
    <row r="55" spans="1:8">
      <c r="A55" s="77"/>
      <c r="B55" s="77"/>
      <c r="C55" s="77"/>
      <c r="D55" s="77"/>
      <c r="E55" s="77"/>
      <c r="F55" s="77"/>
      <c r="G55" s="77"/>
      <c r="H55" s="77"/>
    </row>
    <row r="56" spans="1:8" ht="18">
      <c r="A56" s="77"/>
      <c r="B56" s="2301"/>
      <c r="C56" s="77"/>
      <c r="D56" s="77"/>
      <c r="E56" s="77"/>
      <c r="F56" s="77"/>
      <c r="G56" s="77"/>
      <c r="H56" s="77"/>
    </row>
    <row r="57" spans="1:8">
      <c r="A57" s="77"/>
      <c r="B57" s="62"/>
      <c r="C57" s="77"/>
      <c r="D57" s="77"/>
      <c r="E57" s="77"/>
      <c r="F57" s="77"/>
      <c r="G57" s="77"/>
      <c r="H57" s="77"/>
    </row>
    <row r="58" spans="1:8">
      <c r="A58" s="77"/>
      <c r="B58" s="62"/>
      <c r="C58" s="77"/>
      <c r="D58" s="77"/>
      <c r="E58" s="77"/>
      <c r="F58" s="77"/>
      <c r="G58" s="77"/>
      <c r="H58" s="77"/>
    </row>
    <row r="59" spans="1:8">
      <c r="A59" s="77"/>
      <c r="B59" s="62"/>
      <c r="C59" s="77"/>
      <c r="D59" s="77"/>
      <c r="E59" s="77"/>
      <c r="F59" s="77"/>
      <c r="G59" s="77"/>
      <c r="H59" s="77"/>
    </row>
    <row r="60" spans="1:8">
      <c r="A60" s="77"/>
      <c r="B60" s="62"/>
      <c r="C60" s="77"/>
      <c r="D60" s="77"/>
      <c r="E60" s="77"/>
      <c r="F60" s="77"/>
      <c r="G60" s="77"/>
      <c r="H60" s="77"/>
    </row>
    <row r="61" spans="1:8">
      <c r="A61" s="77"/>
      <c r="B61" s="62"/>
      <c r="C61" s="77"/>
      <c r="D61" s="77"/>
      <c r="E61" s="77"/>
      <c r="F61" s="77"/>
      <c r="G61" s="77"/>
      <c r="H61" s="77"/>
    </row>
    <row r="62" spans="1:8">
      <c r="A62" s="77"/>
      <c r="B62" s="62"/>
      <c r="C62" s="77"/>
      <c r="D62" s="77"/>
      <c r="E62" s="77"/>
      <c r="F62" s="77"/>
      <c r="G62" s="77"/>
      <c r="H62" s="77"/>
    </row>
    <row r="229" spans="9:9">
      <c r="I229" s="1535">
        <v>0</v>
      </c>
    </row>
  </sheetData>
  <mergeCells count="1">
    <mergeCell ref="A47:H47"/>
  </mergeCells>
  <printOptions horizontalCentered="1" verticalCentered="1"/>
  <pageMargins left="0.25" right="0.25" top="0.25" bottom="0.25" header="0.5" footer="0.21"/>
  <pageSetup scale="66"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3">
    <pageSetUpPr fitToPage="1"/>
  </sheetPr>
  <dimension ref="A1:E105"/>
  <sheetViews>
    <sheetView defaultGridColor="0" colorId="22" zoomScale="60" zoomScaleNormal="60" workbookViewId="0">
      <selection activeCell="C59" sqref="C59"/>
    </sheetView>
  </sheetViews>
  <sheetFormatPr defaultColWidth="9.6640625" defaultRowHeight="15"/>
  <cols>
    <col min="1" max="1" width="7.6640625" customWidth="1"/>
    <col min="2" max="2" width="61.77734375" customWidth="1"/>
    <col min="3" max="3" width="26.77734375" customWidth="1"/>
    <col min="4" max="4" width="12.109375" customWidth="1"/>
    <col min="5" max="5" width="26.21875" customWidth="1"/>
  </cols>
  <sheetData>
    <row r="1" spans="1:5" ht="15.75" thickBot="1">
      <c r="A1" s="565" t="str">
        <f>'Data Sheet'!$A$51</f>
        <v>Annual Report of KeySpan Gas East Corporation d/b/a National Grid                                                  Year ended December 31, 2013</v>
      </c>
    </row>
    <row r="2" spans="1:5">
      <c r="A2" s="36"/>
      <c r="B2" s="37"/>
      <c r="C2" s="37"/>
      <c r="D2" s="37"/>
      <c r="E2" s="38"/>
    </row>
    <row r="3" spans="1:5" ht="18">
      <c r="A3" s="39" t="s">
        <v>2723</v>
      </c>
      <c r="B3" s="40"/>
      <c r="C3" s="40"/>
      <c r="D3" s="40"/>
      <c r="E3" s="41"/>
    </row>
    <row r="4" spans="1:5">
      <c r="A4" s="42"/>
      <c r="E4" s="43"/>
    </row>
    <row r="5" spans="1:5" ht="60.75">
      <c r="A5" s="44"/>
      <c r="B5" s="568" t="s">
        <v>230</v>
      </c>
      <c r="C5" s="45"/>
      <c r="D5" s="45"/>
      <c r="E5" s="43"/>
    </row>
    <row r="6" spans="1:5" ht="15.75" thickBot="1">
      <c r="A6" s="42"/>
      <c r="E6" s="43"/>
    </row>
    <row r="7" spans="1:5">
      <c r="A7" s="46"/>
      <c r="B7" s="37"/>
      <c r="C7" s="37"/>
      <c r="D7" s="46"/>
      <c r="E7" s="38"/>
    </row>
    <row r="8" spans="1:5">
      <c r="A8" s="47" t="s">
        <v>231</v>
      </c>
      <c r="B8" s="48" t="s">
        <v>232</v>
      </c>
      <c r="C8" s="40"/>
      <c r="D8" s="47" t="s">
        <v>233</v>
      </c>
      <c r="E8" s="49" t="s">
        <v>234</v>
      </c>
    </row>
    <row r="9" spans="1:5">
      <c r="A9" s="50" t="s">
        <v>235</v>
      </c>
      <c r="D9" s="50" t="s">
        <v>235</v>
      </c>
      <c r="E9" s="51" t="s">
        <v>235</v>
      </c>
    </row>
    <row r="10" spans="1:5" ht="15.75" thickBot="1">
      <c r="A10" s="52"/>
      <c r="B10" s="53"/>
      <c r="C10" s="53"/>
      <c r="D10" s="52"/>
      <c r="E10" s="54"/>
    </row>
    <row r="11" spans="1:5">
      <c r="A11" s="55"/>
      <c r="B11" s="1"/>
      <c r="C11" s="1"/>
      <c r="D11" s="56"/>
      <c r="E11" s="57"/>
    </row>
    <row r="12" spans="1:5">
      <c r="A12" s="55"/>
      <c r="B12" s="1"/>
      <c r="C12" s="1"/>
      <c r="D12" s="56"/>
      <c r="E12" s="57"/>
    </row>
    <row r="13" spans="1:5">
      <c r="A13" s="55"/>
      <c r="B13" s="1"/>
      <c r="C13" s="1"/>
      <c r="D13" s="56"/>
      <c r="E13" s="57"/>
    </row>
    <row r="14" spans="1:5">
      <c r="A14" s="55"/>
      <c r="B14" s="1"/>
      <c r="C14" s="1"/>
      <c r="D14" s="56"/>
      <c r="E14" s="57"/>
    </row>
    <row r="15" spans="1:5">
      <c r="A15" s="55"/>
      <c r="B15" s="1"/>
      <c r="C15" s="1"/>
      <c r="D15" s="56"/>
      <c r="E15" s="57"/>
    </row>
    <row r="16" spans="1:5">
      <c r="A16" s="55"/>
      <c r="B16" s="1"/>
      <c r="C16" s="1"/>
      <c r="D16" s="56"/>
      <c r="E16" s="57"/>
    </row>
    <row r="17" spans="1:5">
      <c r="A17" s="55"/>
      <c r="B17" s="1"/>
      <c r="C17" s="1"/>
      <c r="D17" s="56"/>
      <c r="E17" s="57"/>
    </row>
    <row r="18" spans="1:5">
      <c r="A18" s="55"/>
      <c r="B18" s="1"/>
      <c r="C18" s="1"/>
      <c r="D18" s="56"/>
      <c r="E18" s="57"/>
    </row>
    <row r="19" spans="1:5">
      <c r="A19" s="55"/>
      <c r="B19" s="1"/>
      <c r="C19" s="1"/>
      <c r="D19" s="56"/>
      <c r="E19" s="57"/>
    </row>
    <row r="20" spans="1:5">
      <c r="A20" s="55"/>
      <c r="B20" s="1"/>
      <c r="C20" s="1"/>
      <c r="D20" s="56"/>
      <c r="E20" s="57"/>
    </row>
    <row r="21" spans="1:5">
      <c r="A21" s="55"/>
      <c r="B21" s="1"/>
      <c r="C21" s="1"/>
      <c r="D21" s="56"/>
      <c r="E21" s="57"/>
    </row>
    <row r="22" spans="1:5">
      <c r="A22" s="55"/>
      <c r="B22" s="1"/>
      <c r="C22" s="1"/>
      <c r="D22" s="56"/>
      <c r="E22" s="57"/>
    </row>
    <row r="23" spans="1:5">
      <c r="A23" s="55"/>
      <c r="B23" s="1"/>
      <c r="C23" s="1"/>
      <c r="D23" s="56"/>
      <c r="E23" s="57"/>
    </row>
    <row r="24" spans="1:5">
      <c r="A24" s="55"/>
      <c r="B24" s="1"/>
      <c r="C24" s="1"/>
      <c r="D24" s="56"/>
      <c r="E24" s="57"/>
    </row>
    <row r="25" spans="1:5">
      <c r="A25" s="55"/>
      <c r="B25" s="1"/>
      <c r="C25" s="1"/>
      <c r="D25" s="56"/>
      <c r="E25" s="57"/>
    </row>
    <row r="26" spans="1:5">
      <c r="A26" s="55"/>
      <c r="B26" s="1"/>
      <c r="C26" s="1"/>
      <c r="D26" s="56"/>
      <c r="E26" s="57"/>
    </row>
    <row r="27" spans="1:5">
      <c r="A27" s="55"/>
      <c r="B27" s="1"/>
      <c r="C27" s="1"/>
      <c r="D27" s="56"/>
      <c r="E27" s="57"/>
    </row>
    <row r="28" spans="1:5">
      <c r="A28" s="55"/>
      <c r="B28" s="1"/>
      <c r="C28" s="1"/>
      <c r="D28" s="56"/>
      <c r="E28" s="57"/>
    </row>
    <row r="29" spans="1:5">
      <c r="A29" s="55"/>
      <c r="B29" s="1"/>
      <c r="C29" s="1"/>
      <c r="D29" s="56"/>
      <c r="E29" s="57"/>
    </row>
    <row r="30" spans="1:5">
      <c r="A30" s="55"/>
      <c r="B30" s="1"/>
      <c r="C30" s="1"/>
      <c r="D30" s="56"/>
      <c r="E30" s="57"/>
    </row>
    <row r="31" spans="1:5">
      <c r="A31" s="55"/>
      <c r="B31" s="1"/>
      <c r="C31" s="1"/>
      <c r="D31" s="56"/>
      <c r="E31" s="57"/>
    </row>
    <row r="32" spans="1:5">
      <c r="A32" s="55"/>
      <c r="B32" s="1"/>
      <c r="C32" s="1"/>
      <c r="D32" s="56"/>
      <c r="E32" s="57"/>
    </row>
    <row r="33" spans="1:5">
      <c r="A33" s="55"/>
      <c r="B33" s="1"/>
      <c r="C33" s="1"/>
      <c r="D33" s="56"/>
      <c r="E33" s="57"/>
    </row>
    <row r="34" spans="1:5">
      <c r="A34" s="55"/>
      <c r="B34" s="1"/>
      <c r="C34" s="1"/>
      <c r="D34" s="56"/>
      <c r="E34" s="57"/>
    </row>
    <row r="35" spans="1:5">
      <c r="A35" s="55"/>
      <c r="B35" s="1"/>
      <c r="C35" s="1"/>
      <c r="D35" s="56"/>
      <c r="E35" s="57"/>
    </row>
    <row r="36" spans="1:5">
      <c r="A36" s="55"/>
      <c r="B36" s="1"/>
      <c r="C36" s="1"/>
      <c r="D36" s="56"/>
      <c r="E36" s="57"/>
    </row>
    <row r="37" spans="1:5">
      <c r="A37" s="55"/>
      <c r="B37" s="1"/>
      <c r="C37" s="1"/>
      <c r="D37" s="56"/>
      <c r="E37" s="57"/>
    </row>
    <row r="38" spans="1:5">
      <c r="A38" s="55"/>
      <c r="B38" s="1"/>
      <c r="C38" s="1"/>
      <c r="D38" s="56"/>
      <c r="E38" s="57"/>
    </row>
    <row r="39" spans="1:5">
      <c r="A39" s="55"/>
      <c r="B39" s="1"/>
      <c r="C39" s="1"/>
      <c r="D39" s="56"/>
      <c r="E39" s="57"/>
    </row>
    <row r="40" spans="1:5">
      <c r="A40" s="55"/>
      <c r="B40" s="1"/>
      <c r="C40" s="1"/>
      <c r="D40" s="56"/>
      <c r="E40" s="57"/>
    </row>
    <row r="41" spans="1:5">
      <c r="A41" s="55"/>
      <c r="B41" s="1"/>
      <c r="C41" s="1"/>
      <c r="D41" s="56"/>
      <c r="E41" s="57"/>
    </row>
    <row r="42" spans="1:5">
      <c r="A42" s="55"/>
      <c r="B42" s="1"/>
      <c r="C42" s="1"/>
      <c r="D42" s="56"/>
      <c r="E42" s="57"/>
    </row>
    <row r="43" spans="1:5">
      <c r="A43" s="55"/>
      <c r="B43" s="1"/>
      <c r="C43" s="1"/>
      <c r="D43" s="56"/>
      <c r="E43" s="57"/>
    </row>
    <row r="44" spans="1:5">
      <c r="A44" s="55"/>
      <c r="B44" s="1"/>
      <c r="C44" s="1"/>
      <c r="D44" s="56"/>
      <c r="E44" s="57"/>
    </row>
    <row r="45" spans="1:5">
      <c r="A45" s="55"/>
      <c r="B45" s="1"/>
      <c r="C45" s="1"/>
      <c r="D45" s="56"/>
      <c r="E45" s="57"/>
    </row>
    <row r="46" spans="1:5">
      <c r="A46" s="55"/>
      <c r="B46" s="1"/>
      <c r="C46" s="1"/>
      <c r="D46" s="56"/>
      <c r="E46" s="57"/>
    </row>
    <row r="47" spans="1:5">
      <c r="A47" s="55"/>
      <c r="B47" s="1"/>
      <c r="C47" s="1"/>
      <c r="D47" s="56"/>
      <c r="E47" s="57"/>
    </row>
    <row r="48" spans="1:5">
      <c r="A48" s="55"/>
      <c r="B48" s="1"/>
      <c r="C48" s="1"/>
      <c r="D48" s="56"/>
      <c r="E48" s="57"/>
    </row>
    <row r="49" spans="1:5">
      <c r="A49" s="55"/>
      <c r="B49" s="1"/>
      <c r="C49" s="1"/>
      <c r="D49" s="56"/>
      <c r="E49" s="57"/>
    </row>
    <row r="50" spans="1:5">
      <c r="A50" s="55"/>
      <c r="B50" s="1"/>
      <c r="C50" s="1"/>
      <c r="D50" s="56"/>
      <c r="E50" s="57"/>
    </row>
    <row r="51" spans="1:5">
      <c r="A51" s="55"/>
      <c r="B51" s="1"/>
      <c r="C51" s="1"/>
      <c r="D51" s="56"/>
      <c r="E51" s="57"/>
    </row>
    <row r="52" spans="1:5">
      <c r="A52" s="55"/>
      <c r="B52" s="1"/>
      <c r="C52" s="1"/>
      <c r="D52" s="56"/>
      <c r="E52" s="57"/>
    </row>
    <row r="53" spans="1:5">
      <c r="A53" s="55"/>
      <c r="B53" s="1"/>
      <c r="C53" s="1"/>
      <c r="D53" s="56"/>
      <c r="E53" s="57"/>
    </row>
    <row r="54" spans="1:5">
      <c r="A54" s="55"/>
      <c r="B54" s="1"/>
      <c r="C54" s="1"/>
      <c r="D54" s="56"/>
      <c r="E54" s="57"/>
    </row>
    <row r="55" spans="1:5">
      <c r="A55" s="55"/>
      <c r="B55" s="1"/>
      <c r="C55" s="1"/>
      <c r="D55" s="56"/>
      <c r="E55" s="57"/>
    </row>
    <row r="56" spans="1:5">
      <c r="A56" s="55"/>
      <c r="B56" s="1"/>
      <c r="C56" s="1"/>
      <c r="D56" s="56"/>
      <c r="E56" s="57"/>
    </row>
    <row r="57" spans="1:5">
      <c r="A57" s="55"/>
      <c r="B57" s="1"/>
      <c r="C57" s="1"/>
      <c r="D57" s="56"/>
      <c r="E57" s="57"/>
    </row>
    <row r="58" spans="1:5">
      <c r="A58" s="55"/>
      <c r="B58" s="1"/>
      <c r="C58" s="1"/>
      <c r="D58" s="56"/>
      <c r="E58" s="57"/>
    </row>
    <row r="59" spans="1:5">
      <c r="A59" s="55"/>
      <c r="B59" s="1"/>
      <c r="C59" s="1"/>
      <c r="D59" s="56"/>
      <c r="E59" s="57"/>
    </row>
    <row r="60" spans="1:5">
      <c r="A60" s="55"/>
      <c r="B60" s="1"/>
      <c r="C60" s="1"/>
      <c r="D60" s="56"/>
      <c r="E60" s="57"/>
    </row>
    <row r="61" spans="1:5">
      <c r="A61" s="55"/>
      <c r="B61" s="1"/>
      <c r="C61" s="1"/>
      <c r="D61" s="56"/>
      <c r="E61" s="57"/>
    </row>
    <row r="62" spans="1:5">
      <c r="A62" s="55"/>
      <c r="B62" s="1"/>
      <c r="C62" s="1"/>
      <c r="D62" s="56"/>
      <c r="E62" s="57"/>
    </row>
    <row r="63" spans="1:5">
      <c r="A63" s="55"/>
      <c r="B63" s="1"/>
      <c r="C63" s="1"/>
      <c r="D63" s="56"/>
      <c r="E63" s="57"/>
    </row>
    <row r="64" spans="1:5">
      <c r="A64" s="55"/>
      <c r="B64" s="1"/>
      <c r="C64" s="1"/>
      <c r="D64" s="56"/>
      <c r="E64" s="57"/>
    </row>
    <row r="65" spans="1:5">
      <c r="A65" s="55"/>
      <c r="B65" s="1"/>
      <c r="C65" s="1"/>
      <c r="D65" s="56"/>
      <c r="E65" s="57"/>
    </row>
    <row r="66" spans="1:5">
      <c r="A66" s="55"/>
      <c r="B66" s="1"/>
      <c r="C66" s="1"/>
      <c r="D66" s="56"/>
      <c r="E66" s="57"/>
    </row>
    <row r="67" spans="1:5">
      <c r="A67" s="55"/>
      <c r="B67" s="1"/>
      <c r="C67" s="1"/>
      <c r="D67" s="56"/>
      <c r="E67" s="57"/>
    </row>
    <row r="68" spans="1:5">
      <c r="A68" s="55"/>
      <c r="B68" s="1"/>
      <c r="C68" s="1"/>
      <c r="D68" s="56"/>
      <c r="E68" s="57"/>
    </row>
    <row r="69" spans="1:5">
      <c r="A69" s="55"/>
      <c r="B69" s="1"/>
      <c r="C69" s="1"/>
      <c r="D69" s="56"/>
      <c r="E69" s="57"/>
    </row>
    <row r="70" spans="1:5">
      <c r="A70" s="55"/>
      <c r="B70" s="1"/>
      <c r="C70" s="1"/>
      <c r="D70" s="56"/>
      <c r="E70" s="57"/>
    </row>
    <row r="71" spans="1:5">
      <c r="A71" s="55"/>
      <c r="B71" s="1"/>
      <c r="C71" s="1"/>
      <c r="D71" s="56"/>
      <c r="E71" s="57"/>
    </row>
    <row r="72" spans="1:5">
      <c r="A72" s="55"/>
      <c r="B72" s="1"/>
      <c r="C72" s="1"/>
      <c r="D72" s="56"/>
      <c r="E72" s="57"/>
    </row>
    <row r="73" spans="1:5">
      <c r="A73" s="55"/>
      <c r="B73" s="1"/>
      <c r="C73" s="1"/>
      <c r="D73" s="56"/>
      <c r="E73" s="57"/>
    </row>
    <row r="74" spans="1:5">
      <c r="A74" s="55"/>
      <c r="B74" s="1"/>
      <c r="C74" s="1"/>
      <c r="D74" s="56"/>
      <c r="E74" s="57"/>
    </row>
    <row r="75" spans="1:5">
      <c r="A75" s="55"/>
      <c r="B75" s="1"/>
      <c r="C75" s="1"/>
      <c r="D75" s="56"/>
      <c r="E75" s="57"/>
    </row>
    <row r="76" spans="1:5">
      <c r="A76" s="55"/>
      <c r="B76" s="1"/>
      <c r="C76" s="1"/>
      <c r="D76" s="56"/>
      <c r="E76" s="57"/>
    </row>
    <row r="77" spans="1:5">
      <c r="A77" s="55"/>
      <c r="B77" s="1"/>
      <c r="C77" s="1"/>
      <c r="D77" s="56"/>
      <c r="E77" s="57"/>
    </row>
    <row r="78" spans="1:5">
      <c r="A78" s="55"/>
      <c r="B78" s="1"/>
      <c r="C78" s="1"/>
      <c r="D78" s="56"/>
      <c r="E78" s="57"/>
    </row>
    <row r="79" spans="1:5">
      <c r="A79" s="55"/>
      <c r="B79" s="1"/>
      <c r="C79" s="1"/>
      <c r="D79" s="56"/>
      <c r="E79" s="57"/>
    </row>
    <row r="80" spans="1:5">
      <c r="A80" s="55"/>
      <c r="B80" s="1"/>
      <c r="C80" s="1"/>
      <c r="D80" s="56"/>
      <c r="E80" s="57"/>
    </row>
    <row r="81" spans="1:5">
      <c r="A81" s="55"/>
      <c r="B81" s="1"/>
      <c r="C81" s="1"/>
      <c r="D81" s="56"/>
      <c r="E81" s="57"/>
    </row>
    <row r="82" spans="1:5">
      <c r="A82" s="55"/>
      <c r="B82" s="1"/>
      <c r="C82" s="1"/>
      <c r="D82" s="56"/>
      <c r="E82" s="57"/>
    </row>
    <row r="83" spans="1:5">
      <c r="A83" s="55"/>
      <c r="B83" s="1"/>
      <c r="C83" s="1"/>
      <c r="D83" s="56"/>
      <c r="E83" s="57"/>
    </row>
    <row r="84" spans="1:5">
      <c r="A84" s="55"/>
      <c r="B84" s="1"/>
      <c r="C84" s="1"/>
      <c r="D84" s="56"/>
      <c r="E84" s="57"/>
    </row>
    <row r="85" spans="1:5">
      <c r="A85" s="55"/>
      <c r="B85" s="1"/>
      <c r="C85" s="1"/>
      <c r="D85" s="56"/>
      <c r="E85" s="57"/>
    </row>
    <row r="86" spans="1:5" ht="15.75" thickBot="1">
      <c r="A86" s="58"/>
      <c r="B86" s="59"/>
      <c r="C86" s="59"/>
      <c r="D86" s="60"/>
      <c r="E86" s="61"/>
    </row>
    <row r="87" spans="1:5">
      <c r="A87" s="40"/>
      <c r="B87" s="40" t="s">
        <v>236</v>
      </c>
      <c r="C87" s="40"/>
      <c r="D87" s="40"/>
      <c r="E87" s="40"/>
    </row>
    <row r="89" spans="1:5">
      <c r="A89" s="40"/>
      <c r="B89" s="40"/>
      <c r="C89" s="40"/>
      <c r="D89" s="40"/>
      <c r="E89" s="40"/>
    </row>
    <row r="98" spans="2:2">
      <c r="B98" s="62"/>
    </row>
    <row r="99" spans="2:2">
      <c r="B99" s="62"/>
    </row>
    <row r="100" spans="2:2">
      <c r="B100" s="62"/>
    </row>
    <row r="101" spans="2:2">
      <c r="B101" s="62"/>
    </row>
    <row r="102" spans="2:2">
      <c r="B102" s="62"/>
    </row>
    <row r="103" spans="2:2">
      <c r="B103" s="62"/>
    </row>
    <row r="104" spans="2:2">
      <c r="B104" s="62"/>
    </row>
    <row r="105" spans="2:2">
      <c r="B105" s="62"/>
    </row>
  </sheetData>
  <phoneticPr fontId="0" type="noConversion"/>
  <printOptions horizontalCentered="1"/>
  <pageMargins left="0.5" right="0.5" top="0.5" bottom="0.5" header="0.5" footer="0.5"/>
  <pageSetup scale="51"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21">
    <pageSetUpPr fitToPage="1"/>
  </sheetPr>
  <dimension ref="A1:D88"/>
  <sheetViews>
    <sheetView defaultGridColor="0" view="pageBreakPreview" topLeftCell="A16" colorId="22" zoomScale="60" zoomScaleNormal="70" workbookViewId="0">
      <selection activeCell="C59" sqref="C59"/>
    </sheetView>
  </sheetViews>
  <sheetFormatPr defaultColWidth="9.6640625" defaultRowHeight="15"/>
  <cols>
    <col min="1" max="1" width="4.6640625" customWidth="1"/>
    <col min="2" max="2" width="82.77734375" customWidth="1"/>
    <col min="3" max="3" width="26.21875" customWidth="1"/>
  </cols>
  <sheetData>
    <row r="1" spans="1:4" ht="18.75" thickBot="1">
      <c r="A1" s="35" t="str">
        <f>'Data Sheet'!$A$51</f>
        <v>Annual Report of KeySpan Gas East Corporation d/b/a National Grid                                                  Year ended December 31, 2013</v>
      </c>
      <c r="B1" s="77"/>
      <c r="C1" s="77"/>
      <c r="D1" s="317"/>
    </row>
    <row r="2" spans="1:4" ht="18">
      <c r="A2" s="318"/>
      <c r="B2" s="319"/>
      <c r="C2" s="320"/>
      <c r="D2" s="317"/>
    </row>
    <row r="3" spans="1:4" ht="18">
      <c r="A3" s="321" t="s">
        <v>2700</v>
      </c>
      <c r="B3" s="322"/>
      <c r="C3" s="323"/>
      <c r="D3" s="317"/>
    </row>
    <row r="4" spans="1:4" ht="18">
      <c r="A4" s="324"/>
      <c r="B4" s="317"/>
      <c r="C4" s="215"/>
      <c r="D4" s="317"/>
    </row>
    <row r="5" spans="1:4" ht="18">
      <c r="A5" s="324"/>
      <c r="B5" s="325" t="s">
        <v>1109</v>
      </c>
      <c r="C5" s="326"/>
      <c r="D5" s="317"/>
    </row>
    <row r="6" spans="1:4" ht="18">
      <c r="A6" s="324"/>
      <c r="B6" s="325" t="s">
        <v>1110</v>
      </c>
      <c r="C6" s="326"/>
      <c r="D6" s="317"/>
    </row>
    <row r="7" spans="1:4" ht="18">
      <c r="A7" s="324"/>
      <c r="B7" s="325" t="s">
        <v>1111</v>
      </c>
      <c r="C7" s="326"/>
      <c r="D7" s="317"/>
    </row>
    <row r="8" spans="1:4" ht="18">
      <c r="A8" s="324"/>
      <c r="B8" s="325" t="s">
        <v>1112</v>
      </c>
      <c r="C8" s="326"/>
      <c r="D8" s="317"/>
    </row>
    <row r="9" spans="1:4" ht="18">
      <c r="A9" s="324"/>
      <c r="B9" s="325" t="s">
        <v>1113</v>
      </c>
      <c r="C9" s="326"/>
      <c r="D9" s="317"/>
    </row>
    <row r="10" spans="1:4" ht="18">
      <c r="A10" s="324"/>
      <c r="B10" s="325" t="s">
        <v>1114</v>
      </c>
      <c r="C10" s="326"/>
      <c r="D10" s="317"/>
    </row>
    <row r="11" spans="1:4" ht="18">
      <c r="A11" s="324"/>
      <c r="B11" s="325" t="s">
        <v>1115</v>
      </c>
      <c r="C11" s="326"/>
      <c r="D11" s="317"/>
    </row>
    <row r="12" spans="1:4" ht="18">
      <c r="A12" s="324"/>
      <c r="B12" s="325" t="s">
        <v>1116</v>
      </c>
      <c r="C12" s="326"/>
      <c r="D12" s="317"/>
    </row>
    <row r="13" spans="1:4" ht="18">
      <c r="A13" s="324"/>
      <c r="B13" s="325" t="s">
        <v>1117</v>
      </c>
      <c r="C13" s="326"/>
      <c r="D13" s="317"/>
    </row>
    <row r="14" spans="1:4" ht="18">
      <c r="A14" s="324"/>
      <c r="B14" s="325" t="s">
        <v>1118</v>
      </c>
      <c r="C14" s="326"/>
      <c r="D14" s="317"/>
    </row>
    <row r="15" spans="1:4" ht="18">
      <c r="A15" s="324"/>
      <c r="B15" s="325" t="s">
        <v>2352</v>
      </c>
      <c r="C15" s="326"/>
      <c r="D15" s="317"/>
    </row>
    <row r="16" spans="1:4" ht="18">
      <c r="A16" s="324"/>
      <c r="B16" s="325" t="s">
        <v>2353</v>
      </c>
      <c r="C16" s="326"/>
      <c r="D16" s="317"/>
    </row>
    <row r="17" spans="1:4" ht="18">
      <c r="A17" s="324"/>
      <c r="B17" s="325" t="s">
        <v>2354</v>
      </c>
      <c r="C17" s="326"/>
      <c r="D17" s="317"/>
    </row>
    <row r="18" spans="1:4" ht="18">
      <c r="A18" s="324"/>
      <c r="B18" s="325" t="s">
        <v>1334</v>
      </c>
      <c r="C18" s="326"/>
      <c r="D18" s="317"/>
    </row>
    <row r="19" spans="1:4" ht="18">
      <c r="A19" s="324"/>
      <c r="B19" s="325" t="s">
        <v>1335</v>
      </c>
      <c r="C19" s="326"/>
      <c r="D19" s="317"/>
    </row>
    <row r="20" spans="1:4" ht="18">
      <c r="A20" s="324"/>
      <c r="B20" s="325" t="s">
        <v>2531</v>
      </c>
      <c r="C20" s="326"/>
      <c r="D20" s="317"/>
    </row>
    <row r="21" spans="1:4" ht="18">
      <c r="A21" s="324"/>
      <c r="B21" s="325" t="s">
        <v>2532</v>
      </c>
      <c r="C21" s="326"/>
      <c r="D21" s="317"/>
    </row>
    <row r="22" spans="1:4" ht="18">
      <c r="A22" s="324"/>
      <c r="B22" s="325" t="s">
        <v>1998</v>
      </c>
      <c r="C22" s="326"/>
      <c r="D22" s="317"/>
    </row>
    <row r="23" spans="1:4" ht="18">
      <c r="A23" s="324"/>
      <c r="B23" s="325" t="s">
        <v>1999</v>
      </c>
      <c r="C23" s="326"/>
      <c r="D23" s="317"/>
    </row>
    <row r="24" spans="1:4" ht="18">
      <c r="A24" s="324"/>
      <c r="B24" s="325" t="s">
        <v>2000</v>
      </c>
      <c r="C24" s="326"/>
      <c r="D24" s="317"/>
    </row>
    <row r="25" spans="1:4" ht="18">
      <c r="A25" s="324"/>
      <c r="B25" s="327"/>
      <c r="C25" s="328"/>
      <c r="D25" s="317"/>
    </row>
    <row r="26" spans="1:4" ht="18">
      <c r="A26" s="307"/>
      <c r="B26" s="220"/>
      <c r="C26" s="218"/>
      <c r="D26" s="317"/>
    </row>
    <row r="27" spans="1:4" ht="18">
      <c r="A27" s="329" t="s">
        <v>841</v>
      </c>
      <c r="B27" s="311" t="s">
        <v>2001</v>
      </c>
      <c r="C27" s="310" t="s">
        <v>1279</v>
      </c>
      <c r="D27" s="317"/>
    </row>
    <row r="28" spans="1:4" ht="18">
      <c r="A28" s="330" t="s">
        <v>844</v>
      </c>
      <c r="B28" s="312" t="s">
        <v>2502</v>
      </c>
      <c r="C28" s="497" t="s">
        <v>2503</v>
      </c>
      <c r="D28" s="317"/>
    </row>
    <row r="29" spans="1:4" ht="18">
      <c r="A29" s="268">
        <v>1</v>
      </c>
      <c r="B29" s="220"/>
      <c r="C29" s="273"/>
      <c r="D29" s="317"/>
    </row>
    <row r="30" spans="1:4" ht="18">
      <c r="A30" s="268">
        <v>2</v>
      </c>
      <c r="B30" s="220" t="s">
        <v>4030</v>
      </c>
      <c r="C30" s="2655">
        <v>51242.361740900466</v>
      </c>
      <c r="D30" s="317"/>
    </row>
    <row r="31" spans="1:4" ht="18">
      <c r="A31" s="268">
        <v>3</v>
      </c>
      <c r="B31" s="220" t="s">
        <v>4030</v>
      </c>
      <c r="C31" s="2655">
        <v>198044.07174904566</v>
      </c>
      <c r="D31" s="317"/>
    </row>
    <row r="32" spans="1:4" ht="18">
      <c r="A32" s="268">
        <v>4</v>
      </c>
      <c r="B32" s="220" t="s">
        <v>4031</v>
      </c>
      <c r="C32" s="2655">
        <v>22263.853357221818</v>
      </c>
      <c r="D32" s="317"/>
    </row>
    <row r="33" spans="1:4" ht="18">
      <c r="A33" s="268">
        <v>5</v>
      </c>
      <c r="B33" s="220" t="s">
        <v>4032</v>
      </c>
      <c r="C33" s="2655">
        <v>440962.98233400995</v>
      </c>
      <c r="D33" s="317"/>
    </row>
    <row r="34" spans="1:4" ht="18">
      <c r="A34" s="268">
        <v>6</v>
      </c>
      <c r="B34" s="220" t="s">
        <v>4033</v>
      </c>
      <c r="C34" s="2655">
        <v>42940.530709164545</v>
      </c>
      <c r="D34" s="317"/>
    </row>
    <row r="35" spans="1:4" ht="18">
      <c r="A35" s="268">
        <v>7</v>
      </c>
      <c r="B35" s="220" t="s">
        <v>4034</v>
      </c>
      <c r="C35" s="2655">
        <v>329254.57736349077</v>
      </c>
      <c r="D35" s="317"/>
    </row>
    <row r="36" spans="1:4" ht="18">
      <c r="A36" s="268">
        <v>8</v>
      </c>
      <c r="B36" s="220" t="s">
        <v>4035</v>
      </c>
      <c r="C36" s="2655">
        <v>39059.046159350088</v>
      </c>
      <c r="D36" s="317"/>
    </row>
    <row r="37" spans="1:4" ht="18">
      <c r="A37" s="268">
        <v>9</v>
      </c>
      <c r="B37" s="220" t="s">
        <v>2105</v>
      </c>
      <c r="C37" s="2655">
        <v>87793.978778799108</v>
      </c>
      <c r="D37" s="317"/>
    </row>
    <row r="38" spans="1:4" ht="18">
      <c r="A38" s="268">
        <v>10</v>
      </c>
      <c r="B38" s="220"/>
      <c r="C38" s="2656"/>
      <c r="D38" s="317"/>
    </row>
    <row r="39" spans="1:4" ht="18">
      <c r="A39" s="268">
        <v>11</v>
      </c>
      <c r="B39" s="220"/>
      <c r="C39" s="2656"/>
      <c r="D39" s="317"/>
    </row>
    <row r="40" spans="1:4" ht="18">
      <c r="A40" s="268">
        <v>12</v>
      </c>
      <c r="B40" s="220"/>
      <c r="C40" s="2656"/>
      <c r="D40" s="317"/>
    </row>
    <row r="41" spans="1:4" ht="18">
      <c r="A41" s="268">
        <v>13</v>
      </c>
      <c r="B41" s="220"/>
      <c r="C41" s="2656"/>
      <c r="D41" s="317"/>
    </row>
    <row r="42" spans="1:4" ht="18">
      <c r="A42" s="268">
        <v>14</v>
      </c>
      <c r="B42" s="220"/>
      <c r="C42" s="218"/>
      <c r="D42" s="317"/>
    </row>
    <row r="43" spans="1:4" ht="18">
      <c r="A43" s="268">
        <v>15</v>
      </c>
      <c r="B43" s="220"/>
      <c r="C43" s="218"/>
      <c r="D43" s="317"/>
    </row>
    <row r="44" spans="1:4" ht="18">
      <c r="A44" s="268">
        <v>16</v>
      </c>
      <c r="B44" s="220"/>
      <c r="C44" s="218"/>
      <c r="D44" s="317"/>
    </row>
    <row r="45" spans="1:4" ht="18">
      <c r="A45" s="268">
        <v>17</v>
      </c>
      <c r="B45" s="220"/>
      <c r="C45" s="218"/>
      <c r="D45" s="317"/>
    </row>
    <row r="46" spans="1:4" ht="18">
      <c r="A46" s="268">
        <v>18</v>
      </c>
      <c r="B46" s="220"/>
      <c r="C46" s="218"/>
      <c r="D46" s="317"/>
    </row>
    <row r="47" spans="1:4" ht="18">
      <c r="A47" s="268">
        <v>19</v>
      </c>
      <c r="B47" s="220"/>
      <c r="C47" s="218"/>
      <c r="D47" s="317"/>
    </row>
    <row r="48" spans="1:4" ht="18">
      <c r="A48" s="268">
        <v>20</v>
      </c>
      <c r="B48" s="220"/>
      <c r="C48" s="218"/>
      <c r="D48" s="317"/>
    </row>
    <row r="49" spans="1:4" ht="18">
      <c r="A49" s="268">
        <v>21</v>
      </c>
      <c r="B49" s="220"/>
      <c r="C49" s="218"/>
      <c r="D49" s="317"/>
    </row>
    <row r="50" spans="1:4" ht="18">
      <c r="A50" s="268">
        <v>22</v>
      </c>
      <c r="B50" s="220"/>
      <c r="C50" s="218"/>
      <c r="D50" s="317"/>
    </row>
    <row r="51" spans="1:4" ht="18">
      <c r="A51" s="268">
        <v>23</v>
      </c>
      <c r="B51" s="220"/>
      <c r="C51" s="218"/>
      <c r="D51" s="317"/>
    </row>
    <row r="52" spans="1:4" ht="18">
      <c r="A52" s="268">
        <v>24</v>
      </c>
      <c r="B52" s="220"/>
      <c r="C52" s="218"/>
      <c r="D52" s="317"/>
    </row>
    <row r="53" spans="1:4" ht="18">
      <c r="A53" s="268">
        <v>25</v>
      </c>
      <c r="B53" s="220"/>
      <c r="C53" s="218"/>
      <c r="D53" s="317"/>
    </row>
    <row r="54" spans="1:4" ht="18">
      <c r="A54" s="268">
        <v>26</v>
      </c>
      <c r="B54" s="220"/>
      <c r="C54" s="218"/>
      <c r="D54" s="317"/>
    </row>
    <row r="55" spans="1:4" ht="18">
      <c r="A55" s="268">
        <v>27</v>
      </c>
      <c r="B55" s="220"/>
      <c r="C55" s="218"/>
      <c r="D55" s="317"/>
    </row>
    <row r="56" spans="1:4" ht="18">
      <c r="A56" s="268">
        <v>28</v>
      </c>
      <c r="B56" s="220"/>
      <c r="C56" s="218"/>
      <c r="D56" s="317"/>
    </row>
    <row r="57" spans="1:4" ht="18">
      <c r="A57" s="268">
        <v>29</v>
      </c>
      <c r="B57" s="220"/>
      <c r="C57" s="218"/>
      <c r="D57" s="317"/>
    </row>
    <row r="58" spans="1:4" ht="18">
      <c r="A58" s="268">
        <v>30</v>
      </c>
      <c r="B58" s="220"/>
      <c r="C58" s="218"/>
      <c r="D58" s="317"/>
    </row>
    <row r="59" spans="1:4" ht="18">
      <c r="A59" s="268">
        <v>31</v>
      </c>
      <c r="B59" s="220"/>
      <c r="C59" s="218"/>
      <c r="D59" s="317"/>
    </row>
    <row r="60" spans="1:4" ht="18">
      <c r="A60" s="268">
        <v>32</v>
      </c>
      <c r="B60" s="220"/>
      <c r="C60" s="85"/>
      <c r="D60" s="317"/>
    </row>
    <row r="61" spans="1:4" ht="18.75" thickBot="1">
      <c r="A61" s="268">
        <v>33</v>
      </c>
      <c r="B61" s="498" t="s">
        <v>1435</v>
      </c>
      <c r="C61" s="226">
        <f>SUM(C29:C60)</f>
        <v>1211561.4021919824</v>
      </c>
      <c r="D61" s="317"/>
    </row>
    <row r="62" spans="1:4" ht="18.75" thickBot="1">
      <c r="A62" s="332">
        <v>34</v>
      </c>
      <c r="B62" s="77"/>
      <c r="C62" s="79"/>
      <c r="D62" s="317"/>
    </row>
    <row r="63" spans="1:4" ht="18">
      <c r="A63" s="77" t="s">
        <v>115</v>
      </c>
      <c r="B63" s="40"/>
      <c r="C63" s="112"/>
      <c r="D63" s="317"/>
    </row>
    <row r="64" spans="1:4" ht="18">
      <c r="A64" s="112" t="s">
        <v>2002</v>
      </c>
      <c r="B64" s="317"/>
      <c r="C64" s="317"/>
      <c r="D64" s="317"/>
    </row>
    <row r="65" spans="1:4" ht="18">
      <c r="A65" s="317"/>
      <c r="B65" s="317"/>
      <c r="C65" s="317"/>
      <c r="D65" s="317"/>
    </row>
    <row r="66" spans="1:4" ht="18">
      <c r="A66" s="317"/>
      <c r="B66" s="317"/>
      <c r="C66" s="317"/>
      <c r="D66" s="317"/>
    </row>
    <row r="67" spans="1:4" ht="18">
      <c r="A67" s="317"/>
      <c r="B67" s="317"/>
      <c r="C67" s="317"/>
      <c r="D67" s="317"/>
    </row>
    <row r="68" spans="1:4" ht="18">
      <c r="A68" s="317"/>
      <c r="B68" s="317"/>
      <c r="C68" s="317"/>
      <c r="D68" s="317"/>
    </row>
    <row r="69" spans="1:4" ht="18">
      <c r="A69" s="317"/>
      <c r="B69" s="62"/>
      <c r="C69" s="317"/>
      <c r="D69" s="317"/>
    </row>
    <row r="70" spans="1:4" ht="18">
      <c r="A70" s="317"/>
      <c r="C70" s="317"/>
      <c r="D70" s="317"/>
    </row>
    <row r="71" spans="1:4" ht="18">
      <c r="A71" s="317"/>
      <c r="B71" s="77"/>
      <c r="C71" s="317"/>
      <c r="D71" s="317"/>
    </row>
    <row r="72" spans="1:4" ht="18">
      <c r="A72" s="317"/>
      <c r="B72" s="62"/>
      <c r="C72" s="317"/>
      <c r="D72" s="317"/>
    </row>
    <row r="73" spans="1:4" ht="18">
      <c r="A73" s="317"/>
      <c r="B73" s="62"/>
      <c r="D73" s="317"/>
    </row>
    <row r="74" spans="1:4" ht="18">
      <c r="A74" s="317"/>
      <c r="B74" s="62"/>
      <c r="D74" s="317"/>
    </row>
    <row r="75" spans="1:4" ht="18">
      <c r="A75" s="317"/>
      <c r="B75" s="62"/>
      <c r="D75" s="317"/>
    </row>
    <row r="76" spans="1:4" ht="18">
      <c r="A76" s="317"/>
      <c r="B76" s="62"/>
      <c r="D76" s="317"/>
    </row>
    <row r="77" spans="1:4" ht="18">
      <c r="A77" s="317"/>
      <c r="B77" s="62"/>
      <c r="D77" s="317"/>
    </row>
    <row r="78" spans="1:4" ht="18">
      <c r="A78" s="317"/>
      <c r="B78" s="317"/>
      <c r="D78" s="317"/>
    </row>
    <row r="79" spans="1:4" ht="18">
      <c r="A79" s="317"/>
      <c r="B79" s="317"/>
      <c r="D79" s="317"/>
    </row>
    <row r="80" spans="1:4" ht="18">
      <c r="A80" s="317"/>
      <c r="B80" s="317"/>
      <c r="D80" s="317"/>
    </row>
    <row r="81" spans="1:4" ht="18">
      <c r="A81" s="317"/>
      <c r="B81" s="317"/>
      <c r="D81" s="317"/>
    </row>
    <row r="82" spans="1:4" ht="18">
      <c r="A82" s="317"/>
      <c r="B82" s="317"/>
      <c r="C82" s="317"/>
      <c r="D82" s="317"/>
    </row>
    <row r="83" spans="1:4" ht="18">
      <c r="A83" s="317"/>
      <c r="B83" s="317"/>
      <c r="C83" s="317"/>
      <c r="D83" s="317"/>
    </row>
    <row r="84" spans="1:4" ht="18">
      <c r="A84" s="317"/>
      <c r="B84" s="317"/>
      <c r="C84" s="317"/>
      <c r="D84" s="317"/>
    </row>
    <row r="85" spans="1:4" ht="18">
      <c r="A85" s="317"/>
      <c r="B85" s="317"/>
      <c r="C85" s="317"/>
      <c r="D85" s="317"/>
    </row>
    <row r="86" spans="1:4" ht="18">
      <c r="A86" s="317"/>
      <c r="B86" s="317"/>
      <c r="C86" s="317"/>
      <c r="D86" s="317"/>
    </row>
    <row r="87" spans="1:4" ht="18">
      <c r="A87" s="317"/>
      <c r="B87" s="317"/>
      <c r="C87" s="317"/>
      <c r="D87" s="317"/>
    </row>
    <row r="88" spans="1:4" ht="18">
      <c r="A88" s="317"/>
      <c r="D88" s="317"/>
    </row>
  </sheetData>
  <phoneticPr fontId="0" type="noConversion"/>
  <printOptions horizontalCentered="1" verticalCentered="1"/>
  <pageMargins left="0.25" right="0.25" top="0.25" bottom="0.25" header="0.5" footer="0.21"/>
  <pageSetup scale="67"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22">
    <pageSetUpPr fitToPage="1"/>
  </sheetPr>
  <dimension ref="A1:H53"/>
  <sheetViews>
    <sheetView defaultGridColor="0" view="pageBreakPreview" colorId="22" zoomScale="60" zoomScaleNormal="70" workbookViewId="0">
      <selection activeCell="C59" sqref="C59"/>
    </sheetView>
  </sheetViews>
  <sheetFormatPr defaultColWidth="9.6640625" defaultRowHeight="15"/>
  <cols>
    <col min="1" max="1" width="5.6640625" customWidth="1"/>
    <col min="2" max="2" width="1.6640625" customWidth="1"/>
    <col min="3" max="3" width="40.6640625" customWidth="1"/>
    <col min="4" max="8" width="15.6640625" customWidth="1"/>
  </cols>
  <sheetData>
    <row r="1" spans="1:8" ht="18.75" customHeight="1" thickBot="1">
      <c r="A1" s="35" t="str">
        <f>'Data Sheet'!$A$49</f>
        <v xml:space="preserve">Annual Report of KeySpan Gas East Corporation d/b/a National Grid  </v>
      </c>
      <c r="G1" s="182" t="str">
        <f>'Data Sheet'!$A$45</f>
        <v>Year ended December 31, 2013</v>
      </c>
      <c r="H1" s="40"/>
    </row>
    <row r="2" spans="1:8" ht="13.5" customHeight="1">
      <c r="A2" s="280"/>
      <c r="B2" s="281"/>
      <c r="C2" s="281"/>
      <c r="D2" s="281"/>
      <c r="E2" s="281"/>
      <c r="F2" s="281"/>
      <c r="G2" s="281"/>
      <c r="H2" s="333"/>
    </row>
    <row r="3" spans="1:8" ht="13.5" customHeight="1">
      <c r="A3" s="81" t="s">
        <v>1868</v>
      </c>
      <c r="B3" s="112"/>
      <c r="C3" s="112"/>
      <c r="D3" s="112"/>
      <c r="E3" s="112"/>
      <c r="F3" s="112"/>
      <c r="G3" s="112"/>
      <c r="H3" s="267"/>
    </row>
    <row r="4" spans="1:8" ht="13.5" customHeight="1">
      <c r="A4" s="42"/>
      <c r="H4" s="218"/>
    </row>
    <row r="5" spans="1:8" ht="13.5" customHeight="1">
      <c r="A5" s="334" t="s">
        <v>1869</v>
      </c>
      <c r="C5" t="s">
        <v>1870</v>
      </c>
      <c r="H5" s="218"/>
    </row>
    <row r="6" spans="1:8" ht="13.5" customHeight="1">
      <c r="A6" s="334" t="s">
        <v>1871</v>
      </c>
      <c r="C6" t="s">
        <v>1872</v>
      </c>
      <c r="H6" s="218"/>
    </row>
    <row r="7" spans="1:8" ht="13.5" customHeight="1">
      <c r="A7" s="334"/>
      <c r="C7" t="s">
        <v>1873</v>
      </c>
      <c r="H7" s="218"/>
    </row>
    <row r="8" spans="1:8" ht="13.5" customHeight="1">
      <c r="A8" s="334" t="s">
        <v>1874</v>
      </c>
      <c r="C8" t="s">
        <v>1875</v>
      </c>
      <c r="H8" s="218"/>
    </row>
    <row r="9" spans="1:8" ht="13.5" customHeight="1">
      <c r="A9" s="334" t="s">
        <v>1876</v>
      </c>
      <c r="C9" t="s">
        <v>1877</v>
      </c>
      <c r="H9" s="218"/>
    </row>
    <row r="10" spans="1:8" ht="13.5" customHeight="1">
      <c r="A10" s="42"/>
      <c r="C10" t="s">
        <v>1878</v>
      </c>
      <c r="H10" s="218"/>
    </row>
    <row r="11" spans="1:8" ht="13.5" customHeight="1">
      <c r="A11" s="42"/>
      <c r="C11" t="s">
        <v>1879</v>
      </c>
      <c r="H11" s="218"/>
    </row>
    <row r="12" spans="1:8" ht="13.5" customHeight="1">
      <c r="A12" s="196"/>
      <c r="B12" s="134"/>
      <c r="C12" s="134"/>
      <c r="D12" s="134"/>
      <c r="E12" s="134"/>
      <c r="F12" s="134"/>
      <c r="G12" s="134"/>
      <c r="H12" s="331"/>
    </row>
    <row r="13" spans="1:8" ht="13.5" customHeight="1">
      <c r="A13" s="42"/>
      <c r="B13" s="197"/>
      <c r="D13" s="205" t="s">
        <v>1930</v>
      </c>
      <c r="E13" s="40" t="s">
        <v>1931</v>
      </c>
      <c r="F13" s="40"/>
      <c r="G13" s="40"/>
      <c r="H13" s="269"/>
    </row>
    <row r="14" spans="1:8" ht="13.5" customHeight="1">
      <c r="A14" s="211" t="s">
        <v>524</v>
      </c>
      <c r="B14" s="197"/>
      <c r="C14" s="303" t="s">
        <v>231</v>
      </c>
      <c r="D14" s="499" t="s">
        <v>1880</v>
      </c>
      <c r="E14" s="500" t="s">
        <v>1881</v>
      </c>
      <c r="F14" s="501" t="s">
        <v>1882</v>
      </c>
      <c r="G14" s="500" t="s">
        <v>1883</v>
      </c>
      <c r="H14" s="502" t="s">
        <v>1435</v>
      </c>
    </row>
    <row r="15" spans="1:8" ht="13.5" customHeight="1">
      <c r="A15" s="212" t="s">
        <v>529</v>
      </c>
      <c r="B15" s="198"/>
      <c r="C15" s="496" t="s">
        <v>2502</v>
      </c>
      <c r="D15" s="209" t="s">
        <v>2503</v>
      </c>
      <c r="E15" s="208" t="s">
        <v>272</v>
      </c>
      <c r="F15" s="496" t="s">
        <v>2279</v>
      </c>
      <c r="G15" s="208" t="s">
        <v>2468</v>
      </c>
      <c r="H15" s="497" t="s">
        <v>2469</v>
      </c>
    </row>
    <row r="16" spans="1:8" ht="13.5" customHeight="1">
      <c r="A16" s="211"/>
      <c r="B16" s="197"/>
      <c r="C16" s="336" t="s">
        <v>1884</v>
      </c>
      <c r="D16" s="197"/>
      <c r="E16" s="165"/>
      <c r="G16" s="165"/>
      <c r="H16" s="273"/>
    </row>
    <row r="17" spans="1:8" ht="13.5" customHeight="1">
      <c r="A17" s="211">
        <v>1</v>
      </c>
      <c r="B17" s="197"/>
      <c r="C17" t="s">
        <v>1885</v>
      </c>
      <c r="D17" s="337"/>
      <c r="E17" s="169"/>
      <c r="F17" s="144"/>
      <c r="G17" s="169"/>
      <c r="H17" s="273">
        <f>SUM(D17:G17)</f>
        <v>0</v>
      </c>
    </row>
    <row r="18" spans="1:8" ht="13.5" customHeight="1">
      <c r="A18" s="211">
        <v>2</v>
      </c>
      <c r="B18" s="197"/>
      <c r="C18" t="s">
        <v>1886</v>
      </c>
      <c r="D18" s="203"/>
      <c r="E18" s="202"/>
      <c r="F18" s="338"/>
      <c r="G18" s="202"/>
      <c r="H18" s="339">
        <f>SUM(D18:G18)</f>
        <v>0</v>
      </c>
    </row>
    <row r="19" spans="1:8" ht="13.5" customHeight="1" thickBot="1">
      <c r="A19" s="211">
        <v>3</v>
      </c>
      <c r="B19" s="197"/>
      <c r="C19" t="s">
        <v>1887</v>
      </c>
      <c r="D19" s="340">
        <f>SUM(D17:D18)</f>
        <v>0</v>
      </c>
      <c r="E19" s="340">
        <f>SUM(E17:E18)</f>
        <v>0</v>
      </c>
      <c r="F19" s="341">
        <f>SUM(F17:F18)</f>
        <v>0</v>
      </c>
      <c r="G19" s="340">
        <f>SUM(G17:G18)</f>
        <v>0</v>
      </c>
      <c r="H19" s="342">
        <f>SUM(D19:G19)</f>
        <v>0</v>
      </c>
    </row>
    <row r="20" spans="1:8" ht="13.5" customHeight="1" thickTop="1">
      <c r="A20" s="211"/>
      <c r="B20" s="197"/>
      <c r="C20" s="336" t="s">
        <v>535</v>
      </c>
      <c r="D20" s="197"/>
      <c r="E20" s="165"/>
      <c r="G20" s="165"/>
      <c r="H20" s="273"/>
    </row>
    <row r="21" spans="1:8" ht="13.5" customHeight="1">
      <c r="A21" s="211"/>
      <c r="B21" s="197"/>
      <c r="C21" t="s">
        <v>536</v>
      </c>
      <c r="D21" s="197"/>
      <c r="E21" s="165"/>
      <c r="G21" s="165"/>
      <c r="H21" s="343"/>
    </row>
    <row r="22" spans="1:8" ht="13.5" customHeight="1">
      <c r="A22" s="211">
        <v>4</v>
      </c>
      <c r="B22" s="197"/>
      <c r="C22" t="s">
        <v>537</v>
      </c>
      <c r="D22" s="337"/>
      <c r="E22" s="169"/>
      <c r="F22" s="144"/>
      <c r="G22" s="169"/>
      <c r="H22" s="273">
        <f>SUM(D22:G22)</f>
        <v>0</v>
      </c>
    </row>
    <row r="23" spans="1:8" ht="13.5" customHeight="1">
      <c r="A23" s="211">
        <v>5</v>
      </c>
      <c r="B23" s="197"/>
      <c r="C23" t="s">
        <v>538</v>
      </c>
      <c r="D23" s="200"/>
      <c r="E23" s="199"/>
      <c r="F23" s="176"/>
      <c r="G23" s="199"/>
      <c r="H23" s="343">
        <f>SUM(D23:G23)</f>
        <v>0</v>
      </c>
    </row>
    <row r="24" spans="1:8" ht="13.5" customHeight="1">
      <c r="A24" s="211"/>
      <c r="B24" s="197"/>
      <c r="C24" t="s">
        <v>539</v>
      </c>
      <c r="D24" s="200"/>
      <c r="E24" s="199"/>
      <c r="F24" s="176"/>
      <c r="G24" s="199"/>
      <c r="H24" s="343"/>
    </row>
    <row r="25" spans="1:8" ht="13.5" customHeight="1">
      <c r="A25" s="211">
        <v>6</v>
      </c>
      <c r="B25" s="197"/>
      <c r="C25" t="s">
        <v>1471</v>
      </c>
      <c r="D25" s="200"/>
      <c r="E25" s="199"/>
      <c r="F25" s="176"/>
      <c r="G25" s="199"/>
      <c r="H25" s="343">
        <f>SUM(D25:G25)</f>
        <v>0</v>
      </c>
    </row>
    <row r="26" spans="1:8" ht="13.5" customHeight="1">
      <c r="A26" s="211">
        <v>7</v>
      </c>
      <c r="B26" s="197"/>
      <c r="C26" t="s">
        <v>1472</v>
      </c>
      <c r="D26" s="200"/>
      <c r="E26" s="199"/>
      <c r="F26" s="176"/>
      <c r="G26" s="199"/>
      <c r="H26" s="343">
        <f>SUM(D26:G26)</f>
        <v>0</v>
      </c>
    </row>
    <row r="27" spans="1:8" ht="13.5" customHeight="1">
      <c r="A27" s="211">
        <v>8</v>
      </c>
      <c r="B27" s="197"/>
      <c r="C27" t="s">
        <v>1473</v>
      </c>
      <c r="D27" s="337"/>
      <c r="E27" s="169"/>
      <c r="F27" s="144"/>
      <c r="G27" s="169"/>
      <c r="H27" s="273">
        <f>SUM(D27:G27)</f>
        <v>0</v>
      </c>
    </row>
    <row r="28" spans="1:8" ht="13.5" customHeight="1">
      <c r="A28" s="344"/>
      <c r="B28" s="172"/>
      <c r="C28" s="172" t="s">
        <v>1474</v>
      </c>
      <c r="D28" s="172"/>
      <c r="E28" s="172"/>
      <c r="F28" s="172"/>
      <c r="G28" s="172"/>
      <c r="H28" s="335"/>
    </row>
    <row r="29" spans="1:8" ht="13.5" customHeight="1">
      <c r="A29" s="42"/>
      <c r="H29" s="218"/>
    </row>
    <row r="30" spans="1:8" ht="13.5" customHeight="1">
      <c r="A30" s="42"/>
      <c r="H30" s="218"/>
    </row>
    <row r="31" spans="1:8" ht="13.5" customHeight="1">
      <c r="A31" s="42"/>
      <c r="H31" s="218"/>
    </row>
    <row r="32" spans="1:8" ht="13.5" customHeight="1">
      <c r="A32" s="42"/>
      <c r="H32" s="218"/>
    </row>
    <row r="33" spans="1:8" ht="13.5" customHeight="1">
      <c r="A33" s="42"/>
      <c r="H33" s="218"/>
    </row>
    <row r="34" spans="1:8" ht="13.5" customHeight="1">
      <c r="A34" s="42"/>
      <c r="H34" s="218"/>
    </row>
    <row r="35" spans="1:8" ht="13.5" customHeight="1">
      <c r="A35" s="42"/>
      <c r="H35" s="218"/>
    </row>
    <row r="36" spans="1:8" ht="13.5" customHeight="1" thickBot="1">
      <c r="A36" s="124"/>
      <c r="B36" s="53"/>
      <c r="H36" s="218"/>
    </row>
    <row r="37" spans="1:8" ht="13.5" customHeight="1">
      <c r="A37" t="s">
        <v>1475</v>
      </c>
      <c r="C37" s="281"/>
      <c r="D37" s="281"/>
      <c r="E37" s="281"/>
      <c r="F37" s="281"/>
      <c r="G37" s="281"/>
      <c r="H37" s="281"/>
    </row>
    <row r="38" spans="1:8" ht="13.5" customHeight="1">
      <c r="A38" s="40" t="s">
        <v>1476</v>
      </c>
      <c r="B38" s="40"/>
      <c r="C38" s="40"/>
      <c r="D38" s="40"/>
      <c r="E38" s="40"/>
      <c r="F38" s="40"/>
      <c r="G38" s="40"/>
      <c r="H38" s="40"/>
    </row>
    <row r="44" spans="1:8" ht="18">
      <c r="C44" s="317"/>
    </row>
    <row r="45" spans="1:8">
      <c r="C45" s="62"/>
    </row>
    <row r="47" spans="1:8">
      <c r="C47" s="77"/>
    </row>
    <row r="48" spans="1:8">
      <c r="C48" s="62"/>
    </row>
    <row r="49" spans="3:3">
      <c r="C49" s="62"/>
    </row>
    <row r="50" spans="3:3">
      <c r="C50" s="62"/>
    </row>
    <row r="51" spans="3:3">
      <c r="C51" s="62"/>
    </row>
    <row r="52" spans="3:3">
      <c r="C52" s="62"/>
    </row>
    <row r="53" spans="3:3">
      <c r="C53" s="62"/>
    </row>
  </sheetData>
  <phoneticPr fontId="0" type="noConversion"/>
  <printOptions horizontalCentered="1" verticalCentered="1"/>
  <pageMargins left="0.25" right="0.25" top="0.25" bottom="0.25" header="0.5" footer="0.21"/>
  <pageSetup scale="88"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23">
    <pageSetUpPr fitToPage="1"/>
  </sheetPr>
  <dimension ref="A1:H49"/>
  <sheetViews>
    <sheetView defaultGridColor="0" view="pageBreakPreview" colorId="22" zoomScale="75" zoomScaleNormal="70" zoomScaleSheetLayoutView="75" workbookViewId="0">
      <selection activeCell="C59" sqref="C59"/>
    </sheetView>
  </sheetViews>
  <sheetFormatPr defaultColWidth="9.6640625" defaultRowHeight="15"/>
  <cols>
    <col min="1" max="1" width="4.6640625" customWidth="1"/>
    <col min="2" max="2" width="1.6640625" customWidth="1"/>
    <col min="3" max="3" width="32.77734375" customWidth="1"/>
    <col min="4" max="7" width="14.6640625" customWidth="1"/>
    <col min="8" max="8" width="16.77734375" customWidth="1"/>
  </cols>
  <sheetData>
    <row r="1" spans="1:8" ht="12.75" customHeight="1" thickBot="1">
      <c r="A1" s="35" t="str">
        <f>'Data Sheet'!$A$49</f>
        <v xml:space="preserve">Annual Report of KeySpan Gas East Corporation d/b/a National Grid  </v>
      </c>
      <c r="G1" s="182" t="str">
        <f>'Data Sheet'!$A$45</f>
        <v>Year ended December 31, 2013</v>
      </c>
      <c r="H1" s="40"/>
    </row>
    <row r="2" spans="1:8" ht="12.75" customHeight="1">
      <c r="A2" s="36"/>
      <c r="B2" s="37"/>
      <c r="C2" s="37"/>
      <c r="D2" s="37"/>
      <c r="E2" s="37"/>
      <c r="F2" s="37"/>
      <c r="G2" s="37"/>
      <c r="H2" s="38"/>
    </row>
    <row r="3" spans="1:8" ht="15.75" customHeight="1">
      <c r="A3" s="81" t="s">
        <v>1477</v>
      </c>
      <c r="B3" s="40"/>
      <c r="C3" s="82"/>
      <c r="D3" s="40"/>
      <c r="E3" s="40"/>
      <c r="F3" s="40"/>
      <c r="G3" s="40"/>
      <c r="H3" s="41"/>
    </row>
    <row r="4" spans="1:8" ht="12.75" customHeight="1">
      <c r="A4" s="42"/>
      <c r="H4" s="43"/>
    </row>
    <row r="5" spans="1:8" ht="12.75" customHeight="1">
      <c r="A5" s="211" t="s">
        <v>1161</v>
      </c>
      <c r="C5" s="40" t="s">
        <v>1478</v>
      </c>
      <c r="D5" s="40"/>
      <c r="E5" s="40"/>
      <c r="F5" s="40"/>
      <c r="G5" s="40"/>
      <c r="H5" s="41"/>
    </row>
    <row r="6" spans="1:8" ht="12.75" customHeight="1">
      <c r="A6" s="42"/>
      <c r="C6" t="s">
        <v>1479</v>
      </c>
      <c r="D6" s="40"/>
      <c r="E6" s="40"/>
      <c r="F6" s="40"/>
      <c r="G6" s="40"/>
      <c r="H6" s="41"/>
    </row>
    <row r="7" spans="1:8" ht="12.75" customHeight="1">
      <c r="A7" s="42"/>
      <c r="C7" t="s">
        <v>1480</v>
      </c>
      <c r="H7" s="43"/>
    </row>
    <row r="8" spans="1:8" ht="12.75" customHeight="1">
      <c r="A8" s="42"/>
      <c r="E8" s="134"/>
      <c r="F8" s="134"/>
      <c r="G8" s="134"/>
      <c r="H8" s="135"/>
    </row>
    <row r="9" spans="1:8" ht="12.75" customHeight="1">
      <c r="A9" s="440" t="s">
        <v>524</v>
      </c>
      <c r="B9" s="172"/>
      <c r="C9" s="172"/>
      <c r="D9" s="503" t="s">
        <v>1930</v>
      </c>
      <c r="E9" s="304" t="s">
        <v>1931</v>
      </c>
      <c r="F9" s="299"/>
      <c r="G9" s="299"/>
      <c r="H9" s="204"/>
    </row>
    <row r="10" spans="1:8" ht="12.75" customHeight="1">
      <c r="A10" s="211" t="s">
        <v>529</v>
      </c>
      <c r="B10" s="197"/>
      <c r="C10" s="303" t="s">
        <v>231</v>
      </c>
      <c r="D10" s="206" t="s">
        <v>1880</v>
      </c>
      <c r="E10" s="206" t="s">
        <v>1881</v>
      </c>
      <c r="F10" s="206" t="s">
        <v>1882</v>
      </c>
      <c r="G10" s="206" t="s">
        <v>1883</v>
      </c>
      <c r="H10" s="207" t="s">
        <v>1435</v>
      </c>
    </row>
    <row r="11" spans="1:8" ht="12.75" customHeight="1">
      <c r="A11" s="196"/>
      <c r="B11" s="198"/>
      <c r="C11" s="496" t="s">
        <v>2502</v>
      </c>
      <c r="D11" s="209" t="s">
        <v>2503</v>
      </c>
      <c r="E11" s="209" t="s">
        <v>272</v>
      </c>
      <c r="F11" s="209" t="s">
        <v>2279</v>
      </c>
      <c r="G11" s="209" t="s">
        <v>2468</v>
      </c>
      <c r="H11" s="210" t="s">
        <v>2469</v>
      </c>
    </row>
    <row r="12" spans="1:8" ht="12.75" customHeight="1">
      <c r="A12" s="211"/>
      <c r="B12" s="197"/>
      <c r="C12" s="345" t="s">
        <v>1481</v>
      </c>
      <c r="D12" s="346"/>
      <c r="E12" s="346"/>
      <c r="F12" s="346"/>
      <c r="G12" s="346"/>
      <c r="H12" s="347"/>
    </row>
    <row r="13" spans="1:8" ht="12.75" customHeight="1">
      <c r="A13" s="211">
        <v>1</v>
      </c>
      <c r="B13" s="197"/>
      <c r="C13" t="s">
        <v>1482</v>
      </c>
      <c r="D13" s="337"/>
      <c r="E13" s="337"/>
      <c r="F13" s="337"/>
      <c r="G13" s="337"/>
      <c r="H13" s="300">
        <f>SUM(E13:G13)</f>
        <v>0</v>
      </c>
    </row>
    <row r="14" spans="1:8" ht="12.75" customHeight="1">
      <c r="A14" s="211">
        <v>2</v>
      </c>
      <c r="B14" s="197"/>
      <c r="C14" t="s">
        <v>1483</v>
      </c>
      <c r="D14" s="200"/>
      <c r="E14" s="200"/>
      <c r="F14" s="200"/>
      <c r="G14" s="200"/>
      <c r="H14" s="201">
        <f>SUM(E14:G14)</f>
        <v>0</v>
      </c>
    </row>
    <row r="15" spans="1:8" ht="12.75" customHeight="1">
      <c r="A15" s="211">
        <v>3</v>
      </c>
      <c r="B15" s="197"/>
      <c r="C15" t="s">
        <v>1484</v>
      </c>
      <c r="D15" s="200"/>
      <c r="E15" s="200"/>
      <c r="F15" s="200"/>
      <c r="G15" s="200"/>
      <c r="H15" s="201">
        <f>SUM(E15:G15)</f>
        <v>0</v>
      </c>
    </row>
    <row r="16" spans="1:8" ht="12.75" customHeight="1">
      <c r="A16" s="211">
        <v>4</v>
      </c>
      <c r="B16" s="197"/>
      <c r="D16" s="200"/>
      <c r="E16" s="200"/>
      <c r="F16" s="200"/>
      <c r="G16" s="200"/>
      <c r="H16" s="201">
        <f>SUM(E16:G16)</f>
        <v>0</v>
      </c>
    </row>
    <row r="17" spans="1:8" ht="12.75" customHeight="1">
      <c r="A17" s="211"/>
      <c r="B17" s="197"/>
      <c r="C17" s="345" t="s">
        <v>2443</v>
      </c>
      <c r="D17" s="348"/>
      <c r="E17" s="348"/>
      <c r="F17" s="348"/>
      <c r="G17" s="348"/>
      <c r="H17" s="349"/>
    </row>
    <row r="18" spans="1:8" ht="12.75" customHeight="1">
      <c r="A18" s="211">
        <v>5</v>
      </c>
      <c r="B18" s="197"/>
      <c r="C18" s="429" t="s">
        <v>2444</v>
      </c>
      <c r="D18" s="200"/>
      <c r="E18" s="200"/>
      <c r="F18" s="200"/>
      <c r="G18" s="200"/>
      <c r="H18" s="201">
        <f>SUM(E18:G18)</f>
        <v>0</v>
      </c>
    </row>
    <row r="19" spans="1:8" ht="12.75" customHeight="1">
      <c r="A19" s="211">
        <v>6</v>
      </c>
      <c r="B19" s="197"/>
      <c r="C19" s="429" t="s">
        <v>2445</v>
      </c>
      <c r="D19" s="200"/>
      <c r="E19" s="200"/>
      <c r="F19" s="200"/>
      <c r="G19" s="200"/>
      <c r="H19" s="201">
        <f>SUM(E19:G19)</f>
        <v>0</v>
      </c>
    </row>
    <row r="20" spans="1:8" ht="12.75" customHeight="1">
      <c r="A20" s="211">
        <v>7</v>
      </c>
      <c r="B20" s="197"/>
      <c r="C20" t="s">
        <v>2446</v>
      </c>
      <c r="D20" s="200"/>
      <c r="E20" s="200"/>
      <c r="F20" s="200"/>
      <c r="G20" s="200"/>
      <c r="H20" s="201">
        <f>SUM(E20:G20)</f>
        <v>0</v>
      </c>
    </row>
    <row r="21" spans="1:8" ht="12.75" customHeight="1">
      <c r="A21" s="211">
        <v>8</v>
      </c>
      <c r="B21" s="197"/>
      <c r="D21" s="200"/>
      <c r="E21" s="200"/>
      <c r="F21" s="200"/>
      <c r="G21" s="200"/>
      <c r="H21" s="201">
        <f>SUM(E21:G21)</f>
        <v>0</v>
      </c>
    </row>
    <row r="22" spans="1:8" ht="12.75" customHeight="1">
      <c r="A22" s="211"/>
      <c r="B22" s="197"/>
      <c r="C22" s="345" t="s">
        <v>2447</v>
      </c>
      <c r="D22" s="348"/>
      <c r="E22" s="348"/>
      <c r="F22" s="348"/>
      <c r="G22" s="348"/>
      <c r="H22" s="349"/>
    </row>
    <row r="23" spans="1:8" ht="12.75" customHeight="1">
      <c r="A23" s="211">
        <v>9</v>
      </c>
      <c r="B23" s="197"/>
      <c r="C23" t="s">
        <v>2448</v>
      </c>
      <c r="D23" s="200"/>
      <c r="E23" s="200"/>
      <c r="F23" s="200"/>
      <c r="G23" s="200"/>
      <c r="H23" s="201">
        <f>SUM(E23:G23)</f>
        <v>0</v>
      </c>
    </row>
    <row r="24" spans="1:8" ht="12.75" customHeight="1">
      <c r="A24" s="350">
        <v>10</v>
      </c>
      <c r="B24" s="197"/>
      <c r="C24" t="s">
        <v>2449</v>
      </c>
      <c r="D24" s="200"/>
      <c r="E24" s="200"/>
      <c r="F24" s="200"/>
      <c r="G24" s="200"/>
      <c r="H24" s="201">
        <f>SUM(E24:G24)</f>
        <v>0</v>
      </c>
    </row>
    <row r="25" spans="1:8" ht="12.75" customHeight="1">
      <c r="A25" s="211">
        <v>11</v>
      </c>
      <c r="B25" s="197"/>
      <c r="D25" s="200"/>
      <c r="E25" s="200"/>
      <c r="F25" s="200"/>
      <c r="G25" s="200"/>
      <c r="H25" s="201">
        <f>SUM(E25:G25)</f>
        <v>0</v>
      </c>
    </row>
    <row r="26" spans="1:8" ht="12.75" customHeight="1">
      <c r="A26" s="211"/>
      <c r="B26" s="197"/>
      <c r="C26" s="345" t="s">
        <v>2450</v>
      </c>
      <c r="D26" s="348"/>
      <c r="E26" s="348"/>
      <c r="F26" s="348"/>
      <c r="G26" s="348"/>
      <c r="H26" s="349"/>
    </row>
    <row r="27" spans="1:8" ht="12.75" customHeight="1">
      <c r="A27" s="211">
        <v>12</v>
      </c>
      <c r="B27" s="197"/>
      <c r="D27" s="200"/>
      <c r="E27" s="200"/>
      <c r="F27" s="200"/>
      <c r="G27" s="200"/>
      <c r="H27" s="201">
        <f>SUM(E27:G27)</f>
        <v>0</v>
      </c>
    </row>
    <row r="28" spans="1:8" ht="12.75" customHeight="1">
      <c r="A28" s="211">
        <v>13</v>
      </c>
      <c r="B28" s="197"/>
      <c r="D28" s="200"/>
      <c r="E28" s="200"/>
      <c r="F28" s="200"/>
      <c r="G28" s="200"/>
      <c r="H28" s="201">
        <f>SUM(E28:G28)</f>
        <v>0</v>
      </c>
    </row>
    <row r="29" spans="1:8" ht="12.75" customHeight="1">
      <c r="A29" s="211">
        <v>14</v>
      </c>
      <c r="B29" s="197"/>
      <c r="D29" s="200"/>
      <c r="E29" s="200"/>
      <c r="F29" s="200"/>
      <c r="G29" s="200"/>
      <c r="H29" s="201">
        <f>SUM(E29:G29)</f>
        <v>0</v>
      </c>
    </row>
    <row r="30" spans="1:8" ht="12.75" customHeight="1">
      <c r="A30" s="211">
        <v>15</v>
      </c>
      <c r="B30" s="197"/>
      <c r="D30" s="200"/>
      <c r="E30" s="200"/>
      <c r="F30" s="200"/>
      <c r="G30" s="200"/>
      <c r="H30" s="201">
        <f>SUM(E30:G30)</f>
        <v>0</v>
      </c>
    </row>
    <row r="31" spans="1:8" ht="15.75" customHeight="1" thickBot="1">
      <c r="A31" s="212">
        <v>16</v>
      </c>
      <c r="B31" s="301"/>
      <c r="C31" s="504" t="s">
        <v>1435</v>
      </c>
      <c r="D31" s="351">
        <f>D13+D14+D15+D16+D18+D19+D20+D21+D23+D24+D25+SUM(D27:D30)</f>
        <v>0</v>
      </c>
      <c r="E31" s="351">
        <f>E13+E14+E15+E16+E18+E19+E20+E21+E23+E24+E25+SUM(E27:E30)</f>
        <v>0</v>
      </c>
      <c r="F31" s="351">
        <f>F13+F14+F15+F16+F18+F19+F20+F21+F23+F24+F25+SUM(F27:F30)</f>
        <v>0</v>
      </c>
      <c r="G31" s="351">
        <f>G13+G14+G15+G16+G18+G19+G20+G21+G23+G24+G25+SUM(G27:G30)</f>
        <v>0</v>
      </c>
      <c r="H31" s="352">
        <f>SUM(E31:G31)</f>
        <v>0</v>
      </c>
    </row>
    <row r="32" spans="1:8" ht="12.75" customHeight="1" thickTop="1">
      <c r="A32" s="350"/>
      <c r="B32" s="353"/>
      <c r="C32" s="10" t="s">
        <v>814</v>
      </c>
      <c r="D32" s="353"/>
      <c r="E32" s="353"/>
      <c r="F32" s="353"/>
      <c r="G32" s="353"/>
      <c r="H32" s="354"/>
    </row>
    <row r="33" spans="1:8" ht="15.75" customHeight="1" thickBot="1">
      <c r="A33" s="305">
        <v>17</v>
      </c>
      <c r="B33" s="355"/>
      <c r="C33" s="356" t="s">
        <v>815</v>
      </c>
      <c r="D33" s="597" t="s">
        <v>273</v>
      </c>
      <c r="E33" s="597"/>
      <c r="F33" s="597"/>
      <c r="G33" s="597"/>
      <c r="H33" s="598"/>
    </row>
    <row r="34" spans="1:8" ht="12.75" customHeight="1">
      <c r="A34" t="s">
        <v>1475</v>
      </c>
    </row>
    <row r="35" spans="1:8" ht="12.75" customHeight="1">
      <c r="A35" s="40" t="s">
        <v>816</v>
      </c>
      <c r="B35" s="40"/>
      <c r="C35" s="40"/>
      <c r="D35" s="40"/>
      <c r="E35" s="40"/>
      <c r="F35" s="40"/>
      <c r="G35" s="40"/>
      <c r="H35" s="40"/>
    </row>
    <row r="40" spans="1:8">
      <c r="C40" s="1"/>
    </row>
    <row r="41" spans="1:8">
      <c r="C41" s="62"/>
    </row>
    <row r="43" spans="1:8">
      <c r="C43" s="77"/>
    </row>
    <row r="44" spans="1:8">
      <c r="C44" s="62"/>
    </row>
    <row r="45" spans="1:8">
      <c r="C45" s="62"/>
    </row>
    <row r="46" spans="1:8">
      <c r="C46" s="62"/>
    </row>
    <row r="47" spans="1:8">
      <c r="C47" s="62"/>
    </row>
    <row r="48" spans="1:8">
      <c r="C48" s="62"/>
    </row>
    <row r="49" spans="3:3">
      <c r="C49" s="62"/>
    </row>
  </sheetData>
  <phoneticPr fontId="0" type="noConversion"/>
  <printOptions horizontalCentered="1" verticalCentered="1"/>
  <pageMargins left="0.25" right="0.25" top="0.25" bottom="0.25" header="0.5" footer="0.21"/>
  <pageSetup scale="98"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24">
    <pageSetUpPr fitToPage="1"/>
  </sheetPr>
  <dimension ref="A1:Q77"/>
  <sheetViews>
    <sheetView defaultGridColor="0" view="pageBreakPreview" colorId="22" zoomScale="60" zoomScaleNormal="70" workbookViewId="0">
      <selection activeCell="C59" sqref="C59"/>
    </sheetView>
  </sheetViews>
  <sheetFormatPr defaultColWidth="9.6640625" defaultRowHeight="15"/>
  <cols>
    <col min="1" max="1" width="4.6640625" customWidth="1"/>
    <col min="2" max="2" width="60.6640625" customWidth="1"/>
    <col min="3" max="3" width="15.6640625" customWidth="1"/>
    <col min="4" max="4" width="16.21875" customWidth="1"/>
  </cols>
  <sheetData>
    <row r="1" spans="1:17" ht="15.75" thickBot="1">
      <c r="A1" s="35" t="str">
        <f>'Data Sheet'!$A$49</f>
        <v xml:space="preserve">Annual Report of KeySpan Gas East Corporation d/b/a National Grid  </v>
      </c>
      <c r="C1" s="182" t="str">
        <f>'Data Sheet'!$A$45</f>
        <v>Year ended December 31, 2013</v>
      </c>
      <c r="D1" s="40"/>
      <c r="Q1" s="357"/>
    </row>
    <row r="2" spans="1:17">
      <c r="A2" s="36"/>
      <c r="B2" s="37"/>
      <c r="C2" s="37"/>
      <c r="D2" s="38"/>
    </row>
    <row r="3" spans="1:17" ht="15.75">
      <c r="A3" s="81" t="s">
        <v>817</v>
      </c>
      <c r="B3" s="82"/>
      <c r="C3" s="40"/>
      <c r="D3" s="41"/>
    </row>
    <row r="4" spans="1:17">
      <c r="A4" s="42"/>
      <c r="D4" s="43"/>
    </row>
    <row r="5" spans="1:17">
      <c r="A5" s="42"/>
      <c r="B5" t="s">
        <v>818</v>
      </c>
      <c r="D5" s="43"/>
    </row>
    <row r="6" spans="1:17">
      <c r="A6" s="42"/>
      <c r="B6" t="s">
        <v>819</v>
      </c>
      <c r="D6" s="43"/>
    </row>
    <row r="7" spans="1:17">
      <c r="A7" s="42"/>
      <c r="B7" t="s">
        <v>820</v>
      </c>
      <c r="D7" s="43"/>
    </row>
    <row r="8" spans="1:17">
      <c r="A8" s="42"/>
      <c r="B8" t="s">
        <v>821</v>
      </c>
      <c r="D8" s="43"/>
    </row>
    <row r="9" spans="1:17">
      <c r="A9" s="42"/>
      <c r="B9" t="s">
        <v>2376</v>
      </c>
      <c r="D9" s="43"/>
    </row>
    <row r="10" spans="1:17">
      <c r="A10" s="42"/>
      <c r="B10" t="s">
        <v>2377</v>
      </c>
      <c r="D10" s="43"/>
    </row>
    <row r="11" spans="1:17">
      <c r="A11" s="196"/>
      <c r="B11" s="134"/>
      <c r="C11" s="134"/>
      <c r="D11" s="135"/>
    </row>
    <row r="12" spans="1:17">
      <c r="A12" s="42"/>
      <c r="B12" s="165"/>
      <c r="C12" s="303" t="s">
        <v>2378</v>
      </c>
      <c r="D12" s="207" t="s">
        <v>2379</v>
      </c>
    </row>
    <row r="13" spans="1:17">
      <c r="A13" s="211" t="s">
        <v>841</v>
      </c>
      <c r="B13" s="205" t="s">
        <v>2380</v>
      </c>
      <c r="C13" s="303" t="s">
        <v>2430</v>
      </c>
      <c r="D13" s="207" t="s">
        <v>2381</v>
      </c>
    </row>
    <row r="14" spans="1:17">
      <c r="A14" s="212" t="s">
        <v>844</v>
      </c>
      <c r="B14" s="208" t="s">
        <v>2502</v>
      </c>
      <c r="C14" s="496" t="s">
        <v>2503</v>
      </c>
      <c r="D14" s="210" t="s">
        <v>272</v>
      </c>
    </row>
    <row r="15" spans="1:17">
      <c r="A15" s="211">
        <v>1</v>
      </c>
      <c r="B15" s="165" t="s">
        <v>2382</v>
      </c>
      <c r="C15" s="358"/>
      <c r="D15" s="347"/>
    </row>
    <row r="16" spans="1:17">
      <c r="A16" s="211">
        <v>2</v>
      </c>
      <c r="B16" s="205" t="s">
        <v>1673</v>
      </c>
      <c r="C16" s="144"/>
      <c r="D16" s="300"/>
    </row>
    <row r="17" spans="1:4">
      <c r="A17" s="211">
        <v>3</v>
      </c>
      <c r="B17" s="169"/>
      <c r="C17" s="176"/>
      <c r="D17" s="201"/>
    </row>
    <row r="18" spans="1:4">
      <c r="A18" s="211">
        <v>4</v>
      </c>
      <c r="B18" s="165"/>
      <c r="C18" s="176"/>
      <c r="D18" s="201"/>
    </row>
    <row r="19" spans="1:4">
      <c r="A19" s="211">
        <v>5</v>
      </c>
      <c r="B19" s="165"/>
      <c r="C19" s="176"/>
      <c r="D19" s="201"/>
    </row>
    <row r="20" spans="1:4">
      <c r="A20" s="211">
        <v>6</v>
      </c>
      <c r="B20" s="165"/>
      <c r="C20" s="176"/>
      <c r="D20" s="201"/>
    </row>
    <row r="21" spans="1:4">
      <c r="A21" s="211">
        <v>7</v>
      </c>
      <c r="B21" s="165"/>
      <c r="C21" s="176"/>
      <c r="D21" s="201"/>
    </row>
    <row r="22" spans="1:4">
      <c r="A22" s="211">
        <v>8</v>
      </c>
      <c r="B22" s="165"/>
      <c r="C22" s="176"/>
      <c r="D22" s="201"/>
    </row>
    <row r="23" spans="1:4">
      <c r="A23" s="211">
        <v>9</v>
      </c>
      <c r="B23" s="165"/>
      <c r="C23" s="176"/>
      <c r="D23" s="201"/>
    </row>
    <row r="24" spans="1:4">
      <c r="A24" s="211">
        <v>10</v>
      </c>
      <c r="B24" s="165"/>
      <c r="C24" s="176"/>
      <c r="D24" s="201"/>
    </row>
    <row r="25" spans="1:4">
      <c r="A25" s="211">
        <v>11</v>
      </c>
      <c r="B25" s="165"/>
      <c r="C25" s="176"/>
      <c r="D25" s="201"/>
    </row>
    <row r="26" spans="1:4">
      <c r="A26" s="211">
        <v>12</v>
      </c>
      <c r="B26" s="165"/>
      <c r="C26" s="176"/>
      <c r="D26" s="201"/>
    </row>
    <row r="27" spans="1:4">
      <c r="A27" s="211">
        <v>13</v>
      </c>
      <c r="B27" s="165"/>
      <c r="C27" s="176"/>
      <c r="D27" s="201"/>
    </row>
    <row r="28" spans="1:4">
      <c r="A28" s="211">
        <v>14</v>
      </c>
      <c r="B28" s="165"/>
      <c r="C28" s="176"/>
      <c r="D28" s="201"/>
    </row>
    <row r="29" spans="1:4">
      <c r="A29" s="211">
        <v>15</v>
      </c>
      <c r="B29" s="165"/>
      <c r="C29" s="176"/>
      <c r="D29" s="201"/>
    </row>
    <row r="30" spans="1:4">
      <c r="A30" s="211">
        <v>16</v>
      </c>
      <c r="B30" s="165"/>
      <c r="C30" s="176"/>
      <c r="D30" s="201"/>
    </row>
    <row r="31" spans="1:4">
      <c r="A31" s="211">
        <v>17</v>
      </c>
      <c r="B31" s="165"/>
      <c r="C31" s="176"/>
      <c r="D31" s="201"/>
    </row>
    <row r="32" spans="1:4">
      <c r="A32" s="211">
        <v>18</v>
      </c>
      <c r="B32" s="165"/>
      <c r="C32" s="176"/>
      <c r="D32" s="201"/>
    </row>
    <row r="33" spans="1:4">
      <c r="A33" s="211">
        <v>19</v>
      </c>
      <c r="B33" s="165"/>
      <c r="C33" s="176"/>
      <c r="D33" s="201"/>
    </row>
    <row r="34" spans="1:4">
      <c r="A34" s="211">
        <v>20</v>
      </c>
      <c r="B34" s="165"/>
      <c r="C34" s="176"/>
      <c r="D34" s="201"/>
    </row>
    <row r="35" spans="1:4">
      <c r="A35" s="211">
        <v>21</v>
      </c>
      <c r="B35" s="505" t="s">
        <v>466</v>
      </c>
      <c r="C35" s="359">
        <f>SUM(C16:C34)</f>
        <v>0</v>
      </c>
      <c r="D35" s="302">
        <f>SUM(D16:D34)</f>
        <v>0</v>
      </c>
    </row>
    <row r="36" spans="1:4">
      <c r="A36" s="211">
        <v>22</v>
      </c>
      <c r="B36" s="165" t="s">
        <v>467</v>
      </c>
      <c r="C36" s="358"/>
      <c r="D36" s="360"/>
    </row>
    <row r="37" spans="1:4">
      <c r="A37" s="211">
        <v>23</v>
      </c>
      <c r="B37" s="311" t="s">
        <v>1673</v>
      </c>
      <c r="C37" s="144"/>
      <c r="D37" s="300"/>
    </row>
    <row r="38" spans="1:4">
      <c r="A38" s="211">
        <v>24</v>
      </c>
      <c r="B38" s="165"/>
      <c r="C38" s="176"/>
      <c r="D38" s="201"/>
    </row>
    <row r="39" spans="1:4">
      <c r="A39" s="211">
        <v>25</v>
      </c>
      <c r="B39" s="165"/>
      <c r="C39" s="176"/>
      <c r="D39" s="201"/>
    </row>
    <row r="40" spans="1:4">
      <c r="A40" s="211">
        <v>26</v>
      </c>
      <c r="B40" s="165"/>
      <c r="C40" s="176"/>
      <c r="D40" s="201"/>
    </row>
    <row r="41" spans="1:4">
      <c r="A41" s="211">
        <v>27</v>
      </c>
      <c r="B41" s="165"/>
      <c r="C41" s="176"/>
      <c r="D41" s="201"/>
    </row>
    <row r="42" spans="1:4">
      <c r="A42" s="211">
        <v>28</v>
      </c>
      <c r="B42" s="165"/>
      <c r="C42" s="176"/>
      <c r="D42" s="201"/>
    </row>
    <row r="43" spans="1:4">
      <c r="A43" s="211">
        <v>29</v>
      </c>
      <c r="B43" s="165"/>
      <c r="C43" s="176"/>
      <c r="D43" s="201"/>
    </row>
    <row r="44" spans="1:4">
      <c r="A44" s="211">
        <v>30</v>
      </c>
      <c r="B44" s="165"/>
      <c r="C44" s="176"/>
      <c r="D44" s="201"/>
    </row>
    <row r="45" spans="1:4">
      <c r="A45" s="211">
        <v>31</v>
      </c>
      <c r="B45" s="165"/>
      <c r="C45" s="176"/>
      <c r="D45" s="201"/>
    </row>
    <row r="46" spans="1:4">
      <c r="A46" s="211">
        <v>32</v>
      </c>
      <c r="B46" s="165"/>
      <c r="C46" s="176"/>
      <c r="D46" s="201"/>
    </row>
    <row r="47" spans="1:4">
      <c r="A47" s="211">
        <v>33</v>
      </c>
      <c r="B47" s="165"/>
      <c r="C47" s="176"/>
      <c r="D47" s="201"/>
    </row>
    <row r="48" spans="1:4">
      <c r="A48" s="211">
        <v>34</v>
      </c>
      <c r="B48" s="165"/>
      <c r="C48" s="176"/>
      <c r="D48" s="201"/>
    </row>
    <row r="49" spans="1:4">
      <c r="A49" s="211">
        <v>35</v>
      </c>
      <c r="B49" s="165"/>
      <c r="C49" s="176"/>
      <c r="D49" s="201"/>
    </row>
    <row r="50" spans="1:4">
      <c r="A50" s="211">
        <v>36</v>
      </c>
      <c r="B50" s="165"/>
      <c r="C50" s="176"/>
      <c r="D50" s="201"/>
    </row>
    <row r="51" spans="1:4">
      <c r="A51" s="211">
        <v>37</v>
      </c>
      <c r="B51" s="165"/>
      <c r="C51" s="176"/>
      <c r="D51" s="201"/>
    </row>
    <row r="52" spans="1:4">
      <c r="A52" s="211">
        <v>38</v>
      </c>
      <c r="B52" s="165"/>
      <c r="C52" s="176"/>
      <c r="D52" s="201"/>
    </row>
    <row r="53" spans="1:4">
      <c r="A53" s="211">
        <v>40</v>
      </c>
      <c r="B53" s="165"/>
      <c r="C53" s="176"/>
      <c r="D53" s="201"/>
    </row>
    <row r="54" spans="1:4">
      <c r="A54" s="211">
        <v>41</v>
      </c>
      <c r="B54" s="165"/>
      <c r="C54" s="176"/>
      <c r="D54" s="201"/>
    </row>
    <row r="55" spans="1:4">
      <c r="A55" s="211">
        <v>42</v>
      </c>
      <c r="B55" s="165"/>
      <c r="C55" s="176"/>
      <c r="D55" s="201"/>
    </row>
    <row r="56" spans="1:4">
      <c r="A56" s="211">
        <v>43</v>
      </c>
      <c r="B56" s="165"/>
      <c r="C56" s="176"/>
      <c r="D56" s="201"/>
    </row>
    <row r="57" spans="1:4">
      <c r="A57" s="211">
        <v>44</v>
      </c>
      <c r="B57" s="165"/>
      <c r="C57" s="176"/>
      <c r="D57" s="201"/>
    </row>
    <row r="58" spans="1:4">
      <c r="A58" s="211">
        <v>45</v>
      </c>
      <c r="B58" s="165"/>
      <c r="C58" s="176"/>
      <c r="D58" s="201"/>
    </row>
    <row r="59" spans="1:4">
      <c r="A59" s="211">
        <v>46</v>
      </c>
      <c r="B59" s="505" t="s">
        <v>468</v>
      </c>
      <c r="C59" s="359">
        <f>SUM(C37:C58)</f>
        <v>0</v>
      </c>
      <c r="D59" s="302">
        <f>SUM(D37:D58)</f>
        <v>0</v>
      </c>
    </row>
    <row r="60" spans="1:4" ht="15.75" thickBot="1">
      <c r="A60" s="305">
        <v>47</v>
      </c>
      <c r="B60" s="506" t="s">
        <v>469</v>
      </c>
      <c r="C60" s="361">
        <f>C35+C59</f>
        <v>0</v>
      </c>
      <c r="D60" s="306">
        <f>D35+D59</f>
        <v>0</v>
      </c>
    </row>
    <row r="61" spans="1:4">
      <c r="C61" s="176"/>
      <c r="D61" t="s">
        <v>1159</v>
      </c>
    </row>
    <row r="62" spans="1:4">
      <c r="A62" s="40" t="s">
        <v>470</v>
      </c>
      <c r="B62" s="40"/>
      <c r="C62" s="40"/>
      <c r="D62" s="40"/>
    </row>
    <row r="69" spans="2:2">
      <c r="B69" s="62"/>
    </row>
    <row r="72" spans="2:2">
      <c r="B72" s="62"/>
    </row>
    <row r="73" spans="2:2">
      <c r="B73" s="62"/>
    </row>
    <row r="74" spans="2:2">
      <c r="B74" s="62"/>
    </row>
    <row r="75" spans="2:2">
      <c r="B75" s="62"/>
    </row>
    <row r="76" spans="2:2">
      <c r="B76" s="62"/>
    </row>
    <row r="77" spans="2:2">
      <c r="B77" s="62"/>
    </row>
  </sheetData>
  <phoneticPr fontId="0" type="noConversion"/>
  <printOptions horizontalCentered="1" verticalCentered="1"/>
  <pageMargins left="0.25" right="0.25" top="0.25" bottom="0.25" header="0.5" footer="0.21"/>
  <pageSetup scale="82"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I65"/>
  <sheetViews>
    <sheetView view="pageBreakPreview" topLeftCell="A22" zoomScale="60" zoomScaleNormal="50" workbookViewId="0">
      <selection activeCell="C59" sqref="C59"/>
    </sheetView>
  </sheetViews>
  <sheetFormatPr defaultRowHeight="15"/>
  <cols>
    <col min="1" max="1" width="4.77734375" style="2075" customWidth="1"/>
    <col min="2" max="2" width="1.6640625" style="2075" customWidth="1"/>
    <col min="3" max="3" width="35.6640625" style="2075" customWidth="1"/>
    <col min="4" max="4" width="56.88671875" style="2075" customWidth="1"/>
    <col min="5" max="5" width="16" style="2075" customWidth="1"/>
    <col min="6" max="6" width="19.77734375" style="2075" customWidth="1"/>
    <col min="7" max="7" width="32.77734375" style="2075" customWidth="1"/>
    <col min="8" max="16384" width="8.88671875" style="2075"/>
  </cols>
  <sheetData>
    <row r="1" spans="1:7" ht="15.75" thickBot="1">
      <c r="A1" s="2358" t="s">
        <v>3534</v>
      </c>
      <c r="F1" s="2076"/>
      <c r="G1" s="2077" t="s">
        <v>3246</v>
      </c>
    </row>
    <row r="2" spans="1:7">
      <c r="A2" s="2078"/>
      <c r="B2" s="2079"/>
      <c r="C2" s="2079"/>
      <c r="D2" s="2079"/>
      <c r="E2" s="2079"/>
      <c r="G2" s="2080"/>
    </row>
    <row r="3" spans="1:7" ht="20.25">
      <c r="A3" s="2081" t="s">
        <v>471</v>
      </c>
      <c r="B3" s="2082"/>
      <c r="C3" s="2082"/>
      <c r="D3" s="2082"/>
      <c r="E3" s="2082"/>
      <c r="F3" s="2082"/>
      <c r="G3" s="2083"/>
    </row>
    <row r="4" spans="1:7" ht="20.25">
      <c r="A4" s="2084"/>
      <c r="B4" s="2085"/>
      <c r="C4" s="2085"/>
      <c r="D4" s="2085"/>
      <c r="E4" s="2085"/>
      <c r="F4" s="2085"/>
      <c r="G4" s="2086"/>
    </row>
    <row r="5" spans="1:7" ht="20.25">
      <c r="A5" s="2087" t="s">
        <v>1161</v>
      </c>
      <c r="B5" s="2085"/>
      <c r="C5" s="2085" t="s">
        <v>472</v>
      </c>
      <c r="D5" s="2085"/>
      <c r="E5" s="2085"/>
      <c r="F5" s="2085"/>
      <c r="G5" s="2086"/>
    </row>
    <row r="6" spans="1:7" ht="20.25">
      <c r="A6" s="2084"/>
      <c r="B6" s="2085"/>
      <c r="C6" s="2085" t="s">
        <v>473</v>
      </c>
      <c r="D6" s="2085"/>
      <c r="E6" s="2085"/>
      <c r="F6" s="2085"/>
      <c r="G6" s="2086"/>
    </row>
    <row r="7" spans="1:7" ht="20.25">
      <c r="A7" s="2084"/>
      <c r="B7" s="2085"/>
      <c r="C7" s="2085" t="s">
        <v>2393</v>
      </c>
      <c r="D7" s="2085"/>
      <c r="E7" s="2085"/>
      <c r="F7" s="2085"/>
      <c r="G7" s="2086"/>
    </row>
    <row r="8" spans="1:7" ht="20.25">
      <c r="A8" s="2084"/>
      <c r="B8" s="2085"/>
      <c r="C8" s="2085" t="s">
        <v>2394</v>
      </c>
      <c r="D8" s="2085"/>
      <c r="E8" s="2085"/>
      <c r="F8" s="2085"/>
      <c r="G8" s="2086"/>
    </row>
    <row r="9" spans="1:7" ht="20.25">
      <c r="A9" s="2084"/>
      <c r="B9" s="2085"/>
      <c r="C9" s="2085" t="s">
        <v>988</v>
      </c>
      <c r="D9" s="2085"/>
      <c r="E9" s="2085"/>
      <c r="F9" s="2085"/>
      <c r="G9" s="2086"/>
    </row>
    <row r="10" spans="1:7" ht="20.25">
      <c r="A10" s="2084"/>
      <c r="B10" s="2085"/>
      <c r="C10" s="2085" t="s">
        <v>989</v>
      </c>
      <c r="D10" s="2085"/>
      <c r="E10" s="2085"/>
      <c r="F10" s="2085"/>
      <c r="G10" s="2086"/>
    </row>
    <row r="11" spans="1:7" ht="20.25">
      <c r="A11" s="2084"/>
      <c r="B11" s="2085"/>
      <c r="C11" s="2085" t="s">
        <v>990</v>
      </c>
      <c r="D11" s="2085"/>
      <c r="E11" s="2085"/>
      <c r="F11" s="2085"/>
      <c r="G11" s="2086"/>
    </row>
    <row r="12" spans="1:7" ht="20.25">
      <c r="A12" s="2084"/>
      <c r="B12" s="2085"/>
      <c r="C12" s="2085" t="s">
        <v>2042</v>
      </c>
      <c r="D12" s="2085"/>
      <c r="E12" s="2085"/>
      <c r="F12" s="2085"/>
      <c r="G12" s="2086"/>
    </row>
    <row r="13" spans="1:7" ht="20.25">
      <c r="A13" s="2084"/>
      <c r="B13" s="2085"/>
      <c r="C13" s="2085" t="s">
        <v>2043</v>
      </c>
      <c r="D13" s="2085"/>
      <c r="E13" s="2085"/>
      <c r="F13" s="2085"/>
      <c r="G13" s="2086"/>
    </row>
    <row r="14" spans="1:7" ht="20.25">
      <c r="A14" s="2084"/>
      <c r="B14" s="2085"/>
      <c r="C14" s="2085" t="s">
        <v>2044</v>
      </c>
      <c r="D14" s="2085"/>
      <c r="E14" s="2085"/>
      <c r="F14" s="2085"/>
      <c r="G14" s="2086"/>
    </row>
    <row r="15" spans="1:7" ht="20.25">
      <c r="A15" s="2084"/>
      <c r="B15" s="2085"/>
      <c r="C15" s="2085"/>
      <c r="D15" s="2085"/>
      <c r="E15" s="2085"/>
      <c r="F15" s="2085"/>
      <c r="G15" s="2086"/>
    </row>
    <row r="16" spans="1:7" ht="20.25">
      <c r="A16" s="2084"/>
      <c r="B16" s="2085"/>
      <c r="C16" s="2085"/>
      <c r="D16" s="2085"/>
      <c r="E16" s="2085"/>
      <c r="F16" s="2085"/>
      <c r="G16" s="2086"/>
    </row>
    <row r="17" spans="1:9" ht="20.25">
      <c r="A17" s="2088" t="s">
        <v>1163</v>
      </c>
      <c r="B17" s="2089"/>
      <c r="C17" s="2089" t="s">
        <v>2045</v>
      </c>
      <c r="D17" s="2089"/>
      <c r="E17" s="2089"/>
      <c r="F17" s="2089"/>
      <c r="G17" s="2090"/>
    </row>
    <row r="18" spans="1:9" ht="20.25">
      <c r="A18" s="2091" t="s">
        <v>524</v>
      </c>
      <c r="B18" s="2085"/>
      <c r="C18" s="2085"/>
      <c r="D18" s="2092"/>
      <c r="E18" s="2085"/>
      <c r="F18" s="2093"/>
      <c r="G18" s="2094" t="s">
        <v>1435</v>
      </c>
    </row>
    <row r="19" spans="1:9" ht="20.25">
      <c r="A19" s="2091" t="s">
        <v>529</v>
      </c>
      <c r="B19" s="2085"/>
      <c r="C19" s="2095" t="s">
        <v>2046</v>
      </c>
      <c r="D19" s="2096" t="s">
        <v>2047</v>
      </c>
      <c r="E19" s="2085"/>
      <c r="F19" s="2093"/>
      <c r="G19" s="2094" t="s">
        <v>2048</v>
      </c>
    </row>
    <row r="20" spans="1:9" ht="20.25">
      <c r="A20" s="2097">
        <v>1</v>
      </c>
      <c r="B20" s="2098"/>
      <c r="C20" s="2099" t="s">
        <v>2958</v>
      </c>
      <c r="D20" s="2098"/>
      <c r="E20" s="2099"/>
      <c r="F20" s="2100"/>
      <c r="G20" s="2101"/>
    </row>
    <row r="21" spans="1:9" ht="20.25">
      <c r="A21" s="2087">
        <v>2</v>
      </c>
      <c r="B21" s="2092"/>
      <c r="C21" s="2085"/>
      <c r="D21" s="2092"/>
      <c r="E21" s="2085"/>
      <c r="F21" s="2093"/>
      <c r="G21" s="2102"/>
    </row>
    <row r="22" spans="1:9" ht="20.25">
      <c r="A22" s="2087">
        <v>3</v>
      </c>
      <c r="B22" s="2092"/>
      <c r="C22" s="2085"/>
      <c r="D22" s="2092" t="s">
        <v>3991</v>
      </c>
      <c r="E22" s="2085"/>
      <c r="F22" s="2093"/>
      <c r="G22" s="2102"/>
    </row>
    <row r="23" spans="1:9" ht="20.25">
      <c r="A23" s="2087">
        <v>4</v>
      </c>
      <c r="B23" s="2092"/>
      <c r="C23" s="2103"/>
      <c r="D23" s="2092"/>
      <c r="E23" s="2085"/>
      <c r="F23" s="2093"/>
      <c r="G23" s="2102"/>
    </row>
    <row r="24" spans="1:9" ht="20.25">
      <c r="A24" s="2087">
        <v>5</v>
      </c>
      <c r="B24" s="2092"/>
      <c r="C24" s="2085"/>
      <c r="D24" s="2085"/>
      <c r="E24" s="2085"/>
      <c r="F24" s="2093"/>
      <c r="G24" s="2102"/>
      <c r="I24" s="2104"/>
    </row>
    <row r="25" spans="1:9" ht="20.25">
      <c r="A25" s="2087">
        <v>6</v>
      </c>
      <c r="B25" s="2092"/>
      <c r="C25" s="2092" t="s">
        <v>3992</v>
      </c>
      <c r="D25" s="2092" t="s">
        <v>3993</v>
      </c>
      <c r="E25" s="2092"/>
      <c r="F25" s="2359"/>
      <c r="G25" s="2398">
        <v>1426972.35</v>
      </c>
      <c r="I25" s="2104"/>
    </row>
    <row r="26" spans="1:9" ht="20.25">
      <c r="A26" s="2087">
        <v>7</v>
      </c>
      <c r="B26" s="2092"/>
      <c r="C26" s="2092" t="s">
        <v>3994</v>
      </c>
      <c r="D26" s="2092" t="s">
        <v>3993</v>
      </c>
      <c r="E26" s="2092"/>
      <c r="F26" s="2359"/>
      <c r="G26" s="2398">
        <v>289352.49</v>
      </c>
      <c r="I26" s="2104"/>
    </row>
    <row r="27" spans="1:9" ht="20.25">
      <c r="A27" s="2087">
        <v>8</v>
      </c>
      <c r="B27" s="2092"/>
      <c r="C27" s="2092" t="s">
        <v>3995</v>
      </c>
      <c r="D27" s="2092" t="s">
        <v>3993</v>
      </c>
      <c r="E27" s="2092"/>
      <c r="F27" s="2359"/>
      <c r="G27" s="2398">
        <v>210399.07</v>
      </c>
      <c r="I27" s="2104"/>
    </row>
    <row r="28" spans="1:9" ht="20.25">
      <c r="A28" s="2087">
        <v>9</v>
      </c>
      <c r="B28" s="2092"/>
      <c r="C28" s="2092" t="s">
        <v>4027</v>
      </c>
      <c r="D28" s="2092" t="s">
        <v>4028</v>
      </c>
      <c r="E28" s="2092"/>
      <c r="F28" s="2359"/>
      <c r="G28" s="2398">
        <v>416000</v>
      </c>
      <c r="I28" s="2104"/>
    </row>
    <row r="29" spans="1:9" ht="20.25">
      <c r="A29" s="2087">
        <v>10</v>
      </c>
      <c r="B29" s="2092"/>
      <c r="C29" s="2092" t="s">
        <v>4029</v>
      </c>
      <c r="D29" s="2092" t="s">
        <v>3993</v>
      </c>
      <c r="E29" s="2092"/>
      <c r="F29" s="2359"/>
      <c r="G29" s="2398">
        <v>245891.73</v>
      </c>
      <c r="I29" s="2104"/>
    </row>
    <row r="30" spans="1:9" ht="20.25">
      <c r="A30" s="2087">
        <v>11</v>
      </c>
      <c r="B30" s="2092"/>
      <c r="C30" s="2092" t="s">
        <v>3996</v>
      </c>
      <c r="D30" s="2092" t="s">
        <v>3997</v>
      </c>
      <c r="E30" s="2092"/>
      <c r="F30" s="2359"/>
      <c r="G30" s="2398">
        <v>284648</v>
      </c>
      <c r="I30" s="2104"/>
    </row>
    <row r="31" spans="1:9" ht="20.25">
      <c r="A31" s="2087">
        <v>12</v>
      </c>
      <c r="B31" s="2092"/>
      <c r="C31" s="2092" t="s">
        <v>3998</v>
      </c>
      <c r="D31" s="2092" t="s">
        <v>3997</v>
      </c>
      <c r="E31" s="2092"/>
      <c r="F31" s="2359"/>
      <c r="G31" s="2398">
        <v>688401.45</v>
      </c>
      <c r="I31" s="2104"/>
    </row>
    <row r="32" spans="1:9" ht="20.25">
      <c r="A32" s="2087">
        <v>13</v>
      </c>
      <c r="B32" s="2092"/>
      <c r="C32" s="2092" t="s">
        <v>3999</v>
      </c>
      <c r="D32" s="2092" t="s">
        <v>4000</v>
      </c>
      <c r="E32" s="2092"/>
      <c r="F32" s="2359"/>
      <c r="G32" s="2398">
        <v>4405294.3</v>
      </c>
      <c r="I32" s="2104"/>
    </row>
    <row r="33" spans="1:9" ht="20.25">
      <c r="A33" s="2087">
        <v>14</v>
      </c>
      <c r="B33" s="2092"/>
      <c r="C33" s="2092" t="s">
        <v>4001</v>
      </c>
      <c r="D33" s="2092" t="s">
        <v>3993</v>
      </c>
      <c r="E33" s="2092"/>
      <c r="F33" s="2359"/>
      <c r="G33" s="2398">
        <v>345415</v>
      </c>
      <c r="I33" s="2104"/>
    </row>
    <row r="34" spans="1:9" ht="20.25">
      <c r="A34" s="2087">
        <v>15</v>
      </c>
      <c r="B34" s="2092"/>
      <c r="C34" s="2092" t="s">
        <v>4002</v>
      </c>
      <c r="D34" s="2092" t="s">
        <v>3993</v>
      </c>
      <c r="E34" s="2092"/>
      <c r="F34" s="2359"/>
      <c r="G34" s="2398">
        <v>29341095.190000001</v>
      </c>
      <c r="I34" s="2104"/>
    </row>
    <row r="35" spans="1:9" ht="20.25">
      <c r="A35" s="2087">
        <v>16</v>
      </c>
      <c r="B35" s="2092"/>
      <c r="C35" s="2092" t="s">
        <v>4003</v>
      </c>
      <c r="D35" s="2092" t="s">
        <v>3993</v>
      </c>
      <c r="E35" s="2092"/>
      <c r="F35" s="2359"/>
      <c r="G35" s="2398">
        <v>491456</v>
      </c>
      <c r="I35" s="2104"/>
    </row>
    <row r="36" spans="1:9" ht="20.25">
      <c r="A36" s="2087">
        <v>17</v>
      </c>
      <c r="B36" s="2092"/>
      <c r="C36" s="2092" t="s">
        <v>4004</v>
      </c>
      <c r="D36" s="2092" t="s">
        <v>3993</v>
      </c>
      <c r="E36" s="2092"/>
      <c r="F36" s="2359"/>
      <c r="G36" s="2398">
        <v>4046259.1400000006</v>
      </c>
      <c r="I36" s="2104"/>
    </row>
    <row r="37" spans="1:9" ht="20.25">
      <c r="A37" s="2087">
        <v>18</v>
      </c>
      <c r="B37" s="2092"/>
      <c r="C37" s="2092" t="s">
        <v>4005</v>
      </c>
      <c r="D37" s="2092" t="s">
        <v>4006</v>
      </c>
      <c r="E37" s="2092"/>
      <c r="F37" s="2359"/>
      <c r="G37" s="2398">
        <v>10357735.52</v>
      </c>
      <c r="I37" s="2104"/>
    </row>
    <row r="38" spans="1:9" ht="20.25">
      <c r="A38" s="2087">
        <v>19</v>
      </c>
      <c r="B38" s="2092"/>
      <c r="C38" s="2092" t="s">
        <v>4007</v>
      </c>
      <c r="D38" s="2092" t="s">
        <v>3993</v>
      </c>
      <c r="E38" s="2092"/>
      <c r="F38" s="2359"/>
      <c r="G38" s="2398">
        <v>291068.33999999997</v>
      </c>
      <c r="I38" s="2104"/>
    </row>
    <row r="39" spans="1:9" ht="20.25">
      <c r="A39" s="2087">
        <v>20</v>
      </c>
      <c r="B39" s="2092"/>
      <c r="C39" s="2092" t="s">
        <v>4008</v>
      </c>
      <c r="D39" s="2092" t="s">
        <v>3993</v>
      </c>
      <c r="E39" s="2092"/>
      <c r="F39" s="2359"/>
      <c r="G39" s="2398">
        <v>255478.46000000002</v>
      </c>
      <c r="I39" s="2104"/>
    </row>
    <row r="40" spans="1:9" ht="20.25">
      <c r="A40" s="2087">
        <v>21</v>
      </c>
      <c r="B40" s="2092"/>
      <c r="C40" s="2092" t="s">
        <v>4009</v>
      </c>
      <c r="D40" s="2092" t="s">
        <v>3993</v>
      </c>
      <c r="E40" s="2092"/>
      <c r="F40" s="2359"/>
      <c r="G40" s="2398">
        <v>517016.38</v>
      </c>
      <c r="I40" s="2104"/>
    </row>
    <row r="41" spans="1:9" ht="20.25">
      <c r="A41" s="2087">
        <v>22</v>
      </c>
      <c r="B41" s="2092"/>
      <c r="C41" s="2092" t="s">
        <v>4010</v>
      </c>
      <c r="D41" s="2092" t="s">
        <v>3997</v>
      </c>
      <c r="E41" s="2092"/>
      <c r="F41" s="2359"/>
      <c r="G41" s="2398">
        <v>3042305.1900000004</v>
      </c>
      <c r="I41" s="2104"/>
    </row>
    <row r="42" spans="1:9" ht="20.25">
      <c r="A42" s="2087">
        <v>23</v>
      </c>
      <c r="B42" s="2092"/>
      <c r="C42" s="2092" t="s">
        <v>4011</v>
      </c>
      <c r="D42" s="2092" t="s">
        <v>4006</v>
      </c>
      <c r="E42" s="2092"/>
      <c r="F42" s="2359"/>
      <c r="G42" s="2398">
        <v>605558.76</v>
      </c>
      <c r="I42" s="2104"/>
    </row>
    <row r="43" spans="1:9" ht="20.25">
      <c r="A43" s="2087">
        <v>24</v>
      </c>
      <c r="B43" s="2092"/>
      <c r="C43" s="2092" t="s">
        <v>4012</v>
      </c>
      <c r="D43" s="2092" t="s">
        <v>3997</v>
      </c>
      <c r="E43" s="2092"/>
      <c r="F43" s="2359"/>
      <c r="G43" s="2398">
        <v>548788</v>
      </c>
      <c r="I43" s="2104"/>
    </row>
    <row r="44" spans="1:9" ht="20.25">
      <c r="A44" s="2087">
        <v>25</v>
      </c>
      <c r="B44" s="2092"/>
      <c r="C44" s="2092" t="s">
        <v>4013</v>
      </c>
      <c r="D44" s="2092" t="s">
        <v>3993</v>
      </c>
      <c r="E44" s="2092"/>
      <c r="F44" s="2359"/>
      <c r="G44" s="2398">
        <v>1232086.83</v>
      </c>
      <c r="I44" s="2104"/>
    </row>
    <row r="45" spans="1:9" ht="20.25">
      <c r="A45" s="2087">
        <v>26</v>
      </c>
      <c r="B45" s="2092"/>
      <c r="C45" s="2092" t="s">
        <v>4014</v>
      </c>
      <c r="D45" s="2092" t="s">
        <v>3993</v>
      </c>
      <c r="E45" s="2092"/>
      <c r="F45" s="2359"/>
      <c r="G45" s="2398">
        <v>412583.47</v>
      </c>
      <c r="I45" s="2104"/>
    </row>
    <row r="46" spans="1:9" ht="20.25">
      <c r="A46" s="2087">
        <v>27</v>
      </c>
      <c r="B46" s="2092"/>
      <c r="C46" s="2092" t="s">
        <v>4015</v>
      </c>
      <c r="D46" s="2092" t="s">
        <v>4016</v>
      </c>
      <c r="E46" s="2092"/>
      <c r="F46" s="2093"/>
      <c r="G46" s="2398">
        <v>370391.45999999996</v>
      </c>
      <c r="I46" s="2104"/>
    </row>
    <row r="47" spans="1:9" ht="20.25">
      <c r="A47" s="2087">
        <v>28</v>
      </c>
      <c r="B47" s="2092"/>
      <c r="C47" s="2092" t="s">
        <v>4017</v>
      </c>
      <c r="D47" s="2092" t="s">
        <v>3993</v>
      </c>
      <c r="E47" s="2092"/>
      <c r="F47" s="2093"/>
      <c r="G47" s="2398">
        <v>1129083.5299999998</v>
      </c>
      <c r="I47" s="2104"/>
    </row>
    <row r="48" spans="1:9" ht="20.25">
      <c r="A48" s="2087">
        <v>29</v>
      </c>
      <c r="B48" s="2092"/>
      <c r="C48" s="2092"/>
      <c r="D48" s="2092"/>
      <c r="E48" s="2092"/>
      <c r="F48" s="2093"/>
      <c r="G48" s="2398"/>
      <c r="I48" s="2104"/>
    </row>
    <row r="49" spans="1:9" ht="20.25">
      <c r="A49" s="2087">
        <v>30</v>
      </c>
      <c r="B49" s="2092"/>
      <c r="C49" s="2092"/>
      <c r="D49" s="2092"/>
      <c r="E49" s="2092"/>
      <c r="F49" s="2093"/>
      <c r="G49" s="2398"/>
      <c r="I49" s="2104"/>
    </row>
    <row r="50" spans="1:9" ht="20.25">
      <c r="A50" s="2087">
        <v>31</v>
      </c>
      <c r="B50" s="2092"/>
      <c r="C50" s="2092"/>
      <c r="D50" s="2092"/>
      <c r="E50" s="2092"/>
      <c r="F50" s="2093"/>
      <c r="G50" s="2398"/>
      <c r="I50" s="2104"/>
    </row>
    <row r="51" spans="1:9" ht="20.25">
      <c r="A51" s="2087">
        <v>32</v>
      </c>
      <c r="B51" s="2092"/>
      <c r="C51" s="2092"/>
      <c r="D51" s="2092"/>
      <c r="E51" s="2092"/>
      <c r="F51" s="2093"/>
      <c r="G51" s="2398"/>
      <c r="I51" s="2104"/>
    </row>
    <row r="52" spans="1:9" ht="20.25">
      <c r="A52" s="2087">
        <v>33</v>
      </c>
      <c r="B52" s="2092"/>
      <c r="C52" s="2092"/>
      <c r="D52" s="2092"/>
      <c r="E52" s="2105"/>
      <c r="F52" s="2093"/>
      <c r="G52" s="2398"/>
    </row>
    <row r="53" spans="1:9" ht="20.25">
      <c r="A53" s="2087">
        <v>34</v>
      </c>
      <c r="B53" s="2092"/>
      <c r="C53" s="2085"/>
      <c r="D53" s="2085"/>
      <c r="E53" s="2105"/>
      <c r="F53" s="2093"/>
      <c r="G53" s="2102"/>
    </row>
    <row r="54" spans="1:9" ht="20.25">
      <c r="A54" s="2087">
        <v>35</v>
      </c>
      <c r="B54" s="2092"/>
      <c r="C54" s="2085"/>
      <c r="D54" s="2085"/>
      <c r="E54" s="2105"/>
      <c r="F54" s="2093"/>
      <c r="G54" s="2102"/>
    </row>
    <row r="55" spans="1:9" ht="20.25">
      <c r="A55" s="2087">
        <v>36</v>
      </c>
      <c r="B55" s="2092"/>
      <c r="C55" s="2085"/>
      <c r="D55" s="2085"/>
      <c r="E55" s="2105"/>
      <c r="F55" s="2093"/>
      <c r="G55" s="2102"/>
    </row>
    <row r="56" spans="1:9" ht="20.25">
      <c r="A56" s="2087">
        <v>37</v>
      </c>
      <c r="B56" s="2092"/>
      <c r="C56" s="2085"/>
      <c r="D56" s="2085"/>
      <c r="E56" s="2105"/>
      <c r="F56" s="2093"/>
      <c r="G56" s="2102"/>
    </row>
    <row r="57" spans="1:9" ht="20.25">
      <c r="A57" s="2087">
        <v>38</v>
      </c>
      <c r="B57" s="2092"/>
      <c r="C57" s="2085"/>
      <c r="D57" s="2092"/>
      <c r="E57" s="2105"/>
      <c r="F57" s="2093"/>
      <c r="G57" s="2106">
        <f>SUM(G24:G56)</f>
        <v>60953280.659999996</v>
      </c>
    </row>
    <row r="58" spans="1:9" ht="20.25">
      <c r="A58" s="2087">
        <v>39</v>
      </c>
      <c r="B58" s="2092"/>
      <c r="C58" s="2085"/>
      <c r="D58" s="2092"/>
      <c r="E58" s="2105"/>
      <c r="F58" s="2093"/>
      <c r="G58" s="2102"/>
    </row>
    <row r="59" spans="1:9" ht="20.25">
      <c r="A59" s="2087">
        <v>40</v>
      </c>
      <c r="B59" s="2092"/>
      <c r="C59" s="2085"/>
      <c r="D59" s="2092"/>
      <c r="E59" s="2105"/>
      <c r="F59" s="2093"/>
      <c r="G59" s="2102"/>
    </row>
    <row r="60" spans="1:9" ht="20.25">
      <c r="A60" s="2087">
        <v>41</v>
      </c>
      <c r="B60" s="2092"/>
      <c r="C60" s="2085"/>
      <c r="D60" s="2092"/>
      <c r="E60" s="2105"/>
      <c r="F60" s="2093"/>
      <c r="G60" s="2102"/>
    </row>
    <row r="61" spans="1:9" ht="21" thickBot="1">
      <c r="A61" s="2107">
        <v>42</v>
      </c>
      <c r="B61" s="2108"/>
      <c r="C61" s="2109"/>
      <c r="D61" s="2108"/>
      <c r="E61" s="2109"/>
      <c r="F61" s="2110"/>
      <c r="G61" s="2111"/>
    </row>
    <row r="62" spans="1:9" ht="20.25">
      <c r="A62" s="2085" t="s">
        <v>115</v>
      </c>
      <c r="B62" s="2085"/>
      <c r="C62" s="2085"/>
      <c r="D62" s="2085"/>
      <c r="E62" s="2085"/>
      <c r="F62" s="2085"/>
      <c r="G62" s="2085"/>
    </row>
    <row r="63" spans="1:9" ht="20.25">
      <c r="A63" s="2112" t="s">
        <v>2049</v>
      </c>
      <c r="B63" s="2112"/>
      <c r="C63" s="2112"/>
      <c r="D63" s="2112"/>
      <c r="E63" s="2112"/>
      <c r="F63" s="2112"/>
      <c r="G63" s="2112"/>
    </row>
    <row r="64" spans="1:9" ht="20.25">
      <c r="A64" s="2082" t="s">
        <v>485</v>
      </c>
      <c r="B64" s="2112"/>
      <c r="C64" s="2112"/>
      <c r="D64" s="2112" t="s">
        <v>2720</v>
      </c>
      <c r="E64" s="2112"/>
      <c r="F64" s="2112"/>
      <c r="G64" s="2112"/>
    </row>
    <row r="65" spans="1:7" ht="20.25">
      <c r="A65" s="2085"/>
      <c r="B65" s="2085"/>
      <c r="C65" s="2085"/>
      <c r="D65" s="2085"/>
      <c r="E65" s="2085"/>
      <c r="F65" s="2085"/>
      <c r="G65" s="2085"/>
    </row>
  </sheetData>
  <printOptions horizontalCentered="1" verticalCentered="1"/>
  <pageMargins left="0.25" right="0.25" top="0.25" bottom="0.25" header="0.5" footer="0.21"/>
  <pageSetup scale="51"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26">
    <pageSetUpPr fitToPage="1"/>
  </sheetPr>
  <dimension ref="A1:D148"/>
  <sheetViews>
    <sheetView defaultGridColor="0" view="pageBreakPreview" topLeftCell="A43" colorId="22" zoomScale="60" zoomScaleNormal="70" workbookViewId="0">
      <selection activeCell="C59" sqref="C59"/>
    </sheetView>
  </sheetViews>
  <sheetFormatPr defaultColWidth="9.6640625" defaultRowHeight="15"/>
  <cols>
    <col min="1" max="1" width="5.6640625" style="805" customWidth="1"/>
    <col min="2" max="2" width="88.77734375" style="805" customWidth="1"/>
    <col min="3" max="3" width="27.5546875" style="805" customWidth="1"/>
    <col min="4" max="16384" width="9.6640625" style="805"/>
  </cols>
  <sheetData>
    <row r="1" spans="1:3" ht="15.75" thickBot="1">
      <c r="A1" s="799" t="s">
        <v>3245</v>
      </c>
      <c r="C1" s="2279" t="s">
        <v>3246</v>
      </c>
    </row>
    <row r="2" spans="1:3">
      <c r="A2" s="892"/>
      <c r="B2" s="893"/>
      <c r="C2" s="864"/>
    </row>
    <row r="3" spans="1:3" ht="15.75">
      <c r="A3" s="866" t="s">
        <v>2050</v>
      </c>
      <c r="B3" s="841"/>
      <c r="C3" s="816"/>
    </row>
    <row r="4" spans="1:3">
      <c r="A4" s="812"/>
      <c r="C4" s="813"/>
    </row>
    <row r="5" spans="1:3">
      <c r="A5" s="812"/>
      <c r="B5" s="805" t="s">
        <v>2051</v>
      </c>
      <c r="C5" s="813"/>
    </row>
    <row r="6" spans="1:3">
      <c r="A6" s="812"/>
      <c r="B6" s="805" t="s">
        <v>2052</v>
      </c>
      <c r="C6" s="813"/>
    </row>
    <row r="7" spans="1:3">
      <c r="A7" s="812"/>
      <c r="B7" s="805" t="s">
        <v>2053</v>
      </c>
      <c r="C7" s="813"/>
    </row>
    <row r="8" spans="1:3">
      <c r="A8" s="812"/>
      <c r="B8" s="805" t="s">
        <v>2054</v>
      </c>
      <c r="C8" s="813"/>
    </row>
    <row r="9" spans="1:3">
      <c r="A9" s="812"/>
      <c r="C9" s="813"/>
    </row>
    <row r="10" spans="1:3">
      <c r="A10" s="812"/>
      <c r="B10" s="805" t="s">
        <v>2055</v>
      </c>
      <c r="C10" s="813"/>
    </row>
    <row r="11" spans="1:3">
      <c r="A11" s="812"/>
      <c r="B11" s="805" t="s">
        <v>2056</v>
      </c>
      <c r="C11" s="813"/>
    </row>
    <row r="12" spans="1:3">
      <c r="A12" s="812"/>
      <c r="B12" s="805" t="s">
        <v>2057</v>
      </c>
      <c r="C12" s="813"/>
    </row>
    <row r="13" spans="1:3">
      <c r="A13" s="812"/>
      <c r="B13" s="805" t="s">
        <v>2896</v>
      </c>
      <c r="C13" s="813"/>
    </row>
    <row r="14" spans="1:3">
      <c r="A14" s="812"/>
      <c r="B14" s="805" t="s">
        <v>2897</v>
      </c>
      <c r="C14" s="813"/>
    </row>
    <row r="15" spans="1:3">
      <c r="A15" s="812"/>
      <c r="C15" s="813"/>
    </row>
    <row r="16" spans="1:3">
      <c r="A16" s="812"/>
      <c r="B16" s="805" t="s">
        <v>2898</v>
      </c>
      <c r="C16" s="813"/>
    </row>
    <row r="17" spans="1:4" ht="15.75" thickBot="1">
      <c r="A17" s="845"/>
      <c r="B17" s="846"/>
      <c r="C17" s="847"/>
    </row>
    <row r="18" spans="1:4">
      <c r="A18" s="894"/>
      <c r="B18" s="2280"/>
      <c r="C18" s="839"/>
    </row>
    <row r="19" spans="1:4" ht="24.75">
      <c r="A19" s="894"/>
      <c r="B19" s="2387" t="s">
        <v>4019</v>
      </c>
      <c r="C19" s="2388">
        <v>667261</v>
      </c>
    </row>
    <row r="20" spans="1:4">
      <c r="A20" s="2281"/>
      <c r="B20" s="2282"/>
      <c r="C20" s="2388"/>
    </row>
    <row r="21" spans="1:4" ht="36.75">
      <c r="A21" s="2281"/>
      <c r="B21" s="2387" t="s">
        <v>4020</v>
      </c>
      <c r="C21" s="2388">
        <v>14541362</v>
      </c>
    </row>
    <row r="22" spans="1:4">
      <c r="A22" s="2281"/>
      <c r="B22" s="2284"/>
      <c r="C22" s="2388"/>
      <c r="D22" s="868"/>
    </row>
    <row r="23" spans="1:4">
      <c r="A23" s="2281"/>
      <c r="B23" s="2389" t="s">
        <v>4021</v>
      </c>
      <c r="C23" s="2388">
        <v>19859021.989999998</v>
      </c>
    </row>
    <row r="24" spans="1:4">
      <c r="A24" s="2281"/>
      <c r="B24" s="868"/>
      <c r="C24" s="2283"/>
    </row>
    <row r="25" spans="1:4" ht="36.75">
      <c r="A25" s="2281"/>
      <c r="B25" s="2387" t="s">
        <v>4022</v>
      </c>
      <c r="C25" s="2390" t="s">
        <v>4023</v>
      </c>
    </row>
    <row r="26" spans="1:4">
      <c r="A26" s="2281"/>
      <c r="B26" s="2285"/>
      <c r="C26" s="2283"/>
    </row>
    <row r="27" spans="1:4" ht="28.5">
      <c r="A27" s="2281"/>
      <c r="B27" s="2389" t="s">
        <v>4024</v>
      </c>
      <c r="C27" s="2388">
        <v>688811.75</v>
      </c>
    </row>
    <row r="28" spans="1:4">
      <c r="A28" s="2281"/>
      <c r="B28" s="2285"/>
      <c r="C28" s="2283"/>
    </row>
    <row r="29" spans="1:4">
      <c r="A29" s="2281"/>
      <c r="B29" s="2285"/>
      <c r="C29" s="2283"/>
    </row>
    <row r="30" spans="1:4">
      <c r="A30" s="2281"/>
      <c r="B30" s="2285" t="s">
        <v>1435</v>
      </c>
      <c r="C30" s="2391">
        <f>SUM(C19:C27)</f>
        <v>35756456.739999995</v>
      </c>
    </row>
    <row r="31" spans="1:4">
      <c r="A31" s="2281"/>
      <c r="B31" s="2286"/>
      <c r="D31" s="868"/>
    </row>
    <row r="32" spans="1:4">
      <c r="A32" s="2287"/>
      <c r="B32" s="2360"/>
      <c r="C32" s="2288"/>
      <c r="D32" s="868"/>
    </row>
    <row r="33" spans="1:3">
      <c r="A33" s="2289"/>
      <c r="B33" s="2286"/>
      <c r="C33" s="2283"/>
    </row>
    <row r="34" spans="1:3">
      <c r="A34" s="2289"/>
      <c r="B34" s="2360"/>
      <c r="C34" s="2283"/>
    </row>
    <row r="35" spans="1:3">
      <c r="A35" s="2281"/>
      <c r="B35" s="2290"/>
      <c r="C35" s="2283"/>
    </row>
    <row r="36" spans="1:3">
      <c r="A36" s="2281"/>
      <c r="B36" s="2290"/>
      <c r="C36" s="2283"/>
    </row>
    <row r="37" spans="1:3">
      <c r="A37" s="2281"/>
      <c r="B37" s="2285"/>
      <c r="C37" s="2283"/>
    </row>
    <row r="38" spans="1:3">
      <c r="A38" s="2281"/>
      <c r="B38" s="2290"/>
      <c r="C38" s="2283"/>
    </row>
    <row r="39" spans="1:3">
      <c r="A39" s="2281"/>
      <c r="B39" s="2285"/>
      <c r="C39" s="2283"/>
    </row>
    <row r="40" spans="1:3">
      <c r="A40" s="2281"/>
      <c r="B40" s="2285"/>
      <c r="C40" s="2283"/>
    </row>
    <row r="41" spans="1:3">
      <c r="A41" s="2281"/>
      <c r="B41" s="2290"/>
      <c r="C41" s="2283"/>
    </row>
    <row r="42" spans="1:3">
      <c r="A42" s="2281"/>
      <c r="B42" s="2291"/>
      <c r="C42" s="2283"/>
    </row>
    <row r="43" spans="1:3">
      <c r="A43" s="2292"/>
      <c r="B43" s="2293"/>
      <c r="C43" s="2294"/>
    </row>
    <row r="44" spans="1:3">
      <c r="A44" s="2292"/>
      <c r="B44" s="2293"/>
      <c r="C44" s="2294"/>
    </row>
    <row r="45" spans="1:3">
      <c r="A45" s="2292"/>
      <c r="B45" s="2293"/>
      <c r="C45" s="2294"/>
    </row>
    <row r="46" spans="1:3">
      <c r="A46" s="2292"/>
      <c r="B46" s="2293"/>
      <c r="C46" s="2294"/>
    </row>
    <row r="47" spans="1:3">
      <c r="A47" s="2292"/>
      <c r="B47" s="2293"/>
      <c r="C47" s="2294"/>
    </row>
    <row r="48" spans="1:3">
      <c r="A48" s="2292"/>
      <c r="B48" s="2293"/>
      <c r="C48" s="2294"/>
    </row>
    <row r="49" spans="1:3">
      <c r="A49" s="2292"/>
      <c r="B49" s="2293"/>
      <c r="C49" s="2294"/>
    </row>
    <row r="50" spans="1:3">
      <c r="A50" s="2292"/>
      <c r="B50" s="2293"/>
      <c r="C50" s="2294"/>
    </row>
    <row r="51" spans="1:3">
      <c r="A51" s="2292"/>
      <c r="B51" s="2293"/>
      <c r="C51" s="2294"/>
    </row>
    <row r="52" spans="1:3">
      <c r="A52" s="2292"/>
      <c r="B52" s="2293"/>
      <c r="C52" s="2294"/>
    </row>
    <row r="53" spans="1:3">
      <c r="A53" s="894"/>
      <c r="B53" s="881"/>
      <c r="C53" s="839"/>
    </row>
    <row r="54" spans="1:3">
      <c r="A54" s="894"/>
      <c r="B54" s="881"/>
      <c r="C54" s="839"/>
    </row>
    <row r="55" spans="1:3">
      <c r="A55" s="894"/>
      <c r="B55" s="881"/>
      <c r="C55" s="839"/>
    </row>
    <row r="56" spans="1:3">
      <c r="A56" s="894"/>
      <c r="B56" s="881"/>
      <c r="C56" s="839"/>
    </row>
    <row r="57" spans="1:3">
      <c r="A57" s="894"/>
      <c r="B57" s="881"/>
      <c r="C57" s="839"/>
    </row>
    <row r="58" spans="1:3">
      <c r="A58" s="894"/>
      <c r="B58" s="881"/>
      <c r="C58" s="839"/>
    </row>
    <row r="59" spans="1:3">
      <c r="A59" s="894"/>
      <c r="B59" s="881"/>
      <c r="C59" s="839"/>
    </row>
    <row r="60" spans="1:3">
      <c r="A60" s="894"/>
      <c r="B60" s="881"/>
      <c r="C60" s="839"/>
    </row>
    <row r="61" spans="1:3">
      <c r="A61" s="894"/>
      <c r="B61" s="881"/>
      <c r="C61" s="839"/>
    </row>
    <row r="62" spans="1:3" ht="15.75" thickBot="1">
      <c r="A62" s="895"/>
      <c r="B62" s="886"/>
      <c r="C62" s="844"/>
    </row>
    <row r="63" spans="1:3">
      <c r="A63" s="805" t="s">
        <v>115</v>
      </c>
    </row>
    <row r="64" spans="1:3">
      <c r="A64" s="841" t="s">
        <v>2899</v>
      </c>
      <c r="B64" s="841"/>
      <c r="C64" s="841"/>
    </row>
    <row r="65" spans="1:3" ht="15.75" thickBot="1">
      <c r="A65" s="799" t="s">
        <v>3245</v>
      </c>
      <c r="C65" s="800" t="s">
        <v>3246</v>
      </c>
    </row>
    <row r="66" spans="1:3">
      <c r="A66" s="892"/>
      <c r="B66" s="893"/>
      <c r="C66" s="864"/>
    </row>
    <row r="67" spans="1:3" ht="15.75">
      <c r="A67" s="866" t="s">
        <v>2900</v>
      </c>
      <c r="B67" s="841"/>
      <c r="C67" s="816"/>
    </row>
    <row r="68" spans="1:3" ht="15.75" thickBot="1">
      <c r="A68" s="845"/>
      <c r="B68" s="846"/>
      <c r="C68" s="847"/>
    </row>
    <row r="69" spans="1:3">
      <c r="A69" s="894"/>
      <c r="B69" s="881"/>
      <c r="C69" s="839"/>
    </row>
    <row r="70" spans="1:3">
      <c r="A70" s="894"/>
      <c r="B70" s="881"/>
      <c r="C70" s="839"/>
    </row>
    <row r="71" spans="1:3">
      <c r="A71" s="894"/>
      <c r="B71" s="881"/>
      <c r="C71" s="839"/>
    </row>
    <row r="72" spans="1:3">
      <c r="A72" s="894"/>
      <c r="B72" s="881"/>
      <c r="C72" s="839"/>
    </row>
    <row r="73" spans="1:3">
      <c r="A73" s="894"/>
      <c r="B73" s="881"/>
      <c r="C73" s="839"/>
    </row>
    <row r="74" spans="1:3">
      <c r="A74" s="894"/>
      <c r="B74" s="881"/>
      <c r="C74" s="839"/>
    </row>
    <row r="75" spans="1:3">
      <c r="A75" s="894"/>
      <c r="B75" s="881"/>
      <c r="C75" s="839"/>
    </row>
    <row r="76" spans="1:3">
      <c r="A76" s="894"/>
      <c r="B76" s="881"/>
      <c r="C76" s="839"/>
    </row>
    <row r="77" spans="1:3">
      <c r="A77" s="894"/>
      <c r="B77" s="881"/>
      <c r="C77" s="839"/>
    </row>
    <row r="78" spans="1:3">
      <c r="A78" s="894"/>
      <c r="B78" s="881"/>
      <c r="C78" s="839"/>
    </row>
    <row r="79" spans="1:3">
      <c r="A79" s="894"/>
      <c r="B79" s="881"/>
      <c r="C79" s="839"/>
    </row>
    <row r="80" spans="1:3">
      <c r="A80" s="894"/>
      <c r="B80" s="881"/>
      <c r="C80" s="839"/>
    </row>
    <row r="81" spans="1:3">
      <c r="A81" s="894"/>
      <c r="B81" s="881"/>
      <c r="C81" s="839"/>
    </row>
    <row r="82" spans="1:3">
      <c r="A82" s="894"/>
      <c r="B82" s="881"/>
      <c r="C82" s="839"/>
    </row>
    <row r="83" spans="1:3">
      <c r="A83" s="894"/>
      <c r="B83" s="881"/>
      <c r="C83" s="839"/>
    </row>
    <row r="84" spans="1:3">
      <c r="A84" s="894"/>
      <c r="B84" s="881"/>
      <c r="C84" s="839"/>
    </row>
    <row r="85" spans="1:3">
      <c r="A85" s="894"/>
      <c r="B85" s="881"/>
      <c r="C85" s="839"/>
    </row>
    <row r="86" spans="1:3">
      <c r="A86" s="894"/>
      <c r="B86" s="881"/>
      <c r="C86" s="839"/>
    </row>
    <row r="87" spans="1:3">
      <c r="A87" s="894"/>
      <c r="B87" s="881"/>
      <c r="C87" s="839"/>
    </row>
    <row r="88" spans="1:3">
      <c r="A88" s="894"/>
      <c r="B88" s="881"/>
      <c r="C88" s="839"/>
    </row>
    <row r="89" spans="1:3">
      <c r="A89" s="894"/>
      <c r="B89" s="881"/>
      <c r="C89" s="839"/>
    </row>
    <row r="90" spans="1:3">
      <c r="A90" s="894"/>
      <c r="B90" s="881"/>
      <c r="C90" s="839"/>
    </row>
    <row r="91" spans="1:3">
      <c r="A91" s="894"/>
      <c r="B91" s="881"/>
      <c r="C91" s="839"/>
    </row>
    <row r="92" spans="1:3">
      <c r="A92" s="894"/>
      <c r="B92" s="881"/>
      <c r="C92" s="839"/>
    </row>
    <row r="93" spans="1:3">
      <c r="A93" s="894"/>
      <c r="B93" s="881"/>
      <c r="C93" s="839"/>
    </row>
    <row r="94" spans="1:3">
      <c r="A94" s="894"/>
      <c r="B94" s="881"/>
      <c r="C94" s="839"/>
    </row>
    <row r="95" spans="1:3">
      <c r="A95" s="894"/>
      <c r="B95" s="881"/>
      <c r="C95" s="839"/>
    </row>
    <row r="96" spans="1:3">
      <c r="A96" s="894"/>
      <c r="B96" s="881"/>
      <c r="C96" s="839"/>
    </row>
    <row r="97" spans="1:3">
      <c r="A97" s="894"/>
      <c r="B97" s="881"/>
      <c r="C97" s="839"/>
    </row>
    <row r="98" spans="1:3">
      <c r="A98" s="894"/>
      <c r="B98" s="881"/>
      <c r="C98" s="839"/>
    </row>
    <row r="99" spans="1:3">
      <c r="A99" s="894"/>
      <c r="B99" s="881"/>
      <c r="C99" s="839"/>
    </row>
    <row r="100" spans="1:3">
      <c r="A100" s="894"/>
      <c r="B100" s="881"/>
      <c r="C100" s="839"/>
    </row>
    <row r="101" spans="1:3">
      <c r="A101" s="894"/>
      <c r="B101" s="881"/>
      <c r="C101" s="839"/>
    </row>
    <row r="102" spans="1:3">
      <c r="A102" s="894"/>
      <c r="B102" s="881"/>
      <c r="C102" s="839"/>
    </row>
    <row r="103" spans="1:3">
      <c r="A103" s="894"/>
      <c r="B103" s="881"/>
      <c r="C103" s="839"/>
    </row>
    <row r="104" spans="1:3">
      <c r="A104" s="894"/>
      <c r="B104" s="881"/>
      <c r="C104" s="839"/>
    </row>
    <row r="105" spans="1:3">
      <c r="A105" s="894"/>
      <c r="B105" s="881"/>
      <c r="C105" s="839"/>
    </row>
    <row r="106" spans="1:3">
      <c r="A106" s="894"/>
      <c r="B106" s="881"/>
      <c r="C106" s="839"/>
    </row>
    <row r="107" spans="1:3">
      <c r="A107" s="894"/>
      <c r="B107" s="881"/>
      <c r="C107" s="839"/>
    </row>
    <row r="108" spans="1:3">
      <c r="A108" s="894"/>
      <c r="B108" s="881"/>
      <c r="C108" s="839"/>
    </row>
    <row r="109" spans="1:3">
      <c r="A109" s="894"/>
      <c r="B109" s="881"/>
      <c r="C109" s="839"/>
    </row>
    <row r="110" spans="1:3">
      <c r="A110" s="894"/>
      <c r="B110" s="881"/>
      <c r="C110" s="839"/>
    </row>
    <row r="111" spans="1:3">
      <c r="A111" s="894"/>
      <c r="B111" s="881"/>
      <c r="C111" s="839"/>
    </row>
    <row r="112" spans="1:3">
      <c r="A112" s="894"/>
      <c r="B112" s="881"/>
      <c r="C112" s="839"/>
    </row>
    <row r="113" spans="1:3">
      <c r="A113" s="894"/>
      <c r="B113" s="881"/>
      <c r="C113" s="839"/>
    </row>
    <row r="114" spans="1:3">
      <c r="A114" s="894"/>
      <c r="B114" s="881"/>
      <c r="C114" s="839"/>
    </row>
    <row r="115" spans="1:3">
      <c r="A115" s="894"/>
      <c r="B115" s="881"/>
      <c r="C115" s="839"/>
    </row>
    <row r="116" spans="1:3">
      <c r="A116" s="894"/>
      <c r="B116" s="881"/>
      <c r="C116" s="839"/>
    </row>
    <row r="117" spans="1:3">
      <c r="A117" s="894"/>
      <c r="B117" s="881"/>
      <c r="C117" s="839"/>
    </row>
    <row r="118" spans="1:3">
      <c r="A118" s="894"/>
      <c r="B118" s="881"/>
      <c r="C118" s="839"/>
    </row>
    <row r="119" spans="1:3">
      <c r="A119" s="894"/>
      <c r="B119" s="881"/>
      <c r="C119" s="839"/>
    </row>
    <row r="120" spans="1:3">
      <c r="A120" s="894"/>
      <c r="B120" s="881"/>
      <c r="C120" s="839"/>
    </row>
    <row r="121" spans="1:3">
      <c r="A121" s="894"/>
      <c r="B121" s="881"/>
      <c r="C121" s="839"/>
    </row>
    <row r="122" spans="1:3">
      <c r="A122" s="894"/>
      <c r="B122" s="881"/>
      <c r="C122" s="839"/>
    </row>
    <row r="123" spans="1:3">
      <c r="A123" s="894"/>
      <c r="B123" s="881"/>
      <c r="C123" s="839"/>
    </row>
    <row r="124" spans="1:3">
      <c r="A124" s="894"/>
      <c r="B124" s="881"/>
      <c r="C124" s="839"/>
    </row>
    <row r="125" spans="1:3">
      <c r="A125" s="894"/>
      <c r="B125" s="881"/>
      <c r="C125" s="839"/>
    </row>
    <row r="126" spans="1:3">
      <c r="A126" s="894"/>
      <c r="B126" s="881"/>
      <c r="C126" s="839"/>
    </row>
    <row r="127" spans="1:3">
      <c r="A127" s="894"/>
      <c r="B127" s="881"/>
      <c r="C127" s="839"/>
    </row>
    <row r="128" spans="1:3">
      <c r="A128" s="894"/>
      <c r="B128" s="881"/>
      <c r="C128" s="839"/>
    </row>
    <row r="129" spans="1:3" ht="15.75" thickBot="1">
      <c r="A129" s="895"/>
      <c r="B129" s="886"/>
      <c r="C129" s="844"/>
    </row>
    <row r="130" spans="1:3">
      <c r="C130" s="848" t="s">
        <v>115</v>
      </c>
    </row>
    <row r="131" spans="1:3">
      <c r="A131" s="841" t="s">
        <v>2901</v>
      </c>
      <c r="B131" s="841"/>
      <c r="C131" s="841"/>
    </row>
    <row r="133" spans="1:3">
      <c r="B133" s="868"/>
    </row>
    <row r="138" spans="1:3">
      <c r="B138" s="862"/>
    </row>
    <row r="141" spans="1:3">
      <c r="B141" s="862"/>
    </row>
    <row r="142" spans="1:3">
      <c r="B142" s="862"/>
    </row>
    <row r="143" spans="1:3">
      <c r="B143" s="862"/>
    </row>
    <row r="144" spans="1:3">
      <c r="B144" s="862"/>
    </row>
    <row r="145" spans="2:2">
      <c r="B145" s="862"/>
    </row>
    <row r="146" spans="2:2">
      <c r="B146" s="862"/>
    </row>
    <row r="147" spans="2:2">
      <c r="B147" s="862"/>
    </row>
    <row r="148" spans="2:2">
      <c r="B148" s="862"/>
    </row>
  </sheetData>
  <printOptions horizontalCentered="1" verticalCentered="1"/>
  <pageMargins left="0.25" right="0.25" top="0.25" bottom="0.25" header="0.5" footer="0.21"/>
  <pageSetup scale="70" orientation="portrait" r:id="rId1"/>
  <headerFooter alignWithMargins="0"/>
  <rowBreaks count="1" manualBreakCount="1">
    <brk id="64" max="16383" man="1"/>
  </rowBreak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27"/>
  <dimension ref="A1:J128"/>
  <sheetViews>
    <sheetView defaultGridColor="0" view="pageBreakPreview" topLeftCell="G67" colorId="22" zoomScale="60" zoomScaleNormal="75" workbookViewId="0">
      <selection activeCell="F114" sqref="F108:V114"/>
    </sheetView>
  </sheetViews>
  <sheetFormatPr defaultColWidth="9.6640625" defaultRowHeight="15"/>
  <cols>
    <col min="1" max="1" width="5" style="805" customWidth="1"/>
    <col min="2" max="2" width="117" style="805" customWidth="1"/>
    <col min="3" max="3" width="8" style="805" customWidth="1"/>
    <col min="4" max="4" width="7.77734375" style="805" customWidth="1"/>
    <col min="5" max="5" width="1.6640625" style="805" hidden="1" customWidth="1"/>
    <col min="6" max="6" width="77.88671875" style="805" customWidth="1"/>
    <col min="7" max="7" width="3.21875" style="805" customWidth="1"/>
    <col min="8" max="8" width="17.6640625" style="805" customWidth="1"/>
    <col min="9" max="9" width="1.6640625" style="805" customWidth="1"/>
    <col min="10" max="256" width="9.6640625" style="805"/>
    <col min="257" max="257" width="5" style="805" customWidth="1"/>
    <col min="258" max="258" width="117" style="805" customWidth="1"/>
    <col min="259" max="259" width="8" style="805" customWidth="1"/>
    <col min="260" max="260" width="7.77734375" style="805" customWidth="1"/>
    <col min="261" max="261" width="0" style="805" hidden="1" customWidth="1"/>
    <col min="262" max="262" width="77.88671875" style="805" customWidth="1"/>
    <col min="263" max="263" width="3.21875" style="805" customWidth="1"/>
    <col min="264" max="264" width="17.6640625" style="805" customWidth="1"/>
    <col min="265" max="265" width="1.6640625" style="805" customWidth="1"/>
    <col min="266" max="512" width="9.6640625" style="805"/>
    <col min="513" max="513" width="5" style="805" customWidth="1"/>
    <col min="514" max="514" width="117" style="805" customWidth="1"/>
    <col min="515" max="515" width="8" style="805" customWidth="1"/>
    <col min="516" max="516" width="7.77734375" style="805" customWidth="1"/>
    <col min="517" max="517" width="0" style="805" hidden="1" customWidth="1"/>
    <col min="518" max="518" width="77.88671875" style="805" customWidth="1"/>
    <col min="519" max="519" width="3.21875" style="805" customWidth="1"/>
    <col min="520" max="520" width="17.6640625" style="805" customWidth="1"/>
    <col min="521" max="521" width="1.6640625" style="805" customWidth="1"/>
    <col min="522" max="768" width="9.6640625" style="805"/>
    <col min="769" max="769" width="5" style="805" customWidth="1"/>
    <col min="770" max="770" width="117" style="805" customWidth="1"/>
    <col min="771" max="771" width="8" style="805" customWidth="1"/>
    <col min="772" max="772" width="7.77734375" style="805" customWidth="1"/>
    <col min="773" max="773" width="0" style="805" hidden="1" customWidth="1"/>
    <col min="774" max="774" width="77.88671875" style="805" customWidth="1"/>
    <col min="775" max="775" width="3.21875" style="805" customWidth="1"/>
    <col min="776" max="776" width="17.6640625" style="805" customWidth="1"/>
    <col min="777" max="777" width="1.6640625" style="805" customWidth="1"/>
    <col min="778" max="1024" width="9.6640625" style="805"/>
    <col min="1025" max="1025" width="5" style="805" customWidth="1"/>
    <col min="1026" max="1026" width="117" style="805" customWidth="1"/>
    <col min="1027" max="1027" width="8" style="805" customWidth="1"/>
    <col min="1028" max="1028" width="7.77734375" style="805" customWidth="1"/>
    <col min="1029" max="1029" width="0" style="805" hidden="1" customWidth="1"/>
    <col min="1030" max="1030" width="77.88671875" style="805" customWidth="1"/>
    <col min="1031" max="1031" width="3.21875" style="805" customWidth="1"/>
    <col min="1032" max="1032" width="17.6640625" style="805" customWidth="1"/>
    <col min="1033" max="1033" width="1.6640625" style="805" customWidth="1"/>
    <col min="1034" max="1280" width="9.6640625" style="805"/>
    <col min="1281" max="1281" width="5" style="805" customWidth="1"/>
    <col min="1282" max="1282" width="117" style="805" customWidth="1"/>
    <col min="1283" max="1283" width="8" style="805" customWidth="1"/>
    <col min="1284" max="1284" width="7.77734375" style="805" customWidth="1"/>
    <col min="1285" max="1285" width="0" style="805" hidden="1" customWidth="1"/>
    <col min="1286" max="1286" width="77.88671875" style="805" customWidth="1"/>
    <col min="1287" max="1287" width="3.21875" style="805" customWidth="1"/>
    <col min="1288" max="1288" width="17.6640625" style="805" customWidth="1"/>
    <col min="1289" max="1289" width="1.6640625" style="805" customWidth="1"/>
    <col min="1290" max="1536" width="9.6640625" style="805"/>
    <col min="1537" max="1537" width="5" style="805" customWidth="1"/>
    <col min="1538" max="1538" width="117" style="805" customWidth="1"/>
    <col min="1539" max="1539" width="8" style="805" customWidth="1"/>
    <col min="1540" max="1540" width="7.77734375" style="805" customWidth="1"/>
    <col min="1541" max="1541" width="0" style="805" hidden="1" customWidth="1"/>
    <col min="1542" max="1542" width="77.88671875" style="805" customWidth="1"/>
    <col min="1543" max="1543" width="3.21875" style="805" customWidth="1"/>
    <col min="1544" max="1544" width="17.6640625" style="805" customWidth="1"/>
    <col min="1545" max="1545" width="1.6640625" style="805" customWidth="1"/>
    <col min="1546" max="1792" width="9.6640625" style="805"/>
    <col min="1793" max="1793" width="5" style="805" customWidth="1"/>
    <col min="1794" max="1794" width="117" style="805" customWidth="1"/>
    <col min="1795" max="1795" width="8" style="805" customWidth="1"/>
    <col min="1796" max="1796" width="7.77734375" style="805" customWidth="1"/>
    <col min="1797" max="1797" width="0" style="805" hidden="1" customWidth="1"/>
    <col min="1798" max="1798" width="77.88671875" style="805" customWidth="1"/>
    <col min="1799" max="1799" width="3.21875" style="805" customWidth="1"/>
    <col min="1800" max="1800" width="17.6640625" style="805" customWidth="1"/>
    <col min="1801" max="1801" width="1.6640625" style="805" customWidth="1"/>
    <col min="1802" max="2048" width="9.6640625" style="805"/>
    <col min="2049" max="2049" width="5" style="805" customWidth="1"/>
    <col min="2050" max="2050" width="117" style="805" customWidth="1"/>
    <col min="2051" max="2051" width="8" style="805" customWidth="1"/>
    <col min="2052" max="2052" width="7.77734375" style="805" customWidth="1"/>
    <col min="2053" max="2053" width="0" style="805" hidden="1" customWidth="1"/>
    <col min="2054" max="2054" width="77.88671875" style="805" customWidth="1"/>
    <col min="2055" max="2055" width="3.21875" style="805" customWidth="1"/>
    <col min="2056" max="2056" width="17.6640625" style="805" customWidth="1"/>
    <col min="2057" max="2057" width="1.6640625" style="805" customWidth="1"/>
    <col min="2058" max="2304" width="9.6640625" style="805"/>
    <col min="2305" max="2305" width="5" style="805" customWidth="1"/>
    <col min="2306" max="2306" width="117" style="805" customWidth="1"/>
    <col min="2307" max="2307" width="8" style="805" customWidth="1"/>
    <col min="2308" max="2308" width="7.77734375" style="805" customWidth="1"/>
    <col min="2309" max="2309" width="0" style="805" hidden="1" customWidth="1"/>
    <col min="2310" max="2310" width="77.88671875" style="805" customWidth="1"/>
    <col min="2311" max="2311" width="3.21875" style="805" customWidth="1"/>
    <col min="2312" max="2312" width="17.6640625" style="805" customWidth="1"/>
    <col min="2313" max="2313" width="1.6640625" style="805" customWidth="1"/>
    <col min="2314" max="2560" width="9.6640625" style="805"/>
    <col min="2561" max="2561" width="5" style="805" customWidth="1"/>
    <col min="2562" max="2562" width="117" style="805" customWidth="1"/>
    <col min="2563" max="2563" width="8" style="805" customWidth="1"/>
    <col min="2564" max="2564" width="7.77734375" style="805" customWidth="1"/>
    <col min="2565" max="2565" width="0" style="805" hidden="1" customWidth="1"/>
    <col min="2566" max="2566" width="77.88671875" style="805" customWidth="1"/>
    <col min="2567" max="2567" width="3.21875" style="805" customWidth="1"/>
    <col min="2568" max="2568" width="17.6640625" style="805" customWidth="1"/>
    <col min="2569" max="2569" width="1.6640625" style="805" customWidth="1"/>
    <col min="2570" max="2816" width="9.6640625" style="805"/>
    <col min="2817" max="2817" width="5" style="805" customWidth="1"/>
    <col min="2818" max="2818" width="117" style="805" customWidth="1"/>
    <col min="2819" max="2819" width="8" style="805" customWidth="1"/>
    <col min="2820" max="2820" width="7.77734375" style="805" customWidth="1"/>
    <col min="2821" max="2821" width="0" style="805" hidden="1" customWidth="1"/>
    <col min="2822" max="2822" width="77.88671875" style="805" customWidth="1"/>
    <col min="2823" max="2823" width="3.21875" style="805" customWidth="1"/>
    <col min="2824" max="2824" width="17.6640625" style="805" customWidth="1"/>
    <col min="2825" max="2825" width="1.6640625" style="805" customWidth="1"/>
    <col min="2826" max="3072" width="9.6640625" style="805"/>
    <col min="3073" max="3073" width="5" style="805" customWidth="1"/>
    <col min="3074" max="3074" width="117" style="805" customWidth="1"/>
    <col min="3075" max="3075" width="8" style="805" customWidth="1"/>
    <col min="3076" max="3076" width="7.77734375" style="805" customWidth="1"/>
    <col min="3077" max="3077" width="0" style="805" hidden="1" customWidth="1"/>
    <col min="3078" max="3078" width="77.88671875" style="805" customWidth="1"/>
    <col min="3079" max="3079" width="3.21875" style="805" customWidth="1"/>
    <col min="3080" max="3080" width="17.6640625" style="805" customWidth="1"/>
    <col min="3081" max="3081" width="1.6640625" style="805" customWidth="1"/>
    <col min="3082" max="3328" width="9.6640625" style="805"/>
    <col min="3329" max="3329" width="5" style="805" customWidth="1"/>
    <col min="3330" max="3330" width="117" style="805" customWidth="1"/>
    <col min="3331" max="3331" width="8" style="805" customWidth="1"/>
    <col min="3332" max="3332" width="7.77734375" style="805" customWidth="1"/>
    <col min="3333" max="3333" width="0" style="805" hidden="1" customWidth="1"/>
    <col min="3334" max="3334" width="77.88671875" style="805" customWidth="1"/>
    <col min="3335" max="3335" width="3.21875" style="805" customWidth="1"/>
    <col min="3336" max="3336" width="17.6640625" style="805" customWidth="1"/>
    <col min="3337" max="3337" width="1.6640625" style="805" customWidth="1"/>
    <col min="3338" max="3584" width="9.6640625" style="805"/>
    <col min="3585" max="3585" width="5" style="805" customWidth="1"/>
    <col min="3586" max="3586" width="117" style="805" customWidth="1"/>
    <col min="3587" max="3587" width="8" style="805" customWidth="1"/>
    <col min="3588" max="3588" width="7.77734375" style="805" customWidth="1"/>
    <col min="3589" max="3589" width="0" style="805" hidden="1" customWidth="1"/>
    <col min="3590" max="3590" width="77.88671875" style="805" customWidth="1"/>
    <col min="3591" max="3591" width="3.21875" style="805" customWidth="1"/>
    <col min="3592" max="3592" width="17.6640625" style="805" customWidth="1"/>
    <col min="3593" max="3593" width="1.6640625" style="805" customWidth="1"/>
    <col min="3594" max="3840" width="9.6640625" style="805"/>
    <col min="3841" max="3841" width="5" style="805" customWidth="1"/>
    <col min="3842" max="3842" width="117" style="805" customWidth="1"/>
    <col min="3843" max="3843" width="8" style="805" customWidth="1"/>
    <col min="3844" max="3844" width="7.77734375" style="805" customWidth="1"/>
    <col min="3845" max="3845" width="0" style="805" hidden="1" customWidth="1"/>
    <col min="3846" max="3846" width="77.88671875" style="805" customWidth="1"/>
    <col min="3847" max="3847" width="3.21875" style="805" customWidth="1"/>
    <col min="3848" max="3848" width="17.6640625" style="805" customWidth="1"/>
    <col min="3849" max="3849" width="1.6640625" style="805" customWidth="1"/>
    <col min="3850" max="4096" width="9.6640625" style="805"/>
    <col min="4097" max="4097" width="5" style="805" customWidth="1"/>
    <col min="4098" max="4098" width="117" style="805" customWidth="1"/>
    <col min="4099" max="4099" width="8" style="805" customWidth="1"/>
    <col min="4100" max="4100" width="7.77734375" style="805" customWidth="1"/>
    <col min="4101" max="4101" width="0" style="805" hidden="1" customWidth="1"/>
    <col min="4102" max="4102" width="77.88671875" style="805" customWidth="1"/>
    <col min="4103" max="4103" width="3.21875" style="805" customWidth="1"/>
    <col min="4104" max="4104" width="17.6640625" style="805" customWidth="1"/>
    <col min="4105" max="4105" width="1.6640625" style="805" customWidth="1"/>
    <col min="4106" max="4352" width="9.6640625" style="805"/>
    <col min="4353" max="4353" width="5" style="805" customWidth="1"/>
    <col min="4354" max="4354" width="117" style="805" customWidth="1"/>
    <col min="4355" max="4355" width="8" style="805" customWidth="1"/>
    <col min="4356" max="4356" width="7.77734375" style="805" customWidth="1"/>
    <col min="4357" max="4357" width="0" style="805" hidden="1" customWidth="1"/>
    <col min="4358" max="4358" width="77.88671875" style="805" customWidth="1"/>
    <col min="4359" max="4359" width="3.21875" style="805" customWidth="1"/>
    <col min="4360" max="4360" width="17.6640625" style="805" customWidth="1"/>
    <col min="4361" max="4361" width="1.6640625" style="805" customWidth="1"/>
    <col min="4362" max="4608" width="9.6640625" style="805"/>
    <col min="4609" max="4609" width="5" style="805" customWidth="1"/>
    <col min="4610" max="4610" width="117" style="805" customWidth="1"/>
    <col min="4611" max="4611" width="8" style="805" customWidth="1"/>
    <col min="4612" max="4612" width="7.77734375" style="805" customWidth="1"/>
    <col min="4613" max="4613" width="0" style="805" hidden="1" customWidth="1"/>
    <col min="4614" max="4614" width="77.88671875" style="805" customWidth="1"/>
    <col min="4615" max="4615" width="3.21875" style="805" customWidth="1"/>
    <col min="4616" max="4616" width="17.6640625" style="805" customWidth="1"/>
    <col min="4617" max="4617" width="1.6640625" style="805" customWidth="1"/>
    <col min="4618" max="4864" width="9.6640625" style="805"/>
    <col min="4865" max="4865" width="5" style="805" customWidth="1"/>
    <col min="4866" max="4866" width="117" style="805" customWidth="1"/>
    <col min="4867" max="4867" width="8" style="805" customWidth="1"/>
    <col min="4868" max="4868" width="7.77734375" style="805" customWidth="1"/>
    <col min="4869" max="4869" width="0" style="805" hidden="1" customWidth="1"/>
    <col min="4870" max="4870" width="77.88671875" style="805" customWidth="1"/>
    <col min="4871" max="4871" width="3.21875" style="805" customWidth="1"/>
    <col min="4872" max="4872" width="17.6640625" style="805" customWidth="1"/>
    <col min="4873" max="4873" width="1.6640625" style="805" customWidth="1"/>
    <col min="4874" max="5120" width="9.6640625" style="805"/>
    <col min="5121" max="5121" width="5" style="805" customWidth="1"/>
    <col min="5122" max="5122" width="117" style="805" customWidth="1"/>
    <col min="5123" max="5123" width="8" style="805" customWidth="1"/>
    <col min="5124" max="5124" width="7.77734375" style="805" customWidth="1"/>
    <col min="5125" max="5125" width="0" style="805" hidden="1" customWidth="1"/>
    <col min="5126" max="5126" width="77.88671875" style="805" customWidth="1"/>
    <col min="5127" max="5127" width="3.21875" style="805" customWidth="1"/>
    <col min="5128" max="5128" width="17.6640625" style="805" customWidth="1"/>
    <col min="5129" max="5129" width="1.6640625" style="805" customWidth="1"/>
    <col min="5130" max="5376" width="9.6640625" style="805"/>
    <col min="5377" max="5377" width="5" style="805" customWidth="1"/>
    <col min="5378" max="5378" width="117" style="805" customWidth="1"/>
    <col min="5379" max="5379" width="8" style="805" customWidth="1"/>
    <col min="5380" max="5380" width="7.77734375" style="805" customWidth="1"/>
    <col min="5381" max="5381" width="0" style="805" hidden="1" customWidth="1"/>
    <col min="5382" max="5382" width="77.88671875" style="805" customWidth="1"/>
    <col min="5383" max="5383" width="3.21875" style="805" customWidth="1"/>
    <col min="5384" max="5384" width="17.6640625" style="805" customWidth="1"/>
    <col min="5385" max="5385" width="1.6640625" style="805" customWidth="1"/>
    <col min="5386" max="5632" width="9.6640625" style="805"/>
    <col min="5633" max="5633" width="5" style="805" customWidth="1"/>
    <col min="5634" max="5634" width="117" style="805" customWidth="1"/>
    <col min="5635" max="5635" width="8" style="805" customWidth="1"/>
    <col min="5636" max="5636" width="7.77734375" style="805" customWidth="1"/>
    <col min="5637" max="5637" width="0" style="805" hidden="1" customWidth="1"/>
    <col min="5638" max="5638" width="77.88671875" style="805" customWidth="1"/>
    <col min="5639" max="5639" width="3.21875" style="805" customWidth="1"/>
    <col min="5640" max="5640" width="17.6640625" style="805" customWidth="1"/>
    <col min="5641" max="5641" width="1.6640625" style="805" customWidth="1"/>
    <col min="5642" max="5888" width="9.6640625" style="805"/>
    <col min="5889" max="5889" width="5" style="805" customWidth="1"/>
    <col min="5890" max="5890" width="117" style="805" customWidth="1"/>
    <col min="5891" max="5891" width="8" style="805" customWidth="1"/>
    <col min="5892" max="5892" width="7.77734375" style="805" customWidth="1"/>
    <col min="5893" max="5893" width="0" style="805" hidden="1" customWidth="1"/>
    <col min="5894" max="5894" width="77.88671875" style="805" customWidth="1"/>
    <col min="5895" max="5895" width="3.21875" style="805" customWidth="1"/>
    <col min="5896" max="5896" width="17.6640625" style="805" customWidth="1"/>
    <col min="5897" max="5897" width="1.6640625" style="805" customWidth="1"/>
    <col min="5898" max="6144" width="9.6640625" style="805"/>
    <col min="6145" max="6145" width="5" style="805" customWidth="1"/>
    <col min="6146" max="6146" width="117" style="805" customWidth="1"/>
    <col min="6147" max="6147" width="8" style="805" customWidth="1"/>
    <col min="6148" max="6148" width="7.77734375" style="805" customWidth="1"/>
    <col min="6149" max="6149" width="0" style="805" hidden="1" customWidth="1"/>
    <col min="6150" max="6150" width="77.88671875" style="805" customWidth="1"/>
    <col min="6151" max="6151" width="3.21875" style="805" customWidth="1"/>
    <col min="6152" max="6152" width="17.6640625" style="805" customWidth="1"/>
    <col min="6153" max="6153" width="1.6640625" style="805" customWidth="1"/>
    <col min="6154" max="6400" width="9.6640625" style="805"/>
    <col min="6401" max="6401" width="5" style="805" customWidth="1"/>
    <col min="6402" max="6402" width="117" style="805" customWidth="1"/>
    <col min="6403" max="6403" width="8" style="805" customWidth="1"/>
    <col min="6404" max="6404" width="7.77734375" style="805" customWidth="1"/>
    <col min="6405" max="6405" width="0" style="805" hidden="1" customWidth="1"/>
    <col min="6406" max="6406" width="77.88671875" style="805" customWidth="1"/>
    <col min="6407" max="6407" width="3.21875" style="805" customWidth="1"/>
    <col min="6408" max="6408" width="17.6640625" style="805" customWidth="1"/>
    <col min="6409" max="6409" width="1.6640625" style="805" customWidth="1"/>
    <col min="6410" max="6656" width="9.6640625" style="805"/>
    <col min="6657" max="6657" width="5" style="805" customWidth="1"/>
    <col min="6658" max="6658" width="117" style="805" customWidth="1"/>
    <col min="6659" max="6659" width="8" style="805" customWidth="1"/>
    <col min="6660" max="6660" width="7.77734375" style="805" customWidth="1"/>
    <col min="6661" max="6661" width="0" style="805" hidden="1" customWidth="1"/>
    <col min="6662" max="6662" width="77.88671875" style="805" customWidth="1"/>
    <col min="6663" max="6663" width="3.21875" style="805" customWidth="1"/>
    <col min="6664" max="6664" width="17.6640625" style="805" customWidth="1"/>
    <col min="6665" max="6665" width="1.6640625" style="805" customWidth="1"/>
    <col min="6666" max="6912" width="9.6640625" style="805"/>
    <col min="6913" max="6913" width="5" style="805" customWidth="1"/>
    <col min="6914" max="6914" width="117" style="805" customWidth="1"/>
    <col min="6915" max="6915" width="8" style="805" customWidth="1"/>
    <col min="6916" max="6916" width="7.77734375" style="805" customWidth="1"/>
    <col min="6917" max="6917" width="0" style="805" hidden="1" customWidth="1"/>
    <col min="6918" max="6918" width="77.88671875" style="805" customWidth="1"/>
    <col min="6919" max="6919" width="3.21875" style="805" customWidth="1"/>
    <col min="6920" max="6920" width="17.6640625" style="805" customWidth="1"/>
    <col min="6921" max="6921" width="1.6640625" style="805" customWidth="1"/>
    <col min="6922" max="7168" width="9.6640625" style="805"/>
    <col min="7169" max="7169" width="5" style="805" customWidth="1"/>
    <col min="7170" max="7170" width="117" style="805" customWidth="1"/>
    <col min="7171" max="7171" width="8" style="805" customWidth="1"/>
    <col min="7172" max="7172" width="7.77734375" style="805" customWidth="1"/>
    <col min="7173" max="7173" width="0" style="805" hidden="1" customWidth="1"/>
    <col min="7174" max="7174" width="77.88671875" style="805" customWidth="1"/>
    <col min="7175" max="7175" width="3.21875" style="805" customWidth="1"/>
    <col min="7176" max="7176" width="17.6640625" style="805" customWidth="1"/>
    <col min="7177" max="7177" width="1.6640625" style="805" customWidth="1"/>
    <col min="7178" max="7424" width="9.6640625" style="805"/>
    <col min="7425" max="7425" width="5" style="805" customWidth="1"/>
    <col min="7426" max="7426" width="117" style="805" customWidth="1"/>
    <col min="7427" max="7427" width="8" style="805" customWidth="1"/>
    <col min="7428" max="7428" width="7.77734375" style="805" customWidth="1"/>
    <col min="7429" max="7429" width="0" style="805" hidden="1" customWidth="1"/>
    <col min="7430" max="7430" width="77.88671875" style="805" customWidth="1"/>
    <col min="7431" max="7431" width="3.21875" style="805" customWidth="1"/>
    <col min="7432" max="7432" width="17.6640625" style="805" customWidth="1"/>
    <col min="7433" max="7433" width="1.6640625" style="805" customWidth="1"/>
    <col min="7434" max="7680" width="9.6640625" style="805"/>
    <col min="7681" max="7681" width="5" style="805" customWidth="1"/>
    <col min="7682" max="7682" width="117" style="805" customWidth="1"/>
    <col min="7683" max="7683" width="8" style="805" customWidth="1"/>
    <col min="7684" max="7684" width="7.77734375" style="805" customWidth="1"/>
    <col min="7685" max="7685" width="0" style="805" hidden="1" customWidth="1"/>
    <col min="7686" max="7686" width="77.88671875" style="805" customWidth="1"/>
    <col min="7687" max="7687" width="3.21875" style="805" customWidth="1"/>
    <col min="7688" max="7688" width="17.6640625" style="805" customWidth="1"/>
    <col min="7689" max="7689" width="1.6640625" style="805" customWidth="1"/>
    <col min="7690" max="7936" width="9.6640625" style="805"/>
    <col min="7937" max="7937" width="5" style="805" customWidth="1"/>
    <col min="7938" max="7938" width="117" style="805" customWidth="1"/>
    <col min="7939" max="7939" width="8" style="805" customWidth="1"/>
    <col min="7940" max="7940" width="7.77734375" style="805" customWidth="1"/>
    <col min="7941" max="7941" width="0" style="805" hidden="1" customWidth="1"/>
    <col min="7942" max="7942" width="77.88671875" style="805" customWidth="1"/>
    <col min="7943" max="7943" width="3.21875" style="805" customWidth="1"/>
    <col min="7944" max="7944" width="17.6640625" style="805" customWidth="1"/>
    <col min="7945" max="7945" width="1.6640625" style="805" customWidth="1"/>
    <col min="7946" max="8192" width="9.6640625" style="805"/>
    <col min="8193" max="8193" width="5" style="805" customWidth="1"/>
    <col min="8194" max="8194" width="117" style="805" customWidth="1"/>
    <col min="8195" max="8195" width="8" style="805" customWidth="1"/>
    <col min="8196" max="8196" width="7.77734375" style="805" customWidth="1"/>
    <col min="8197" max="8197" width="0" style="805" hidden="1" customWidth="1"/>
    <col min="8198" max="8198" width="77.88671875" style="805" customWidth="1"/>
    <col min="8199" max="8199" width="3.21875" style="805" customWidth="1"/>
    <col min="8200" max="8200" width="17.6640625" style="805" customWidth="1"/>
    <col min="8201" max="8201" width="1.6640625" style="805" customWidth="1"/>
    <col min="8202" max="8448" width="9.6640625" style="805"/>
    <col min="8449" max="8449" width="5" style="805" customWidth="1"/>
    <col min="8450" max="8450" width="117" style="805" customWidth="1"/>
    <col min="8451" max="8451" width="8" style="805" customWidth="1"/>
    <col min="8452" max="8452" width="7.77734375" style="805" customWidth="1"/>
    <col min="8453" max="8453" width="0" style="805" hidden="1" customWidth="1"/>
    <col min="8454" max="8454" width="77.88671875" style="805" customWidth="1"/>
    <col min="8455" max="8455" width="3.21875" style="805" customWidth="1"/>
    <col min="8456" max="8456" width="17.6640625" style="805" customWidth="1"/>
    <col min="8457" max="8457" width="1.6640625" style="805" customWidth="1"/>
    <col min="8458" max="8704" width="9.6640625" style="805"/>
    <col min="8705" max="8705" width="5" style="805" customWidth="1"/>
    <col min="8706" max="8706" width="117" style="805" customWidth="1"/>
    <col min="8707" max="8707" width="8" style="805" customWidth="1"/>
    <col min="8708" max="8708" width="7.77734375" style="805" customWidth="1"/>
    <col min="8709" max="8709" width="0" style="805" hidden="1" customWidth="1"/>
    <col min="8710" max="8710" width="77.88671875" style="805" customWidth="1"/>
    <col min="8711" max="8711" width="3.21875" style="805" customWidth="1"/>
    <col min="8712" max="8712" width="17.6640625" style="805" customWidth="1"/>
    <col min="8713" max="8713" width="1.6640625" style="805" customWidth="1"/>
    <col min="8714" max="8960" width="9.6640625" style="805"/>
    <col min="8961" max="8961" width="5" style="805" customWidth="1"/>
    <col min="8962" max="8962" width="117" style="805" customWidth="1"/>
    <col min="8963" max="8963" width="8" style="805" customWidth="1"/>
    <col min="8964" max="8964" width="7.77734375" style="805" customWidth="1"/>
    <col min="8965" max="8965" width="0" style="805" hidden="1" customWidth="1"/>
    <col min="8966" max="8966" width="77.88671875" style="805" customWidth="1"/>
    <col min="8967" max="8967" width="3.21875" style="805" customWidth="1"/>
    <col min="8968" max="8968" width="17.6640625" style="805" customWidth="1"/>
    <col min="8969" max="8969" width="1.6640625" style="805" customWidth="1"/>
    <col min="8970" max="9216" width="9.6640625" style="805"/>
    <col min="9217" max="9217" width="5" style="805" customWidth="1"/>
    <col min="9218" max="9218" width="117" style="805" customWidth="1"/>
    <col min="9219" max="9219" width="8" style="805" customWidth="1"/>
    <col min="9220" max="9220" width="7.77734375" style="805" customWidth="1"/>
    <col min="9221" max="9221" width="0" style="805" hidden="1" customWidth="1"/>
    <col min="9222" max="9222" width="77.88671875" style="805" customWidth="1"/>
    <col min="9223" max="9223" width="3.21875" style="805" customWidth="1"/>
    <col min="9224" max="9224" width="17.6640625" style="805" customWidth="1"/>
    <col min="9225" max="9225" width="1.6640625" style="805" customWidth="1"/>
    <col min="9226" max="9472" width="9.6640625" style="805"/>
    <col min="9473" max="9473" width="5" style="805" customWidth="1"/>
    <col min="9474" max="9474" width="117" style="805" customWidth="1"/>
    <col min="9475" max="9475" width="8" style="805" customWidth="1"/>
    <col min="9476" max="9476" width="7.77734375" style="805" customWidth="1"/>
    <col min="9477" max="9477" width="0" style="805" hidden="1" customWidth="1"/>
    <col min="9478" max="9478" width="77.88671875" style="805" customWidth="1"/>
    <col min="9479" max="9479" width="3.21875" style="805" customWidth="1"/>
    <col min="9480" max="9480" width="17.6640625" style="805" customWidth="1"/>
    <col min="9481" max="9481" width="1.6640625" style="805" customWidth="1"/>
    <col min="9482" max="9728" width="9.6640625" style="805"/>
    <col min="9729" max="9729" width="5" style="805" customWidth="1"/>
    <col min="9730" max="9730" width="117" style="805" customWidth="1"/>
    <col min="9731" max="9731" width="8" style="805" customWidth="1"/>
    <col min="9732" max="9732" width="7.77734375" style="805" customWidth="1"/>
    <col min="9733" max="9733" width="0" style="805" hidden="1" customWidth="1"/>
    <col min="9734" max="9734" width="77.88671875" style="805" customWidth="1"/>
    <col min="9735" max="9735" width="3.21875" style="805" customWidth="1"/>
    <col min="9736" max="9736" width="17.6640625" style="805" customWidth="1"/>
    <col min="9737" max="9737" width="1.6640625" style="805" customWidth="1"/>
    <col min="9738" max="9984" width="9.6640625" style="805"/>
    <col min="9985" max="9985" width="5" style="805" customWidth="1"/>
    <col min="9986" max="9986" width="117" style="805" customWidth="1"/>
    <col min="9987" max="9987" width="8" style="805" customWidth="1"/>
    <col min="9988" max="9988" width="7.77734375" style="805" customWidth="1"/>
    <col min="9989" max="9989" width="0" style="805" hidden="1" customWidth="1"/>
    <col min="9990" max="9990" width="77.88671875" style="805" customWidth="1"/>
    <col min="9991" max="9991" width="3.21875" style="805" customWidth="1"/>
    <col min="9992" max="9992" width="17.6640625" style="805" customWidth="1"/>
    <col min="9993" max="9993" width="1.6640625" style="805" customWidth="1"/>
    <col min="9994" max="10240" width="9.6640625" style="805"/>
    <col min="10241" max="10241" width="5" style="805" customWidth="1"/>
    <col min="10242" max="10242" width="117" style="805" customWidth="1"/>
    <col min="10243" max="10243" width="8" style="805" customWidth="1"/>
    <col min="10244" max="10244" width="7.77734375" style="805" customWidth="1"/>
    <col min="10245" max="10245" width="0" style="805" hidden="1" customWidth="1"/>
    <col min="10246" max="10246" width="77.88671875" style="805" customWidth="1"/>
    <col min="10247" max="10247" width="3.21875" style="805" customWidth="1"/>
    <col min="10248" max="10248" width="17.6640625" style="805" customWidth="1"/>
    <col min="10249" max="10249" width="1.6640625" style="805" customWidth="1"/>
    <col min="10250" max="10496" width="9.6640625" style="805"/>
    <col min="10497" max="10497" width="5" style="805" customWidth="1"/>
    <col min="10498" max="10498" width="117" style="805" customWidth="1"/>
    <col min="10499" max="10499" width="8" style="805" customWidth="1"/>
    <col min="10500" max="10500" width="7.77734375" style="805" customWidth="1"/>
    <col min="10501" max="10501" width="0" style="805" hidden="1" customWidth="1"/>
    <col min="10502" max="10502" width="77.88671875" style="805" customWidth="1"/>
    <col min="10503" max="10503" width="3.21875" style="805" customWidth="1"/>
    <col min="10504" max="10504" width="17.6640625" style="805" customWidth="1"/>
    <col min="10505" max="10505" width="1.6640625" style="805" customWidth="1"/>
    <col min="10506" max="10752" width="9.6640625" style="805"/>
    <col min="10753" max="10753" width="5" style="805" customWidth="1"/>
    <col min="10754" max="10754" width="117" style="805" customWidth="1"/>
    <col min="10755" max="10755" width="8" style="805" customWidth="1"/>
    <col min="10756" max="10756" width="7.77734375" style="805" customWidth="1"/>
    <col min="10757" max="10757" width="0" style="805" hidden="1" customWidth="1"/>
    <col min="10758" max="10758" width="77.88671875" style="805" customWidth="1"/>
    <col min="10759" max="10759" width="3.21875" style="805" customWidth="1"/>
    <col min="10760" max="10760" width="17.6640625" style="805" customWidth="1"/>
    <col min="10761" max="10761" width="1.6640625" style="805" customWidth="1"/>
    <col min="10762" max="11008" width="9.6640625" style="805"/>
    <col min="11009" max="11009" width="5" style="805" customWidth="1"/>
    <col min="11010" max="11010" width="117" style="805" customWidth="1"/>
    <col min="11011" max="11011" width="8" style="805" customWidth="1"/>
    <col min="11012" max="11012" width="7.77734375" style="805" customWidth="1"/>
    <col min="11013" max="11013" width="0" style="805" hidden="1" customWidth="1"/>
    <col min="11014" max="11014" width="77.88671875" style="805" customWidth="1"/>
    <col min="11015" max="11015" width="3.21875" style="805" customWidth="1"/>
    <col min="11016" max="11016" width="17.6640625" style="805" customWidth="1"/>
    <col min="11017" max="11017" width="1.6640625" style="805" customWidth="1"/>
    <col min="11018" max="11264" width="9.6640625" style="805"/>
    <col min="11265" max="11265" width="5" style="805" customWidth="1"/>
    <col min="11266" max="11266" width="117" style="805" customWidth="1"/>
    <col min="11267" max="11267" width="8" style="805" customWidth="1"/>
    <col min="11268" max="11268" width="7.77734375" style="805" customWidth="1"/>
    <col min="11269" max="11269" width="0" style="805" hidden="1" customWidth="1"/>
    <col min="11270" max="11270" width="77.88671875" style="805" customWidth="1"/>
    <col min="11271" max="11271" width="3.21875" style="805" customWidth="1"/>
    <col min="11272" max="11272" width="17.6640625" style="805" customWidth="1"/>
    <col min="11273" max="11273" width="1.6640625" style="805" customWidth="1"/>
    <col min="11274" max="11520" width="9.6640625" style="805"/>
    <col min="11521" max="11521" width="5" style="805" customWidth="1"/>
    <col min="11522" max="11522" width="117" style="805" customWidth="1"/>
    <col min="11523" max="11523" width="8" style="805" customWidth="1"/>
    <col min="11524" max="11524" width="7.77734375" style="805" customWidth="1"/>
    <col min="11525" max="11525" width="0" style="805" hidden="1" customWidth="1"/>
    <col min="11526" max="11526" width="77.88671875" style="805" customWidth="1"/>
    <col min="11527" max="11527" width="3.21875" style="805" customWidth="1"/>
    <col min="11528" max="11528" width="17.6640625" style="805" customWidth="1"/>
    <col min="11529" max="11529" width="1.6640625" style="805" customWidth="1"/>
    <col min="11530" max="11776" width="9.6640625" style="805"/>
    <col min="11777" max="11777" width="5" style="805" customWidth="1"/>
    <col min="11778" max="11778" width="117" style="805" customWidth="1"/>
    <col min="11779" max="11779" width="8" style="805" customWidth="1"/>
    <col min="11780" max="11780" width="7.77734375" style="805" customWidth="1"/>
    <col min="11781" max="11781" width="0" style="805" hidden="1" customWidth="1"/>
    <col min="11782" max="11782" width="77.88671875" style="805" customWidth="1"/>
    <col min="11783" max="11783" width="3.21875" style="805" customWidth="1"/>
    <col min="11784" max="11784" width="17.6640625" style="805" customWidth="1"/>
    <col min="11785" max="11785" width="1.6640625" style="805" customWidth="1"/>
    <col min="11786" max="12032" width="9.6640625" style="805"/>
    <col min="12033" max="12033" width="5" style="805" customWidth="1"/>
    <col min="12034" max="12034" width="117" style="805" customWidth="1"/>
    <col min="12035" max="12035" width="8" style="805" customWidth="1"/>
    <col min="12036" max="12036" width="7.77734375" style="805" customWidth="1"/>
    <col min="12037" max="12037" width="0" style="805" hidden="1" customWidth="1"/>
    <col min="12038" max="12038" width="77.88671875" style="805" customWidth="1"/>
    <col min="12039" max="12039" width="3.21875" style="805" customWidth="1"/>
    <col min="12040" max="12040" width="17.6640625" style="805" customWidth="1"/>
    <col min="12041" max="12041" width="1.6640625" style="805" customWidth="1"/>
    <col min="12042" max="12288" width="9.6640625" style="805"/>
    <col min="12289" max="12289" width="5" style="805" customWidth="1"/>
    <col min="12290" max="12290" width="117" style="805" customWidth="1"/>
    <col min="12291" max="12291" width="8" style="805" customWidth="1"/>
    <col min="12292" max="12292" width="7.77734375" style="805" customWidth="1"/>
    <col min="12293" max="12293" width="0" style="805" hidden="1" customWidth="1"/>
    <col min="12294" max="12294" width="77.88671875" style="805" customWidth="1"/>
    <col min="12295" max="12295" width="3.21875" style="805" customWidth="1"/>
    <col min="12296" max="12296" width="17.6640625" style="805" customWidth="1"/>
    <col min="12297" max="12297" width="1.6640625" style="805" customWidth="1"/>
    <col min="12298" max="12544" width="9.6640625" style="805"/>
    <col min="12545" max="12545" width="5" style="805" customWidth="1"/>
    <col min="12546" max="12546" width="117" style="805" customWidth="1"/>
    <col min="12547" max="12547" width="8" style="805" customWidth="1"/>
    <col min="12548" max="12548" width="7.77734375" style="805" customWidth="1"/>
    <col min="12549" max="12549" width="0" style="805" hidden="1" customWidth="1"/>
    <col min="12550" max="12550" width="77.88671875" style="805" customWidth="1"/>
    <col min="12551" max="12551" width="3.21875" style="805" customWidth="1"/>
    <col min="12552" max="12552" width="17.6640625" style="805" customWidth="1"/>
    <col min="12553" max="12553" width="1.6640625" style="805" customWidth="1"/>
    <col min="12554" max="12800" width="9.6640625" style="805"/>
    <col min="12801" max="12801" width="5" style="805" customWidth="1"/>
    <col min="12802" max="12802" width="117" style="805" customWidth="1"/>
    <col min="12803" max="12803" width="8" style="805" customWidth="1"/>
    <col min="12804" max="12804" width="7.77734375" style="805" customWidth="1"/>
    <col min="12805" max="12805" width="0" style="805" hidden="1" customWidth="1"/>
    <col min="12806" max="12806" width="77.88671875" style="805" customWidth="1"/>
    <col min="12807" max="12807" width="3.21875" style="805" customWidth="1"/>
    <col min="12808" max="12808" width="17.6640625" style="805" customWidth="1"/>
    <col min="12809" max="12809" width="1.6640625" style="805" customWidth="1"/>
    <col min="12810" max="13056" width="9.6640625" style="805"/>
    <col min="13057" max="13057" width="5" style="805" customWidth="1"/>
    <col min="13058" max="13058" width="117" style="805" customWidth="1"/>
    <col min="13059" max="13059" width="8" style="805" customWidth="1"/>
    <col min="13060" max="13060" width="7.77734375" style="805" customWidth="1"/>
    <col min="13061" max="13061" width="0" style="805" hidden="1" customWidth="1"/>
    <col min="13062" max="13062" width="77.88671875" style="805" customWidth="1"/>
    <col min="13063" max="13063" width="3.21875" style="805" customWidth="1"/>
    <col min="13064" max="13064" width="17.6640625" style="805" customWidth="1"/>
    <col min="13065" max="13065" width="1.6640625" style="805" customWidth="1"/>
    <col min="13066" max="13312" width="9.6640625" style="805"/>
    <col min="13313" max="13313" width="5" style="805" customWidth="1"/>
    <col min="13314" max="13314" width="117" style="805" customWidth="1"/>
    <col min="13315" max="13315" width="8" style="805" customWidth="1"/>
    <col min="13316" max="13316" width="7.77734375" style="805" customWidth="1"/>
    <col min="13317" max="13317" width="0" style="805" hidden="1" customWidth="1"/>
    <col min="13318" max="13318" width="77.88671875" style="805" customWidth="1"/>
    <col min="13319" max="13319" width="3.21875" style="805" customWidth="1"/>
    <col min="13320" max="13320" width="17.6640625" style="805" customWidth="1"/>
    <col min="13321" max="13321" width="1.6640625" style="805" customWidth="1"/>
    <col min="13322" max="13568" width="9.6640625" style="805"/>
    <col min="13569" max="13569" width="5" style="805" customWidth="1"/>
    <col min="13570" max="13570" width="117" style="805" customWidth="1"/>
    <col min="13571" max="13571" width="8" style="805" customWidth="1"/>
    <col min="13572" max="13572" width="7.77734375" style="805" customWidth="1"/>
    <col min="13573" max="13573" width="0" style="805" hidden="1" customWidth="1"/>
    <col min="13574" max="13574" width="77.88671875" style="805" customWidth="1"/>
    <col min="13575" max="13575" width="3.21875" style="805" customWidth="1"/>
    <col min="13576" max="13576" width="17.6640625" style="805" customWidth="1"/>
    <col min="13577" max="13577" width="1.6640625" style="805" customWidth="1"/>
    <col min="13578" max="13824" width="9.6640625" style="805"/>
    <col min="13825" max="13825" width="5" style="805" customWidth="1"/>
    <col min="13826" max="13826" width="117" style="805" customWidth="1"/>
    <col min="13827" max="13827" width="8" style="805" customWidth="1"/>
    <col min="13828" max="13828" width="7.77734375" style="805" customWidth="1"/>
    <col min="13829" max="13829" width="0" style="805" hidden="1" customWidth="1"/>
    <col min="13830" max="13830" width="77.88671875" style="805" customWidth="1"/>
    <col min="13831" max="13831" width="3.21875" style="805" customWidth="1"/>
    <col min="13832" max="13832" width="17.6640625" style="805" customWidth="1"/>
    <col min="13833" max="13833" width="1.6640625" style="805" customWidth="1"/>
    <col min="13834" max="14080" width="9.6640625" style="805"/>
    <col min="14081" max="14081" width="5" style="805" customWidth="1"/>
    <col min="14082" max="14082" width="117" style="805" customWidth="1"/>
    <col min="14083" max="14083" width="8" style="805" customWidth="1"/>
    <col min="14084" max="14084" width="7.77734375" style="805" customWidth="1"/>
    <col min="14085" max="14085" width="0" style="805" hidden="1" customWidth="1"/>
    <col min="14086" max="14086" width="77.88671875" style="805" customWidth="1"/>
    <col min="14087" max="14087" width="3.21875" style="805" customWidth="1"/>
    <col min="14088" max="14088" width="17.6640625" style="805" customWidth="1"/>
    <col min="14089" max="14089" width="1.6640625" style="805" customWidth="1"/>
    <col min="14090" max="14336" width="9.6640625" style="805"/>
    <col min="14337" max="14337" width="5" style="805" customWidth="1"/>
    <col min="14338" max="14338" width="117" style="805" customWidth="1"/>
    <col min="14339" max="14339" width="8" style="805" customWidth="1"/>
    <col min="14340" max="14340" width="7.77734375" style="805" customWidth="1"/>
    <col min="14341" max="14341" width="0" style="805" hidden="1" customWidth="1"/>
    <col min="14342" max="14342" width="77.88671875" style="805" customWidth="1"/>
    <col min="14343" max="14343" width="3.21875" style="805" customWidth="1"/>
    <col min="14344" max="14344" width="17.6640625" style="805" customWidth="1"/>
    <col min="14345" max="14345" width="1.6640625" style="805" customWidth="1"/>
    <col min="14346" max="14592" width="9.6640625" style="805"/>
    <col min="14593" max="14593" width="5" style="805" customWidth="1"/>
    <col min="14594" max="14594" width="117" style="805" customWidth="1"/>
    <col min="14595" max="14595" width="8" style="805" customWidth="1"/>
    <col min="14596" max="14596" width="7.77734375" style="805" customWidth="1"/>
    <col min="14597" max="14597" width="0" style="805" hidden="1" customWidth="1"/>
    <col min="14598" max="14598" width="77.88671875" style="805" customWidth="1"/>
    <col min="14599" max="14599" width="3.21875" style="805" customWidth="1"/>
    <col min="14600" max="14600" width="17.6640625" style="805" customWidth="1"/>
    <col min="14601" max="14601" width="1.6640625" style="805" customWidth="1"/>
    <col min="14602" max="14848" width="9.6640625" style="805"/>
    <col min="14849" max="14849" width="5" style="805" customWidth="1"/>
    <col min="14850" max="14850" width="117" style="805" customWidth="1"/>
    <col min="14851" max="14851" width="8" style="805" customWidth="1"/>
    <col min="14852" max="14852" width="7.77734375" style="805" customWidth="1"/>
    <col min="14853" max="14853" width="0" style="805" hidden="1" customWidth="1"/>
    <col min="14854" max="14854" width="77.88671875" style="805" customWidth="1"/>
    <col min="14855" max="14855" width="3.21875" style="805" customWidth="1"/>
    <col min="14856" max="14856" width="17.6640625" style="805" customWidth="1"/>
    <col min="14857" max="14857" width="1.6640625" style="805" customWidth="1"/>
    <col min="14858" max="15104" width="9.6640625" style="805"/>
    <col min="15105" max="15105" width="5" style="805" customWidth="1"/>
    <col min="15106" max="15106" width="117" style="805" customWidth="1"/>
    <col min="15107" max="15107" width="8" style="805" customWidth="1"/>
    <col min="15108" max="15108" width="7.77734375" style="805" customWidth="1"/>
    <col min="15109" max="15109" width="0" style="805" hidden="1" customWidth="1"/>
    <col min="15110" max="15110" width="77.88671875" style="805" customWidth="1"/>
    <col min="15111" max="15111" width="3.21875" style="805" customWidth="1"/>
    <col min="15112" max="15112" width="17.6640625" style="805" customWidth="1"/>
    <col min="15113" max="15113" width="1.6640625" style="805" customWidth="1"/>
    <col min="15114" max="15360" width="9.6640625" style="805"/>
    <col min="15361" max="15361" width="5" style="805" customWidth="1"/>
    <col min="15362" max="15362" width="117" style="805" customWidth="1"/>
    <col min="15363" max="15363" width="8" style="805" customWidth="1"/>
    <col min="15364" max="15364" width="7.77734375" style="805" customWidth="1"/>
    <col min="15365" max="15365" width="0" style="805" hidden="1" customWidth="1"/>
    <col min="15366" max="15366" width="77.88671875" style="805" customWidth="1"/>
    <col min="15367" max="15367" width="3.21875" style="805" customWidth="1"/>
    <col min="15368" max="15368" width="17.6640625" style="805" customWidth="1"/>
    <col min="15369" max="15369" width="1.6640625" style="805" customWidth="1"/>
    <col min="15370" max="15616" width="9.6640625" style="805"/>
    <col min="15617" max="15617" width="5" style="805" customWidth="1"/>
    <col min="15618" max="15618" width="117" style="805" customWidth="1"/>
    <col min="15619" max="15619" width="8" style="805" customWidth="1"/>
    <col min="15620" max="15620" width="7.77734375" style="805" customWidth="1"/>
    <col min="15621" max="15621" width="0" style="805" hidden="1" customWidth="1"/>
    <col min="15622" max="15622" width="77.88671875" style="805" customWidth="1"/>
    <col min="15623" max="15623" width="3.21875" style="805" customWidth="1"/>
    <col min="15624" max="15624" width="17.6640625" style="805" customWidth="1"/>
    <col min="15625" max="15625" width="1.6640625" style="805" customWidth="1"/>
    <col min="15626" max="15872" width="9.6640625" style="805"/>
    <col min="15873" max="15873" width="5" style="805" customWidth="1"/>
    <col min="15874" max="15874" width="117" style="805" customWidth="1"/>
    <col min="15875" max="15875" width="8" style="805" customWidth="1"/>
    <col min="15876" max="15876" width="7.77734375" style="805" customWidth="1"/>
    <col min="15877" max="15877" width="0" style="805" hidden="1" customWidth="1"/>
    <col min="15878" max="15878" width="77.88671875" style="805" customWidth="1"/>
    <col min="15879" max="15879" width="3.21875" style="805" customWidth="1"/>
    <col min="15880" max="15880" width="17.6640625" style="805" customWidth="1"/>
    <col min="15881" max="15881" width="1.6640625" style="805" customWidth="1"/>
    <col min="15882" max="16128" width="9.6640625" style="805"/>
    <col min="16129" max="16129" width="5" style="805" customWidth="1"/>
    <col min="16130" max="16130" width="117" style="805" customWidth="1"/>
    <col min="16131" max="16131" width="8" style="805" customWidth="1"/>
    <col min="16132" max="16132" width="7.77734375" style="805" customWidth="1"/>
    <col min="16133" max="16133" width="0" style="805" hidden="1" customWidth="1"/>
    <col min="16134" max="16134" width="77.88671875" style="805" customWidth="1"/>
    <col min="16135" max="16135" width="3.21875" style="805" customWidth="1"/>
    <col min="16136" max="16136" width="17.6640625" style="805" customWidth="1"/>
    <col min="16137" max="16137" width="1.6640625" style="805" customWidth="1"/>
    <col min="16138" max="16384" width="9.6640625" style="805"/>
  </cols>
  <sheetData>
    <row r="1" spans="1:10" ht="18" customHeight="1" thickBot="1">
      <c r="A1" s="565" t="str">
        <f>'Data Sheet'!$A$51</f>
        <v>Annual Report of KeySpan Gas East Corporation d/b/a National Grid                                                  Year ended December 31, 2013</v>
      </c>
      <c r="B1" s="799"/>
      <c r="C1" s="800"/>
      <c r="D1" s="565" t="str">
        <f>'Data Sheet'!$A$51</f>
        <v>Annual Report of KeySpan Gas East Corporation d/b/a National Grid                                                  Year ended December 31, 2013</v>
      </c>
      <c r="E1" s="802"/>
      <c r="F1" s="803"/>
      <c r="G1" s="804"/>
      <c r="H1" s="804"/>
      <c r="I1" s="803"/>
    </row>
    <row r="2" spans="1:10" ht="18" customHeight="1">
      <c r="A2" s="806" t="s">
        <v>273</v>
      </c>
      <c r="B2" s="807"/>
      <c r="C2" s="808"/>
      <c r="D2" s="806"/>
      <c r="E2" s="807"/>
      <c r="F2" s="807"/>
      <c r="G2" s="807"/>
      <c r="H2" s="807"/>
      <c r="I2" s="808"/>
    </row>
    <row r="3" spans="1:10" ht="15.6" customHeight="1">
      <c r="A3" s="809" t="s">
        <v>2902</v>
      </c>
      <c r="B3" s="810"/>
      <c r="C3" s="811"/>
      <c r="D3" s="809" t="s">
        <v>1557</v>
      </c>
      <c r="E3" s="810"/>
      <c r="F3" s="810"/>
      <c r="G3" s="810"/>
      <c r="H3" s="810"/>
      <c r="I3" s="811"/>
    </row>
    <row r="4" spans="1:10" ht="18" customHeight="1">
      <c r="A4" s="812"/>
      <c r="C4" s="813"/>
      <c r="D4" s="812"/>
      <c r="I4" s="813"/>
    </row>
    <row r="5" spans="1:10" ht="18" customHeight="1">
      <c r="A5" s="814" t="s">
        <v>1161</v>
      </c>
      <c r="B5" s="815" t="s">
        <v>1558</v>
      </c>
      <c r="C5" s="816"/>
      <c r="D5" s="817"/>
      <c r="E5" s="818"/>
      <c r="F5" s="819" t="s">
        <v>273</v>
      </c>
      <c r="G5" s="818"/>
      <c r="H5" s="819"/>
      <c r="I5" s="820"/>
    </row>
    <row r="6" spans="1:10" ht="18" customHeight="1">
      <c r="A6" s="821"/>
      <c r="B6" s="815" t="s">
        <v>2855</v>
      </c>
      <c r="C6" s="816"/>
      <c r="D6" s="812"/>
      <c r="E6" s="822"/>
      <c r="G6" s="822"/>
      <c r="H6" s="823" t="s">
        <v>2856</v>
      </c>
      <c r="I6" s="813"/>
    </row>
    <row r="7" spans="1:10" ht="18" customHeight="1">
      <c r="A7" s="821"/>
      <c r="B7" s="815" t="s">
        <v>2857</v>
      </c>
      <c r="C7" s="813"/>
      <c r="D7" s="824" t="s">
        <v>524</v>
      </c>
      <c r="E7" s="822"/>
      <c r="F7" s="823" t="s">
        <v>231</v>
      </c>
      <c r="G7" s="822"/>
      <c r="H7" s="823" t="s">
        <v>2009</v>
      </c>
      <c r="I7" s="813"/>
    </row>
    <row r="8" spans="1:10" ht="18" customHeight="1">
      <c r="A8" s="814" t="s">
        <v>1163</v>
      </c>
      <c r="B8" s="815" t="s">
        <v>2858</v>
      </c>
      <c r="C8" s="816"/>
      <c r="D8" s="824" t="s">
        <v>529</v>
      </c>
      <c r="E8" s="822"/>
      <c r="F8" s="823" t="s">
        <v>2502</v>
      </c>
      <c r="G8" s="822"/>
      <c r="H8" s="823" t="s">
        <v>2503</v>
      </c>
      <c r="I8" s="813"/>
    </row>
    <row r="9" spans="1:10" ht="18" customHeight="1">
      <c r="A9" s="821"/>
      <c r="B9" s="815" t="s">
        <v>2859</v>
      </c>
      <c r="C9" s="816"/>
      <c r="D9" s="825"/>
      <c r="E9" s="826"/>
      <c r="F9" s="827"/>
      <c r="G9" s="826"/>
      <c r="H9" s="827"/>
      <c r="I9" s="828"/>
    </row>
    <row r="10" spans="1:10" ht="18" customHeight="1">
      <c r="A10" s="821"/>
      <c r="B10" s="815" t="s">
        <v>2860</v>
      </c>
      <c r="C10" s="816"/>
      <c r="D10" s="2153"/>
      <c r="E10" s="2154"/>
      <c r="F10" s="2155" t="s">
        <v>2861</v>
      </c>
      <c r="G10" s="2154"/>
      <c r="H10" s="840"/>
      <c r="I10" s="813"/>
    </row>
    <row r="11" spans="1:10" ht="18" customHeight="1">
      <c r="A11" s="814" t="s">
        <v>1166</v>
      </c>
      <c r="B11" s="815" t="s">
        <v>2862</v>
      </c>
      <c r="C11" s="816"/>
      <c r="D11" s="2156" t="s">
        <v>520</v>
      </c>
      <c r="E11" s="2154"/>
      <c r="F11" s="840" t="s">
        <v>2863</v>
      </c>
      <c r="G11" s="2157" t="s">
        <v>2864</v>
      </c>
      <c r="H11" s="2158">
        <v>1978206213</v>
      </c>
      <c r="I11" s="813"/>
      <c r="J11" s="805" t="s">
        <v>3253</v>
      </c>
    </row>
    <row r="12" spans="1:10" ht="18" customHeight="1">
      <c r="A12" s="821"/>
      <c r="B12" s="815" t="s">
        <v>2865</v>
      </c>
      <c r="C12" s="816"/>
      <c r="D12" s="2156" t="s">
        <v>275</v>
      </c>
      <c r="E12" s="2154"/>
      <c r="F12" s="840" t="s">
        <v>2585</v>
      </c>
      <c r="G12" s="2157" t="s">
        <v>2864</v>
      </c>
      <c r="H12" s="2158">
        <v>2081554174</v>
      </c>
      <c r="I12" s="813"/>
      <c r="J12" s="805" t="s">
        <v>3253</v>
      </c>
    </row>
    <row r="13" spans="1:10" ht="18" customHeight="1">
      <c r="A13" s="814" t="s">
        <v>1169</v>
      </c>
      <c r="B13" s="815" t="s">
        <v>683</v>
      </c>
      <c r="C13" s="816"/>
      <c r="D13" s="2156" t="s">
        <v>2275</v>
      </c>
      <c r="E13" s="2154"/>
      <c r="F13" s="2159" t="s">
        <v>684</v>
      </c>
      <c r="G13" s="2157" t="s">
        <v>2864</v>
      </c>
      <c r="H13" s="2158">
        <v>1644232067</v>
      </c>
      <c r="I13" s="813"/>
      <c r="J13" s="805" t="s">
        <v>3253</v>
      </c>
    </row>
    <row r="14" spans="1:10" ht="18" customHeight="1">
      <c r="A14" s="821" t="s">
        <v>273</v>
      </c>
      <c r="B14" s="815" t="s">
        <v>685</v>
      </c>
      <c r="C14" s="816"/>
      <c r="D14" s="2156" t="s">
        <v>2284</v>
      </c>
      <c r="E14" s="2154"/>
      <c r="F14" s="840" t="s">
        <v>686</v>
      </c>
      <c r="G14" s="2157" t="s">
        <v>2864</v>
      </c>
      <c r="H14" s="2160">
        <v>0</v>
      </c>
      <c r="I14" s="813"/>
    </row>
    <row r="15" spans="1:10" ht="18" customHeight="1">
      <c r="A15" s="814" t="s">
        <v>1171</v>
      </c>
      <c r="B15" s="815" t="s">
        <v>687</v>
      </c>
      <c r="C15" s="816"/>
      <c r="D15" s="2156" t="s">
        <v>2285</v>
      </c>
      <c r="E15" s="2154"/>
      <c r="F15" s="840" t="s">
        <v>371</v>
      </c>
      <c r="G15" s="2157" t="s">
        <v>2864</v>
      </c>
      <c r="H15" s="2158">
        <v>260638</v>
      </c>
      <c r="I15" s="813"/>
      <c r="J15" s="805" t="s">
        <v>3253</v>
      </c>
    </row>
    <row r="16" spans="1:10" ht="18" customHeight="1">
      <c r="A16" s="814" t="s">
        <v>484</v>
      </c>
      <c r="B16" s="815" t="s">
        <v>688</v>
      </c>
      <c r="C16" s="816"/>
      <c r="D16" s="2156" t="s">
        <v>2004</v>
      </c>
      <c r="E16" s="2154"/>
      <c r="F16" s="1972" t="s">
        <v>372</v>
      </c>
      <c r="G16" s="2157" t="s">
        <v>2864</v>
      </c>
      <c r="H16" s="2158">
        <v>340489144</v>
      </c>
      <c r="I16" s="813"/>
      <c r="J16" s="805" t="s">
        <v>3253</v>
      </c>
    </row>
    <row r="17" spans="1:10" ht="18" customHeight="1">
      <c r="A17" s="814" t="s">
        <v>689</v>
      </c>
      <c r="B17" s="815" t="s">
        <v>1223</v>
      </c>
      <c r="C17" s="816"/>
      <c r="D17" s="2156" t="s">
        <v>2010</v>
      </c>
      <c r="E17" s="2154"/>
      <c r="F17" s="840" t="s">
        <v>1224</v>
      </c>
      <c r="G17" s="2154"/>
      <c r="H17" s="2161">
        <v>41729</v>
      </c>
      <c r="I17" s="813"/>
      <c r="J17" s="805" t="s">
        <v>3253</v>
      </c>
    </row>
    <row r="18" spans="1:10" ht="18" customHeight="1">
      <c r="A18" s="821"/>
      <c r="B18" s="815" t="s">
        <v>1225</v>
      </c>
      <c r="C18" s="816"/>
      <c r="D18" s="2156" t="s">
        <v>2011</v>
      </c>
      <c r="E18" s="2154"/>
      <c r="F18" s="840" t="s">
        <v>1226</v>
      </c>
      <c r="G18" s="2154"/>
      <c r="H18" s="2162">
        <v>4.8000000000000001E-2</v>
      </c>
      <c r="I18" s="813"/>
    </row>
    <row r="19" spans="1:10" ht="18" customHeight="1">
      <c r="A19" s="814" t="s">
        <v>1227</v>
      </c>
      <c r="B19" s="815" t="s">
        <v>1228</v>
      </c>
      <c r="C19" s="816"/>
      <c r="D19" s="2156" t="s">
        <v>2145</v>
      </c>
      <c r="E19" s="2154"/>
      <c r="F19" s="840" t="s">
        <v>304</v>
      </c>
      <c r="G19" s="2154"/>
      <c r="H19" s="2162">
        <v>7.2900000000000006E-2</v>
      </c>
      <c r="I19" s="813"/>
    </row>
    <row r="20" spans="1:10" ht="18" customHeight="1">
      <c r="A20" s="821" t="s">
        <v>273</v>
      </c>
      <c r="B20" s="815" t="s">
        <v>305</v>
      </c>
      <c r="C20" s="816"/>
      <c r="D20" s="2156" t="s">
        <v>2013</v>
      </c>
      <c r="E20" s="2154"/>
      <c r="F20" s="840" t="s">
        <v>306</v>
      </c>
      <c r="G20" s="2154"/>
      <c r="H20" s="2162">
        <v>3.5000000000000003E-2</v>
      </c>
      <c r="I20" s="813"/>
    </row>
    <row r="21" spans="1:10" ht="18" customHeight="1">
      <c r="A21" s="814" t="s">
        <v>307</v>
      </c>
      <c r="B21" s="815" t="s">
        <v>308</v>
      </c>
      <c r="C21" s="816"/>
      <c r="D21" s="2153"/>
      <c r="E21" s="2154"/>
      <c r="F21" s="840"/>
      <c r="G21" s="2154"/>
      <c r="H21" s="2163"/>
      <c r="I21" s="813"/>
    </row>
    <row r="22" spans="1:10" ht="18" customHeight="1">
      <c r="A22" s="821"/>
      <c r="B22" s="815" t="s">
        <v>309</v>
      </c>
      <c r="C22" s="816"/>
      <c r="D22" s="2153"/>
      <c r="E22" s="2154"/>
      <c r="F22" s="2155" t="s">
        <v>1367</v>
      </c>
      <c r="G22" s="2154"/>
      <c r="H22" s="840"/>
      <c r="I22" s="813"/>
    </row>
    <row r="23" spans="1:10" ht="18" customHeight="1">
      <c r="A23" s="814" t="s">
        <v>1368</v>
      </c>
      <c r="B23" s="815" t="s">
        <v>690</v>
      </c>
      <c r="C23" s="816"/>
      <c r="D23" s="2156" t="s">
        <v>2014</v>
      </c>
      <c r="E23" s="2154"/>
      <c r="F23" s="840" t="s">
        <v>691</v>
      </c>
      <c r="G23" s="2157" t="s">
        <v>2864</v>
      </c>
      <c r="H23" s="2164">
        <v>38094813</v>
      </c>
      <c r="I23" s="813"/>
      <c r="J23" s="805" t="s">
        <v>3254</v>
      </c>
    </row>
    <row r="24" spans="1:10" ht="18" customHeight="1">
      <c r="A24" s="821"/>
      <c r="B24" s="815" t="s">
        <v>692</v>
      </c>
      <c r="C24" s="816"/>
      <c r="D24" s="2156" t="s">
        <v>2016</v>
      </c>
      <c r="E24" s="2154"/>
      <c r="F24" s="840" t="s">
        <v>693</v>
      </c>
      <c r="G24" s="2154"/>
      <c r="H24" s="2164">
        <v>94996527</v>
      </c>
      <c r="I24" s="813"/>
      <c r="J24" s="805" t="s">
        <v>3254</v>
      </c>
    </row>
    <row r="25" spans="1:10" ht="18" customHeight="1">
      <c r="A25" s="814" t="s">
        <v>694</v>
      </c>
      <c r="B25" s="815" t="s">
        <v>695</v>
      </c>
      <c r="C25" s="816"/>
      <c r="D25" s="2156" t="s">
        <v>2018</v>
      </c>
      <c r="E25" s="2154"/>
      <c r="F25" s="840" t="s">
        <v>373</v>
      </c>
      <c r="G25" s="2154"/>
      <c r="H25" s="2164">
        <v>-111305288</v>
      </c>
      <c r="I25" s="813"/>
      <c r="J25" s="805" t="s">
        <v>3254</v>
      </c>
    </row>
    <row r="26" spans="1:10" ht="18" customHeight="1">
      <c r="A26" s="821"/>
      <c r="B26" s="815" t="s">
        <v>696</v>
      </c>
      <c r="C26" s="816"/>
      <c r="D26" s="2156" t="s">
        <v>2022</v>
      </c>
      <c r="E26" s="2154"/>
      <c r="F26" s="840" t="s">
        <v>697</v>
      </c>
      <c r="G26" s="2154"/>
      <c r="H26" s="2165">
        <v>0</v>
      </c>
      <c r="I26" s="813"/>
    </row>
    <row r="27" spans="1:10" ht="18" customHeight="1">
      <c r="A27" s="814" t="s">
        <v>698</v>
      </c>
      <c r="B27" s="815" t="s">
        <v>699</v>
      </c>
      <c r="C27" s="816"/>
      <c r="D27" s="2156" t="s">
        <v>2023</v>
      </c>
      <c r="E27" s="2154"/>
      <c r="F27" s="840" t="s">
        <v>700</v>
      </c>
      <c r="G27" s="2154"/>
      <c r="H27" s="2165">
        <v>0</v>
      </c>
      <c r="I27" s="813"/>
    </row>
    <row r="28" spans="1:10" ht="18" customHeight="1">
      <c r="A28" s="814" t="s">
        <v>701</v>
      </c>
      <c r="B28" s="815" t="s">
        <v>702</v>
      </c>
      <c r="C28" s="816"/>
      <c r="D28" s="2156" t="s">
        <v>2024</v>
      </c>
      <c r="E28" s="2154"/>
      <c r="F28" s="840" t="s">
        <v>369</v>
      </c>
      <c r="G28" s="2154"/>
      <c r="H28" s="2164">
        <v>42228</v>
      </c>
      <c r="I28" s="813"/>
      <c r="J28" s="805" t="s">
        <v>3254</v>
      </c>
    </row>
    <row r="29" spans="1:10" ht="18" customHeight="1">
      <c r="A29" s="830"/>
      <c r="B29" s="831"/>
      <c r="C29" s="828"/>
      <c r="D29" s="2156" t="s">
        <v>2025</v>
      </c>
      <c r="E29" s="2154"/>
      <c r="F29" s="840" t="s">
        <v>703</v>
      </c>
      <c r="G29" s="2154" t="s">
        <v>273</v>
      </c>
      <c r="H29" s="2166">
        <v>50260808</v>
      </c>
      <c r="I29" s="813"/>
      <c r="J29" s="805" t="s">
        <v>3254</v>
      </c>
    </row>
    <row r="30" spans="1:10" ht="18" customHeight="1">
      <c r="A30" s="821"/>
      <c r="B30" s="1542"/>
      <c r="C30" s="813"/>
      <c r="D30" s="2156" t="s">
        <v>3255</v>
      </c>
      <c r="E30" s="2154"/>
      <c r="F30" s="840" t="s">
        <v>377</v>
      </c>
      <c r="G30" s="2154"/>
      <c r="H30" s="2158">
        <v>259782</v>
      </c>
      <c r="I30" s="813"/>
    </row>
    <row r="31" spans="1:10" ht="18" customHeight="1">
      <c r="A31" s="817"/>
      <c r="B31" s="815" t="s">
        <v>704</v>
      </c>
      <c r="C31" s="816"/>
      <c r="D31" s="2156" t="s">
        <v>810</v>
      </c>
      <c r="E31" s="2154"/>
      <c r="F31" s="2167" t="s">
        <v>705</v>
      </c>
      <c r="G31" s="2157" t="s">
        <v>2864</v>
      </c>
      <c r="H31" s="2168">
        <f>SUM(H23:H30)</f>
        <v>72348870</v>
      </c>
      <c r="I31" s="813"/>
    </row>
    <row r="32" spans="1:10" ht="18" customHeight="1">
      <c r="A32" s="812"/>
      <c r="B32" s="815" t="s">
        <v>706</v>
      </c>
      <c r="C32" s="816"/>
      <c r="D32" s="2153"/>
      <c r="E32" s="2154"/>
      <c r="F32" s="840"/>
      <c r="G32" s="2154"/>
      <c r="H32" s="2169"/>
      <c r="I32" s="813"/>
    </row>
    <row r="33" spans="1:10" ht="18" customHeight="1">
      <c r="A33" s="812"/>
      <c r="B33" s="815" t="s">
        <v>707</v>
      </c>
      <c r="C33" s="816"/>
      <c r="D33" s="2156" t="s">
        <v>2699</v>
      </c>
      <c r="E33" s="2154"/>
      <c r="F33" s="840" t="s">
        <v>708</v>
      </c>
      <c r="G33" s="2154"/>
      <c r="H33" s="2164">
        <v>3729</v>
      </c>
      <c r="I33" s="813"/>
      <c r="J33" s="833" t="s">
        <v>3051</v>
      </c>
    </row>
    <row r="34" spans="1:10" ht="18" customHeight="1">
      <c r="A34" s="812"/>
      <c r="B34" s="815"/>
      <c r="C34" s="813"/>
      <c r="D34" s="2156" t="s">
        <v>2002</v>
      </c>
      <c r="E34" s="2154"/>
      <c r="F34" s="840" t="s">
        <v>709</v>
      </c>
      <c r="G34" s="2154"/>
      <c r="H34" s="2164">
        <v>4542</v>
      </c>
      <c r="I34" s="813"/>
      <c r="J34" s="833" t="s">
        <v>3052</v>
      </c>
    </row>
    <row r="35" spans="1:10" ht="18" customHeight="1">
      <c r="A35" s="812"/>
      <c r="B35" s="834"/>
      <c r="C35" s="813"/>
      <c r="D35" s="2170" t="s">
        <v>1476</v>
      </c>
      <c r="E35" s="2171"/>
      <c r="F35" s="2172" t="s">
        <v>710</v>
      </c>
      <c r="G35" s="2171"/>
      <c r="H35" s="2158">
        <v>1372</v>
      </c>
      <c r="I35" s="828"/>
      <c r="J35" s="833" t="s">
        <v>3053</v>
      </c>
    </row>
    <row r="36" spans="1:10" ht="18" customHeight="1">
      <c r="A36" s="812"/>
      <c r="B36" s="834"/>
      <c r="C36" s="813"/>
      <c r="D36" s="2153"/>
      <c r="E36" s="2154"/>
      <c r="F36" s="2155" t="s">
        <v>711</v>
      </c>
      <c r="G36" s="2154"/>
      <c r="H36" s="2169"/>
      <c r="I36" s="813"/>
    </row>
    <row r="37" spans="1:10" ht="18" customHeight="1">
      <c r="A37" s="812"/>
      <c r="B37" s="836"/>
      <c r="C37" s="837"/>
      <c r="D37" s="2156" t="s">
        <v>816</v>
      </c>
      <c r="E37" s="2154"/>
      <c r="F37" s="840" t="s">
        <v>712</v>
      </c>
      <c r="G37" s="2157" t="s">
        <v>2864</v>
      </c>
      <c r="H37" s="2164">
        <v>7605543</v>
      </c>
      <c r="I37" s="813"/>
      <c r="J37" s="833" t="s">
        <v>3054</v>
      </c>
    </row>
    <row r="38" spans="1:10" ht="18" customHeight="1">
      <c r="A38" s="812"/>
      <c r="B38" s="838"/>
      <c r="C38" s="839"/>
      <c r="D38" s="2156" t="s">
        <v>470</v>
      </c>
      <c r="E38" s="2154"/>
      <c r="F38" s="840" t="s">
        <v>713</v>
      </c>
      <c r="G38" s="2157" t="s">
        <v>2864</v>
      </c>
      <c r="H38" s="2164">
        <v>10032362</v>
      </c>
      <c r="I38" s="813"/>
      <c r="J38" s="805" t="s">
        <v>3055</v>
      </c>
    </row>
    <row r="39" spans="1:10" ht="18" customHeight="1">
      <c r="A39" s="812"/>
      <c r="B39" s="838"/>
      <c r="C39" s="839"/>
      <c r="D39" s="2156" t="s">
        <v>2049</v>
      </c>
      <c r="E39" s="2154"/>
      <c r="F39" s="840" t="s">
        <v>714</v>
      </c>
      <c r="G39" s="2157" t="s">
        <v>2864</v>
      </c>
      <c r="H39" s="2164">
        <v>184162872</v>
      </c>
      <c r="I39" s="813"/>
      <c r="J39" s="805" t="s">
        <v>3056</v>
      </c>
    </row>
    <row r="40" spans="1:10" ht="18" customHeight="1">
      <c r="A40" s="812"/>
      <c r="B40" s="838"/>
      <c r="C40" s="839"/>
      <c r="D40" s="2156" t="s">
        <v>2899</v>
      </c>
      <c r="E40" s="2154"/>
      <c r="F40" s="840" t="s">
        <v>715</v>
      </c>
      <c r="G40" s="2157" t="s">
        <v>2864</v>
      </c>
      <c r="H40" s="2164">
        <v>12351810</v>
      </c>
      <c r="I40" s="813"/>
      <c r="J40" s="805" t="s">
        <v>3057</v>
      </c>
    </row>
    <row r="41" spans="1:10" ht="18" customHeight="1">
      <c r="A41" s="812"/>
      <c r="B41" s="838"/>
      <c r="C41" s="839"/>
      <c r="D41" s="2156" t="s">
        <v>716</v>
      </c>
      <c r="E41" s="2154"/>
      <c r="F41" s="840" t="s">
        <v>705</v>
      </c>
      <c r="G41" s="2157" t="s">
        <v>2864</v>
      </c>
      <c r="H41" s="2166">
        <v>11331120.98</v>
      </c>
      <c r="I41" s="813"/>
      <c r="J41" s="840" t="s">
        <v>3256</v>
      </c>
    </row>
    <row r="42" spans="1:10" ht="18" customHeight="1">
      <c r="A42" s="812"/>
      <c r="B42" s="838"/>
      <c r="C42" s="839"/>
      <c r="D42" s="2156" t="s">
        <v>717</v>
      </c>
      <c r="E42" s="2154"/>
      <c r="F42" s="840" t="s">
        <v>2635</v>
      </c>
      <c r="G42" s="2157" t="s">
        <v>2864</v>
      </c>
      <c r="H42" s="2166">
        <v>13586162.33</v>
      </c>
      <c r="I42" s="813"/>
      <c r="J42" s="840" t="s">
        <v>3256</v>
      </c>
    </row>
    <row r="43" spans="1:10" ht="18" customHeight="1">
      <c r="A43" s="812"/>
      <c r="B43" s="838"/>
      <c r="C43" s="839"/>
      <c r="D43" s="2156" t="s">
        <v>2636</v>
      </c>
      <c r="E43" s="2154"/>
      <c r="F43" s="840" t="s">
        <v>2637</v>
      </c>
      <c r="G43" s="2157" t="s">
        <v>2864</v>
      </c>
      <c r="H43" s="2164">
        <v>-47929168</v>
      </c>
      <c r="I43" s="813"/>
      <c r="J43" s="805" t="s">
        <v>3058</v>
      </c>
    </row>
    <row r="44" spans="1:10" ht="18" customHeight="1">
      <c r="A44" s="812"/>
      <c r="B44" s="838"/>
      <c r="C44" s="839"/>
      <c r="D44" s="2156" t="s">
        <v>2638</v>
      </c>
      <c r="E44" s="2154"/>
      <c r="F44" s="840" t="s">
        <v>2639</v>
      </c>
      <c r="G44" s="2154"/>
      <c r="H44" s="2164">
        <f>SUM(H45:H47)</f>
        <v>1209</v>
      </c>
      <c r="I44" s="813"/>
      <c r="J44" s="805" t="s">
        <v>3059</v>
      </c>
    </row>
    <row r="45" spans="1:10" ht="18" customHeight="1">
      <c r="A45" s="812"/>
      <c r="B45" s="838"/>
      <c r="C45" s="839"/>
      <c r="D45" s="2156" t="s">
        <v>2640</v>
      </c>
      <c r="E45" s="2154"/>
      <c r="F45" s="840" t="s">
        <v>708</v>
      </c>
      <c r="G45" s="2154"/>
      <c r="H45" s="2164">
        <v>546</v>
      </c>
      <c r="I45" s="813"/>
      <c r="J45" s="805" t="s">
        <v>3060</v>
      </c>
    </row>
    <row r="46" spans="1:10" ht="18" customHeight="1">
      <c r="A46" s="812"/>
      <c r="B46" s="838"/>
      <c r="C46" s="839"/>
      <c r="D46" s="2156" t="s">
        <v>2641</v>
      </c>
      <c r="E46" s="2154"/>
      <c r="F46" s="840" t="s">
        <v>709</v>
      </c>
      <c r="G46" s="2154"/>
      <c r="H46" s="2164">
        <v>604</v>
      </c>
      <c r="I46" s="813"/>
      <c r="J46" s="805" t="s">
        <v>3061</v>
      </c>
    </row>
    <row r="47" spans="1:10" ht="18" customHeight="1">
      <c r="A47" s="812"/>
      <c r="B47" s="838"/>
      <c r="C47" s="839"/>
      <c r="D47" s="2170" t="s">
        <v>2642</v>
      </c>
      <c r="E47" s="2171"/>
      <c r="F47" s="2172" t="s">
        <v>710</v>
      </c>
      <c r="G47" s="2171"/>
      <c r="H47" s="2158">
        <v>59</v>
      </c>
      <c r="I47" s="828"/>
      <c r="J47" s="805" t="s">
        <v>3062</v>
      </c>
    </row>
    <row r="48" spans="1:10" ht="18" customHeight="1">
      <c r="A48" s="812"/>
      <c r="B48" s="838"/>
      <c r="C48" s="839"/>
      <c r="D48" s="2153"/>
      <c r="E48" s="2173" t="s">
        <v>2643</v>
      </c>
      <c r="F48" s="2174" t="s">
        <v>2103</v>
      </c>
      <c r="G48" s="2173"/>
      <c r="H48" s="2173"/>
      <c r="I48" s="813"/>
    </row>
    <row r="49" spans="1:9" ht="18" customHeight="1">
      <c r="A49" s="812"/>
      <c r="B49" s="838"/>
      <c r="C49" s="839"/>
      <c r="D49" s="2153"/>
      <c r="E49" s="2173" t="s">
        <v>2644</v>
      </c>
      <c r="F49" s="2174" t="s">
        <v>2104</v>
      </c>
      <c r="G49" s="2173"/>
      <c r="H49" s="2173"/>
      <c r="I49" s="813"/>
    </row>
    <row r="50" spans="1:9" ht="18" customHeight="1">
      <c r="A50" s="812"/>
      <c r="B50" s="838"/>
      <c r="C50" s="839"/>
      <c r="D50" s="2153"/>
      <c r="E50" s="840"/>
      <c r="F50" s="2174"/>
      <c r="G50" s="840"/>
      <c r="H50" s="840"/>
      <c r="I50" s="813"/>
    </row>
    <row r="51" spans="1:9" ht="18" customHeight="1">
      <c r="A51" s="812"/>
      <c r="B51" s="838"/>
      <c r="C51" s="839"/>
      <c r="D51" s="2153"/>
      <c r="E51" s="840"/>
      <c r="F51" s="2174"/>
      <c r="G51" s="840"/>
      <c r="H51" s="840"/>
      <c r="I51" s="813"/>
    </row>
    <row r="52" spans="1:9" ht="18" customHeight="1">
      <c r="A52" s="812"/>
      <c r="B52" s="838"/>
      <c r="C52" s="839"/>
      <c r="D52" s="2153"/>
      <c r="E52" s="840"/>
      <c r="F52" s="2174"/>
      <c r="G52" s="840"/>
      <c r="H52" s="840"/>
      <c r="I52" s="813"/>
    </row>
    <row r="53" spans="1:9" ht="18" customHeight="1">
      <c r="A53" s="812"/>
      <c r="B53" s="838"/>
      <c r="C53" s="839"/>
      <c r="D53" s="2153"/>
      <c r="E53" s="840"/>
      <c r="F53" s="2174"/>
      <c r="G53" s="840"/>
      <c r="H53" s="840"/>
      <c r="I53" s="813"/>
    </row>
    <row r="54" spans="1:9" ht="18" customHeight="1">
      <c r="A54" s="812"/>
      <c r="B54" s="838"/>
      <c r="C54" s="839"/>
      <c r="D54" s="2153"/>
      <c r="E54" s="840"/>
      <c r="F54" s="2174"/>
      <c r="G54" s="840"/>
      <c r="H54" s="840"/>
      <c r="I54" s="813"/>
    </row>
    <row r="55" spans="1:9" ht="18" customHeight="1">
      <c r="A55" s="812"/>
      <c r="B55" s="838"/>
      <c r="C55" s="839"/>
      <c r="D55" s="2153"/>
      <c r="E55" s="840"/>
      <c r="F55" s="840" t="s">
        <v>2645</v>
      </c>
      <c r="G55" s="840"/>
      <c r="H55" s="840"/>
      <c r="I55" s="813"/>
    </row>
    <row r="56" spans="1:9" ht="18" customHeight="1" thickBot="1">
      <c r="A56" s="842"/>
      <c r="B56" s="843" t="s">
        <v>273</v>
      </c>
      <c r="C56" s="844"/>
      <c r="D56" s="2175"/>
      <c r="E56" s="2176"/>
      <c r="F56" s="2176" t="s">
        <v>2646</v>
      </c>
      <c r="G56" s="2176"/>
      <c r="H56" s="2176"/>
      <c r="I56" s="847"/>
    </row>
    <row r="57" spans="1:9" ht="18" customHeight="1">
      <c r="A57" s="834" t="s">
        <v>2647</v>
      </c>
      <c r="B57" s="834"/>
      <c r="D57" s="840"/>
      <c r="E57" s="840"/>
      <c r="F57" s="840" t="s">
        <v>273</v>
      </c>
      <c r="G57" s="840"/>
      <c r="H57" s="2177" t="s">
        <v>115</v>
      </c>
    </row>
    <row r="58" spans="1:9" ht="18" customHeight="1">
      <c r="A58" s="849" t="s">
        <v>716</v>
      </c>
      <c r="B58" s="849"/>
      <c r="C58" s="841"/>
      <c r="D58" s="2173" t="s">
        <v>717</v>
      </c>
      <c r="E58" s="2173"/>
      <c r="F58" s="2173"/>
      <c r="G58" s="2173"/>
      <c r="H58" s="2173"/>
      <c r="I58" s="841"/>
    </row>
    <row r="59" spans="1:9" ht="18" customHeight="1">
      <c r="A59" s="850" t="s">
        <v>302</v>
      </c>
      <c r="B59" s="849"/>
      <c r="C59" s="841"/>
      <c r="D59" s="840"/>
      <c r="E59" s="840"/>
      <c r="F59" s="840"/>
      <c r="G59" s="840"/>
      <c r="H59" s="840"/>
    </row>
    <row r="60" spans="1:9" ht="18" customHeight="1">
      <c r="A60" s="834"/>
      <c r="B60" s="834"/>
      <c r="D60" s="840"/>
      <c r="E60" s="840"/>
      <c r="F60" s="840"/>
      <c r="G60" s="840"/>
      <c r="H60" s="840"/>
    </row>
    <row r="61" spans="1:9" ht="18" customHeight="1">
      <c r="A61" s="834"/>
      <c r="B61" s="834"/>
      <c r="D61" s="840"/>
      <c r="E61" s="840"/>
      <c r="F61" s="840"/>
      <c r="G61" s="840"/>
      <c r="H61" s="840"/>
    </row>
    <row r="62" spans="1:9" ht="18" customHeight="1" thickBot="1">
      <c r="A62" s="851" t="s">
        <v>3245</v>
      </c>
      <c r="B62" s="851"/>
      <c r="C62" s="800" t="s">
        <v>3246</v>
      </c>
      <c r="D62" s="840"/>
      <c r="E62" s="840"/>
      <c r="F62" s="840"/>
      <c r="G62" s="840"/>
      <c r="H62" s="840"/>
    </row>
    <row r="63" spans="1:9" ht="18" customHeight="1">
      <c r="A63" s="852" t="s">
        <v>273</v>
      </c>
      <c r="B63" s="853"/>
      <c r="C63" s="808"/>
      <c r="D63" s="840"/>
      <c r="E63" s="840"/>
      <c r="F63" s="840"/>
      <c r="G63" s="840"/>
      <c r="H63" s="840"/>
    </row>
    <row r="64" spans="1:9" ht="18" customHeight="1">
      <c r="A64" s="854" t="s">
        <v>2902</v>
      </c>
      <c r="B64" s="855"/>
      <c r="C64" s="811"/>
      <c r="D64" s="2178"/>
      <c r="E64" s="2178"/>
      <c r="F64" s="840"/>
      <c r="G64" s="840"/>
      <c r="H64" s="840"/>
    </row>
    <row r="65" spans="1:8" ht="18" customHeight="1">
      <c r="A65" s="821"/>
      <c r="B65" s="834"/>
      <c r="C65" s="813"/>
      <c r="D65" s="2179"/>
      <c r="E65" s="2179"/>
      <c r="F65" s="840"/>
      <c r="G65" s="840"/>
      <c r="H65" s="840"/>
    </row>
    <row r="66" spans="1:8" ht="18" customHeight="1">
      <c r="A66" s="821"/>
      <c r="B66" s="849"/>
      <c r="C66" s="816"/>
      <c r="D66" s="840"/>
      <c r="E66" s="840"/>
      <c r="F66" s="840"/>
      <c r="G66" s="840"/>
      <c r="H66" s="840"/>
    </row>
    <row r="67" spans="1:8" ht="18" customHeight="1">
      <c r="A67" s="821"/>
      <c r="B67" s="849"/>
      <c r="C67" s="816"/>
      <c r="E67" s="841"/>
    </row>
    <row r="68" spans="1:8" ht="18" customHeight="1">
      <c r="A68" s="821"/>
      <c r="B68" s="834"/>
      <c r="C68" s="813"/>
      <c r="E68" s="841"/>
    </row>
    <row r="69" spans="1:8" ht="18" customHeight="1">
      <c r="A69" s="857"/>
      <c r="B69" s="858"/>
      <c r="C69" s="859"/>
    </row>
    <row r="70" spans="1:8" ht="18" customHeight="1">
      <c r="A70" s="821"/>
      <c r="B70" s="849"/>
      <c r="C70" s="816"/>
      <c r="E70" s="841"/>
    </row>
    <row r="71" spans="1:8" ht="18" customHeight="1">
      <c r="A71" s="821"/>
      <c r="B71" s="849"/>
      <c r="C71" s="816"/>
      <c r="E71" s="841"/>
    </row>
    <row r="72" spans="1:8" ht="18" customHeight="1">
      <c r="A72" s="821"/>
      <c r="B72" s="849"/>
      <c r="C72" s="816"/>
      <c r="E72" s="841"/>
    </row>
    <row r="73" spans="1:8" ht="18" customHeight="1">
      <c r="A73" s="821"/>
      <c r="B73" s="849"/>
      <c r="C73" s="816"/>
      <c r="E73" s="841"/>
    </row>
    <row r="74" spans="1:8" ht="18" customHeight="1">
      <c r="A74" s="821"/>
      <c r="B74" s="849"/>
      <c r="C74" s="816"/>
      <c r="E74" s="841"/>
    </row>
    <row r="75" spans="1:8" ht="18" customHeight="1">
      <c r="A75" s="821"/>
      <c r="B75" s="849"/>
      <c r="C75" s="816"/>
      <c r="E75" s="841"/>
    </row>
    <row r="76" spans="1:8" ht="18" customHeight="1">
      <c r="A76" s="821"/>
      <c r="B76" s="849"/>
      <c r="C76" s="816"/>
      <c r="E76" s="841"/>
    </row>
    <row r="77" spans="1:8" ht="18" customHeight="1">
      <c r="A77" s="821"/>
      <c r="B77" s="849"/>
      <c r="C77" s="816"/>
      <c r="E77" s="841"/>
    </row>
    <row r="78" spans="1:8" ht="18" customHeight="1">
      <c r="A78" s="821"/>
      <c r="B78" s="849"/>
      <c r="C78" s="816"/>
      <c r="E78" s="841"/>
    </row>
    <row r="79" spans="1:8" ht="18" customHeight="1">
      <c r="A79" s="821"/>
      <c r="B79" s="849"/>
      <c r="C79" s="816"/>
      <c r="E79" s="841"/>
    </row>
    <row r="80" spans="1:8" ht="18" customHeight="1">
      <c r="A80" s="821"/>
      <c r="B80" s="849"/>
      <c r="C80" s="816"/>
      <c r="E80" s="841"/>
    </row>
    <row r="81" spans="1:5" ht="18" customHeight="1">
      <c r="A81" s="821"/>
      <c r="B81" s="849"/>
      <c r="C81" s="816"/>
      <c r="E81" s="841"/>
    </row>
    <row r="82" spans="1:5" ht="18" customHeight="1">
      <c r="A82" s="821"/>
      <c r="B82" s="849"/>
      <c r="C82" s="816"/>
      <c r="E82" s="841"/>
    </row>
    <row r="83" spans="1:5" ht="18" customHeight="1">
      <c r="A83" s="821"/>
      <c r="B83" s="849"/>
      <c r="C83" s="816"/>
      <c r="E83" s="841"/>
    </row>
    <row r="84" spans="1:5" ht="18" customHeight="1">
      <c r="A84" s="821"/>
      <c r="B84" s="849"/>
      <c r="C84" s="816"/>
      <c r="E84" s="841"/>
    </row>
    <row r="85" spans="1:5" ht="18" customHeight="1">
      <c r="A85" s="821"/>
      <c r="B85" s="849"/>
      <c r="C85" s="816"/>
      <c r="E85" s="841"/>
    </row>
    <row r="86" spans="1:5" ht="18" customHeight="1">
      <c r="A86" s="821"/>
      <c r="B86" s="849"/>
      <c r="C86" s="816"/>
      <c r="E86" s="841"/>
    </row>
    <row r="87" spans="1:5" ht="18" customHeight="1">
      <c r="A87" s="821"/>
      <c r="B87" s="849"/>
      <c r="C87" s="816"/>
      <c r="E87" s="841"/>
    </row>
    <row r="88" spans="1:5" ht="18" customHeight="1">
      <c r="A88" s="821"/>
      <c r="B88" s="849"/>
      <c r="C88" s="816"/>
      <c r="E88" s="841"/>
    </row>
    <row r="89" spans="1:5" ht="18" customHeight="1">
      <c r="A89" s="821"/>
      <c r="B89" s="849"/>
      <c r="C89" s="816"/>
      <c r="E89" s="841"/>
    </row>
    <row r="90" spans="1:5" ht="18" customHeight="1">
      <c r="A90" s="821"/>
      <c r="B90" s="849"/>
      <c r="C90" s="816"/>
      <c r="E90" s="841"/>
    </row>
    <row r="91" spans="1:5" ht="18" customHeight="1">
      <c r="A91" s="821"/>
      <c r="B91" s="834"/>
      <c r="C91" s="813"/>
      <c r="E91" s="841"/>
    </row>
    <row r="92" spans="1:5" ht="18" customHeight="1">
      <c r="A92" s="821"/>
      <c r="B92" s="849"/>
      <c r="C92" s="816"/>
    </row>
    <row r="93" spans="1:5" ht="18" customHeight="1">
      <c r="A93" s="821"/>
      <c r="B93" s="849"/>
      <c r="C93" s="816"/>
      <c r="E93" s="841"/>
    </row>
    <row r="94" spans="1:5" ht="18" customHeight="1">
      <c r="A94" s="821"/>
      <c r="B94" s="849"/>
      <c r="C94" s="816"/>
      <c r="E94" s="841"/>
    </row>
    <row r="95" spans="1:5" ht="18" customHeight="1">
      <c r="A95" s="821"/>
      <c r="B95" s="849"/>
      <c r="C95" s="816"/>
      <c r="E95" s="841"/>
    </row>
    <row r="96" spans="1:5" ht="18" customHeight="1">
      <c r="A96" s="821"/>
      <c r="B96" s="834"/>
      <c r="C96" s="813"/>
      <c r="E96" s="841"/>
    </row>
    <row r="97" spans="1:3" ht="18" customHeight="1">
      <c r="A97" s="821"/>
      <c r="B97" s="834"/>
      <c r="C97" s="813"/>
    </row>
    <row r="98" spans="1:3" ht="18" customHeight="1">
      <c r="A98" s="821"/>
      <c r="B98" s="834"/>
      <c r="C98" s="813"/>
    </row>
    <row r="99" spans="1:3" ht="18" customHeight="1">
      <c r="A99" s="821"/>
      <c r="B99" s="834"/>
      <c r="C99" s="813"/>
    </row>
    <row r="100" spans="1:3" ht="18" customHeight="1">
      <c r="A100" s="821"/>
      <c r="B100" s="834"/>
      <c r="C100" s="813"/>
    </row>
    <row r="101" spans="1:3" ht="18" customHeight="1">
      <c r="A101" s="821"/>
      <c r="B101" s="834"/>
      <c r="C101" s="813"/>
    </row>
    <row r="102" spans="1:3" ht="18" customHeight="1">
      <c r="A102" s="821"/>
      <c r="B102" s="834"/>
      <c r="C102" s="813"/>
    </row>
    <row r="103" spans="1:3" ht="18" customHeight="1">
      <c r="A103" s="821"/>
      <c r="B103" s="834"/>
      <c r="C103" s="813"/>
    </row>
    <row r="104" spans="1:3" ht="18" customHeight="1">
      <c r="A104" s="821"/>
      <c r="B104" s="834"/>
      <c r="C104" s="813"/>
    </row>
    <row r="105" spans="1:3" ht="18" customHeight="1">
      <c r="A105" s="821"/>
      <c r="B105" s="834"/>
      <c r="C105" s="813"/>
    </row>
    <row r="106" spans="1:3" ht="18" customHeight="1">
      <c r="A106" s="821"/>
      <c r="B106" s="834"/>
      <c r="C106" s="813"/>
    </row>
    <row r="107" spans="1:3" ht="18" customHeight="1">
      <c r="A107" s="821"/>
      <c r="B107" s="834"/>
      <c r="C107" s="813"/>
    </row>
    <row r="108" spans="1:3" ht="18" customHeight="1">
      <c r="A108" s="821"/>
      <c r="B108" s="834"/>
      <c r="C108" s="813"/>
    </row>
    <row r="109" spans="1:3" ht="18" customHeight="1">
      <c r="A109" s="821"/>
      <c r="B109" s="834"/>
      <c r="C109" s="813"/>
    </row>
    <row r="110" spans="1:3" ht="18" customHeight="1">
      <c r="A110" s="821"/>
      <c r="B110" s="834"/>
      <c r="C110" s="813"/>
    </row>
    <row r="111" spans="1:3" ht="18" customHeight="1">
      <c r="A111" s="821"/>
      <c r="B111" s="834"/>
      <c r="C111" s="813"/>
    </row>
    <row r="112" spans="1:3" ht="18" customHeight="1">
      <c r="A112" s="821"/>
      <c r="B112" s="834"/>
      <c r="C112" s="813"/>
    </row>
    <row r="113" spans="1:3" ht="18" customHeight="1">
      <c r="A113" s="821"/>
      <c r="B113" s="834"/>
      <c r="C113" s="813"/>
    </row>
    <row r="114" spans="1:3" ht="18" customHeight="1">
      <c r="A114" s="821"/>
      <c r="B114" s="834"/>
      <c r="C114" s="813"/>
    </row>
    <row r="115" spans="1:3" ht="18" customHeight="1" thickBot="1">
      <c r="A115" s="860"/>
      <c r="B115" s="861"/>
      <c r="C115" s="847"/>
    </row>
    <row r="116" spans="1:3" ht="18" customHeight="1">
      <c r="A116" s="834"/>
      <c r="B116" s="834"/>
    </row>
    <row r="117" spans="1:3" ht="18" customHeight="1">
      <c r="A117" s="849" t="s">
        <v>303</v>
      </c>
      <c r="B117" s="849"/>
      <c r="C117" s="841"/>
    </row>
    <row r="120" spans="1:3">
      <c r="B120" s="862"/>
      <c r="C120" s="862"/>
    </row>
    <row r="123" spans="1:3">
      <c r="B123" s="862"/>
      <c r="C123" s="862"/>
    </row>
    <row r="124" spans="1:3">
      <c r="B124" s="862"/>
      <c r="C124" s="862"/>
    </row>
    <row r="125" spans="1:3">
      <c r="B125" s="862"/>
      <c r="C125" s="862"/>
    </row>
    <row r="126" spans="1:3">
      <c r="B126" s="862"/>
      <c r="C126" s="862"/>
    </row>
    <row r="127" spans="1:3">
      <c r="B127" s="862"/>
      <c r="C127" s="862"/>
    </row>
    <row r="128" spans="1:3">
      <c r="B128" s="862"/>
      <c r="C128" s="862"/>
    </row>
  </sheetData>
  <printOptions horizontalCentered="1" verticalCentered="1"/>
  <pageMargins left="0.25" right="0.25" top="0.25" bottom="0.25" header="0.5" footer="0.21"/>
  <pageSetup scale="65" fitToWidth="2" orientation="portrait" r:id="rId1"/>
  <headerFooter alignWithMargins="0"/>
  <colBreaks count="1" manualBreakCount="1">
    <brk id="3" max="57" man="1"/>
  </colBreaks>
  <drawing r:id="rId2"/>
  <legacyDrawing r:id="rId3"/>
  <mc:AlternateContent xmlns:mc="http://schemas.openxmlformats.org/markup-compatibility/2006">
    <mc:Choice Requires="x14">
      <controls>
        <mc:AlternateContent xmlns:mc="http://schemas.openxmlformats.org/markup-compatibility/2006">
          <mc:Choice Requires="x14">
            <control shapeId="123905" r:id="rId4" name="Button 1">
              <controlPr locked="0" defaultSize="0" autoFill="0" autoLine="0" autoPict="0">
                <anchor moveWithCells="1" sizeWithCells="1">
                  <from>
                    <xdr:col>1</xdr:col>
                    <xdr:colOff>3114675</xdr:colOff>
                    <xdr:row>60</xdr:row>
                    <xdr:rowOff>0</xdr:rowOff>
                  </from>
                  <to>
                    <xdr:col>1</xdr:col>
                    <xdr:colOff>3114675</xdr:colOff>
                    <xdr:row>60</xdr:row>
                    <xdr:rowOff>0</xdr:rowOff>
                  </to>
                </anchor>
              </controlPr>
            </control>
          </mc:Choice>
        </mc:AlternateContent>
        <mc:AlternateContent xmlns:mc="http://schemas.openxmlformats.org/markup-compatibility/2006">
          <mc:Choice Requires="x14">
            <control shapeId="123906" r:id="rId5" name="Button 2">
              <controlPr locked="0" defaultSize="0" autoFill="0" autoLine="0" autoPict="0">
                <anchor moveWithCells="1" sizeWithCells="1">
                  <from>
                    <xdr:col>1</xdr:col>
                    <xdr:colOff>2990850</xdr:colOff>
                    <xdr:row>117</xdr:row>
                    <xdr:rowOff>0</xdr:rowOff>
                  </from>
                  <to>
                    <xdr:col>1</xdr:col>
                    <xdr:colOff>2990850</xdr:colOff>
                    <xdr:row>118</xdr:row>
                    <xdr:rowOff>38100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28"/>
  <dimension ref="A1:L305"/>
  <sheetViews>
    <sheetView defaultGridColor="0" view="pageBreakPreview" topLeftCell="A40" colorId="22" zoomScale="50" zoomScaleNormal="70" zoomScaleSheetLayoutView="50" workbookViewId="0">
      <selection activeCell="M40" sqref="M40:N53"/>
    </sheetView>
  </sheetViews>
  <sheetFormatPr defaultColWidth="9.6640625" defaultRowHeight="15"/>
  <cols>
    <col min="1" max="1" width="6" style="805" customWidth="1"/>
    <col min="2" max="2" width="54.77734375" style="805" customWidth="1"/>
    <col min="3" max="3" width="66" style="805" customWidth="1"/>
    <col min="4" max="4" width="4.6640625" style="805" customWidth="1"/>
    <col min="5" max="5" width="1.6640625" style="805" customWidth="1"/>
    <col min="6" max="6" width="63.6640625" style="805" customWidth="1"/>
    <col min="7" max="7" width="3.6640625" style="805" customWidth="1"/>
    <col min="8" max="8" width="13.6640625" style="805" customWidth="1"/>
    <col min="9" max="9" width="1.6640625" style="805" customWidth="1"/>
    <col min="10" max="10" width="3.6640625" style="805" customWidth="1"/>
    <col min="11" max="11" width="13.6640625" style="805" customWidth="1"/>
    <col min="12" max="12" width="1.6640625" style="805" customWidth="1"/>
    <col min="13" max="256" width="9.6640625" style="805"/>
    <col min="257" max="257" width="6" style="805" customWidth="1"/>
    <col min="258" max="258" width="54.77734375" style="805" customWidth="1"/>
    <col min="259" max="259" width="66" style="805" customWidth="1"/>
    <col min="260" max="260" width="4.6640625" style="805" customWidth="1"/>
    <col min="261" max="261" width="1.6640625" style="805" customWidth="1"/>
    <col min="262" max="262" width="63.6640625" style="805" customWidth="1"/>
    <col min="263" max="263" width="3.6640625" style="805" customWidth="1"/>
    <col min="264" max="264" width="13.6640625" style="805" customWidth="1"/>
    <col min="265" max="265" width="1.6640625" style="805" customWidth="1"/>
    <col min="266" max="266" width="3.6640625" style="805" customWidth="1"/>
    <col min="267" max="267" width="13.6640625" style="805" customWidth="1"/>
    <col min="268" max="268" width="1.6640625" style="805" customWidth="1"/>
    <col min="269" max="512" width="9.6640625" style="805"/>
    <col min="513" max="513" width="6" style="805" customWidth="1"/>
    <col min="514" max="514" width="54.77734375" style="805" customWidth="1"/>
    <col min="515" max="515" width="66" style="805" customWidth="1"/>
    <col min="516" max="516" width="4.6640625" style="805" customWidth="1"/>
    <col min="517" max="517" width="1.6640625" style="805" customWidth="1"/>
    <col min="518" max="518" width="63.6640625" style="805" customWidth="1"/>
    <col min="519" max="519" width="3.6640625" style="805" customWidth="1"/>
    <col min="520" max="520" width="13.6640625" style="805" customWidth="1"/>
    <col min="521" max="521" width="1.6640625" style="805" customWidth="1"/>
    <col min="522" max="522" width="3.6640625" style="805" customWidth="1"/>
    <col min="523" max="523" width="13.6640625" style="805" customWidth="1"/>
    <col min="524" max="524" width="1.6640625" style="805" customWidth="1"/>
    <col min="525" max="768" width="9.6640625" style="805"/>
    <col min="769" max="769" width="6" style="805" customWidth="1"/>
    <col min="770" max="770" width="54.77734375" style="805" customWidth="1"/>
    <col min="771" max="771" width="66" style="805" customWidth="1"/>
    <col min="772" max="772" width="4.6640625" style="805" customWidth="1"/>
    <col min="773" max="773" width="1.6640625" style="805" customWidth="1"/>
    <col min="774" max="774" width="63.6640625" style="805" customWidth="1"/>
    <col min="775" max="775" width="3.6640625" style="805" customWidth="1"/>
    <col min="776" max="776" width="13.6640625" style="805" customWidth="1"/>
    <col min="777" max="777" width="1.6640625" style="805" customWidth="1"/>
    <col min="778" max="778" width="3.6640625" style="805" customWidth="1"/>
    <col min="779" max="779" width="13.6640625" style="805" customWidth="1"/>
    <col min="780" max="780" width="1.6640625" style="805" customWidth="1"/>
    <col min="781" max="1024" width="9.6640625" style="805"/>
    <col min="1025" max="1025" width="6" style="805" customWidth="1"/>
    <col min="1026" max="1026" width="54.77734375" style="805" customWidth="1"/>
    <col min="1027" max="1027" width="66" style="805" customWidth="1"/>
    <col min="1028" max="1028" width="4.6640625" style="805" customWidth="1"/>
    <col min="1029" max="1029" width="1.6640625" style="805" customWidth="1"/>
    <col min="1030" max="1030" width="63.6640625" style="805" customWidth="1"/>
    <col min="1031" max="1031" width="3.6640625" style="805" customWidth="1"/>
    <col min="1032" max="1032" width="13.6640625" style="805" customWidth="1"/>
    <col min="1033" max="1033" width="1.6640625" style="805" customWidth="1"/>
    <col min="1034" max="1034" width="3.6640625" style="805" customWidth="1"/>
    <col min="1035" max="1035" width="13.6640625" style="805" customWidth="1"/>
    <col min="1036" max="1036" width="1.6640625" style="805" customWidth="1"/>
    <col min="1037" max="1280" width="9.6640625" style="805"/>
    <col min="1281" max="1281" width="6" style="805" customWidth="1"/>
    <col min="1282" max="1282" width="54.77734375" style="805" customWidth="1"/>
    <col min="1283" max="1283" width="66" style="805" customWidth="1"/>
    <col min="1284" max="1284" width="4.6640625" style="805" customWidth="1"/>
    <col min="1285" max="1285" width="1.6640625" style="805" customWidth="1"/>
    <col min="1286" max="1286" width="63.6640625" style="805" customWidth="1"/>
    <col min="1287" max="1287" width="3.6640625" style="805" customWidth="1"/>
    <col min="1288" max="1288" width="13.6640625" style="805" customWidth="1"/>
    <col min="1289" max="1289" width="1.6640625" style="805" customWidth="1"/>
    <col min="1290" max="1290" width="3.6640625" style="805" customWidth="1"/>
    <col min="1291" max="1291" width="13.6640625" style="805" customWidth="1"/>
    <col min="1292" max="1292" width="1.6640625" style="805" customWidth="1"/>
    <col min="1293" max="1536" width="9.6640625" style="805"/>
    <col min="1537" max="1537" width="6" style="805" customWidth="1"/>
    <col min="1538" max="1538" width="54.77734375" style="805" customWidth="1"/>
    <col min="1539" max="1539" width="66" style="805" customWidth="1"/>
    <col min="1540" max="1540" width="4.6640625" style="805" customWidth="1"/>
    <col min="1541" max="1541" width="1.6640625" style="805" customWidth="1"/>
    <col min="1542" max="1542" width="63.6640625" style="805" customWidth="1"/>
    <col min="1543" max="1543" width="3.6640625" style="805" customWidth="1"/>
    <col min="1544" max="1544" width="13.6640625" style="805" customWidth="1"/>
    <col min="1545" max="1545" width="1.6640625" style="805" customWidth="1"/>
    <col min="1546" max="1546" width="3.6640625" style="805" customWidth="1"/>
    <col min="1547" max="1547" width="13.6640625" style="805" customWidth="1"/>
    <col min="1548" max="1548" width="1.6640625" style="805" customWidth="1"/>
    <col min="1549" max="1792" width="9.6640625" style="805"/>
    <col min="1793" max="1793" width="6" style="805" customWidth="1"/>
    <col min="1794" max="1794" width="54.77734375" style="805" customWidth="1"/>
    <col min="1795" max="1795" width="66" style="805" customWidth="1"/>
    <col min="1796" max="1796" width="4.6640625" style="805" customWidth="1"/>
    <col min="1797" max="1797" width="1.6640625" style="805" customWidth="1"/>
    <col min="1798" max="1798" width="63.6640625" style="805" customWidth="1"/>
    <col min="1799" max="1799" width="3.6640625" style="805" customWidth="1"/>
    <col min="1800" max="1800" width="13.6640625" style="805" customWidth="1"/>
    <col min="1801" max="1801" width="1.6640625" style="805" customWidth="1"/>
    <col min="1802" max="1802" width="3.6640625" style="805" customWidth="1"/>
    <col min="1803" max="1803" width="13.6640625" style="805" customWidth="1"/>
    <col min="1804" max="1804" width="1.6640625" style="805" customWidth="1"/>
    <col min="1805" max="2048" width="9.6640625" style="805"/>
    <col min="2049" max="2049" width="6" style="805" customWidth="1"/>
    <col min="2050" max="2050" width="54.77734375" style="805" customWidth="1"/>
    <col min="2051" max="2051" width="66" style="805" customWidth="1"/>
    <col min="2052" max="2052" width="4.6640625" style="805" customWidth="1"/>
    <col min="2053" max="2053" width="1.6640625" style="805" customWidth="1"/>
    <col min="2054" max="2054" width="63.6640625" style="805" customWidth="1"/>
    <col min="2055" max="2055" width="3.6640625" style="805" customWidth="1"/>
    <col min="2056" max="2056" width="13.6640625" style="805" customWidth="1"/>
    <col min="2057" max="2057" width="1.6640625" style="805" customWidth="1"/>
    <col min="2058" max="2058" width="3.6640625" style="805" customWidth="1"/>
    <col min="2059" max="2059" width="13.6640625" style="805" customWidth="1"/>
    <col min="2060" max="2060" width="1.6640625" style="805" customWidth="1"/>
    <col min="2061" max="2304" width="9.6640625" style="805"/>
    <col min="2305" max="2305" width="6" style="805" customWidth="1"/>
    <col min="2306" max="2306" width="54.77734375" style="805" customWidth="1"/>
    <col min="2307" max="2307" width="66" style="805" customWidth="1"/>
    <col min="2308" max="2308" width="4.6640625" style="805" customWidth="1"/>
    <col min="2309" max="2309" width="1.6640625" style="805" customWidth="1"/>
    <col min="2310" max="2310" width="63.6640625" style="805" customWidth="1"/>
    <col min="2311" max="2311" width="3.6640625" style="805" customWidth="1"/>
    <col min="2312" max="2312" width="13.6640625" style="805" customWidth="1"/>
    <col min="2313" max="2313" width="1.6640625" style="805" customWidth="1"/>
    <col min="2314" max="2314" width="3.6640625" style="805" customWidth="1"/>
    <col min="2315" max="2315" width="13.6640625" style="805" customWidth="1"/>
    <col min="2316" max="2316" width="1.6640625" style="805" customWidth="1"/>
    <col min="2317" max="2560" width="9.6640625" style="805"/>
    <col min="2561" max="2561" width="6" style="805" customWidth="1"/>
    <col min="2562" max="2562" width="54.77734375" style="805" customWidth="1"/>
    <col min="2563" max="2563" width="66" style="805" customWidth="1"/>
    <col min="2564" max="2564" width="4.6640625" style="805" customWidth="1"/>
    <col min="2565" max="2565" width="1.6640625" style="805" customWidth="1"/>
    <col min="2566" max="2566" width="63.6640625" style="805" customWidth="1"/>
    <col min="2567" max="2567" width="3.6640625" style="805" customWidth="1"/>
    <col min="2568" max="2568" width="13.6640625" style="805" customWidth="1"/>
    <col min="2569" max="2569" width="1.6640625" style="805" customWidth="1"/>
    <col min="2570" max="2570" width="3.6640625" style="805" customWidth="1"/>
    <col min="2571" max="2571" width="13.6640625" style="805" customWidth="1"/>
    <col min="2572" max="2572" width="1.6640625" style="805" customWidth="1"/>
    <col min="2573" max="2816" width="9.6640625" style="805"/>
    <col min="2817" max="2817" width="6" style="805" customWidth="1"/>
    <col min="2818" max="2818" width="54.77734375" style="805" customWidth="1"/>
    <col min="2819" max="2819" width="66" style="805" customWidth="1"/>
    <col min="2820" max="2820" width="4.6640625" style="805" customWidth="1"/>
    <col min="2821" max="2821" width="1.6640625" style="805" customWidth="1"/>
    <col min="2822" max="2822" width="63.6640625" style="805" customWidth="1"/>
    <col min="2823" max="2823" width="3.6640625" style="805" customWidth="1"/>
    <col min="2824" max="2824" width="13.6640625" style="805" customWidth="1"/>
    <col min="2825" max="2825" width="1.6640625" style="805" customWidth="1"/>
    <col min="2826" max="2826" width="3.6640625" style="805" customWidth="1"/>
    <col min="2827" max="2827" width="13.6640625" style="805" customWidth="1"/>
    <col min="2828" max="2828" width="1.6640625" style="805" customWidth="1"/>
    <col min="2829" max="3072" width="9.6640625" style="805"/>
    <col min="3073" max="3073" width="6" style="805" customWidth="1"/>
    <col min="3074" max="3074" width="54.77734375" style="805" customWidth="1"/>
    <col min="3075" max="3075" width="66" style="805" customWidth="1"/>
    <col min="3076" max="3076" width="4.6640625" style="805" customWidth="1"/>
    <col min="3077" max="3077" width="1.6640625" style="805" customWidth="1"/>
    <col min="3078" max="3078" width="63.6640625" style="805" customWidth="1"/>
    <col min="3079" max="3079" width="3.6640625" style="805" customWidth="1"/>
    <col min="3080" max="3080" width="13.6640625" style="805" customWidth="1"/>
    <col min="3081" max="3081" width="1.6640625" style="805" customWidth="1"/>
    <col min="3082" max="3082" width="3.6640625" style="805" customWidth="1"/>
    <col min="3083" max="3083" width="13.6640625" style="805" customWidth="1"/>
    <col min="3084" max="3084" width="1.6640625" style="805" customWidth="1"/>
    <col min="3085" max="3328" width="9.6640625" style="805"/>
    <col min="3329" max="3329" width="6" style="805" customWidth="1"/>
    <col min="3330" max="3330" width="54.77734375" style="805" customWidth="1"/>
    <col min="3331" max="3331" width="66" style="805" customWidth="1"/>
    <col min="3332" max="3332" width="4.6640625" style="805" customWidth="1"/>
    <col min="3333" max="3333" width="1.6640625" style="805" customWidth="1"/>
    <col min="3334" max="3334" width="63.6640625" style="805" customWidth="1"/>
    <col min="3335" max="3335" width="3.6640625" style="805" customWidth="1"/>
    <col min="3336" max="3336" width="13.6640625" style="805" customWidth="1"/>
    <col min="3337" max="3337" width="1.6640625" style="805" customWidth="1"/>
    <col min="3338" max="3338" width="3.6640625" style="805" customWidth="1"/>
    <col min="3339" max="3339" width="13.6640625" style="805" customWidth="1"/>
    <col min="3340" max="3340" width="1.6640625" style="805" customWidth="1"/>
    <col min="3341" max="3584" width="9.6640625" style="805"/>
    <col min="3585" max="3585" width="6" style="805" customWidth="1"/>
    <col min="3586" max="3586" width="54.77734375" style="805" customWidth="1"/>
    <col min="3587" max="3587" width="66" style="805" customWidth="1"/>
    <col min="3588" max="3588" width="4.6640625" style="805" customWidth="1"/>
    <col min="3589" max="3589" width="1.6640625" style="805" customWidth="1"/>
    <col min="3590" max="3590" width="63.6640625" style="805" customWidth="1"/>
    <col min="3591" max="3591" width="3.6640625" style="805" customWidth="1"/>
    <col min="3592" max="3592" width="13.6640625" style="805" customWidth="1"/>
    <col min="3593" max="3593" width="1.6640625" style="805" customWidth="1"/>
    <col min="3594" max="3594" width="3.6640625" style="805" customWidth="1"/>
    <col min="3595" max="3595" width="13.6640625" style="805" customWidth="1"/>
    <col min="3596" max="3596" width="1.6640625" style="805" customWidth="1"/>
    <col min="3597" max="3840" width="9.6640625" style="805"/>
    <col min="3841" max="3841" width="6" style="805" customWidth="1"/>
    <col min="3842" max="3842" width="54.77734375" style="805" customWidth="1"/>
    <col min="3843" max="3843" width="66" style="805" customWidth="1"/>
    <col min="3844" max="3844" width="4.6640625" style="805" customWidth="1"/>
    <col min="3845" max="3845" width="1.6640625" style="805" customWidth="1"/>
    <col min="3846" max="3846" width="63.6640625" style="805" customWidth="1"/>
    <col min="3847" max="3847" width="3.6640625" style="805" customWidth="1"/>
    <col min="3848" max="3848" width="13.6640625" style="805" customWidth="1"/>
    <col min="3849" max="3849" width="1.6640625" style="805" customWidth="1"/>
    <col min="3850" max="3850" width="3.6640625" style="805" customWidth="1"/>
    <col min="3851" max="3851" width="13.6640625" style="805" customWidth="1"/>
    <col min="3852" max="3852" width="1.6640625" style="805" customWidth="1"/>
    <col min="3853" max="4096" width="9.6640625" style="805"/>
    <col min="4097" max="4097" width="6" style="805" customWidth="1"/>
    <col min="4098" max="4098" width="54.77734375" style="805" customWidth="1"/>
    <col min="4099" max="4099" width="66" style="805" customWidth="1"/>
    <col min="4100" max="4100" width="4.6640625" style="805" customWidth="1"/>
    <col min="4101" max="4101" width="1.6640625" style="805" customWidth="1"/>
    <col min="4102" max="4102" width="63.6640625" style="805" customWidth="1"/>
    <col min="4103" max="4103" width="3.6640625" style="805" customWidth="1"/>
    <col min="4104" max="4104" width="13.6640625" style="805" customWidth="1"/>
    <col min="4105" max="4105" width="1.6640625" style="805" customWidth="1"/>
    <col min="4106" max="4106" width="3.6640625" style="805" customWidth="1"/>
    <col min="4107" max="4107" width="13.6640625" style="805" customWidth="1"/>
    <col min="4108" max="4108" width="1.6640625" style="805" customWidth="1"/>
    <col min="4109" max="4352" width="9.6640625" style="805"/>
    <col min="4353" max="4353" width="6" style="805" customWidth="1"/>
    <col min="4354" max="4354" width="54.77734375" style="805" customWidth="1"/>
    <col min="4355" max="4355" width="66" style="805" customWidth="1"/>
    <col min="4356" max="4356" width="4.6640625" style="805" customWidth="1"/>
    <col min="4357" max="4357" width="1.6640625" style="805" customWidth="1"/>
    <col min="4358" max="4358" width="63.6640625" style="805" customWidth="1"/>
    <col min="4359" max="4359" width="3.6640625" style="805" customWidth="1"/>
    <col min="4360" max="4360" width="13.6640625" style="805" customWidth="1"/>
    <col min="4361" max="4361" width="1.6640625" style="805" customWidth="1"/>
    <col min="4362" max="4362" width="3.6640625" style="805" customWidth="1"/>
    <col min="4363" max="4363" width="13.6640625" style="805" customWidth="1"/>
    <col min="4364" max="4364" width="1.6640625" style="805" customWidth="1"/>
    <col min="4365" max="4608" width="9.6640625" style="805"/>
    <col min="4609" max="4609" width="6" style="805" customWidth="1"/>
    <col min="4610" max="4610" width="54.77734375" style="805" customWidth="1"/>
    <col min="4611" max="4611" width="66" style="805" customWidth="1"/>
    <col min="4612" max="4612" width="4.6640625" style="805" customWidth="1"/>
    <col min="4613" max="4613" width="1.6640625" style="805" customWidth="1"/>
    <col min="4614" max="4614" width="63.6640625" style="805" customWidth="1"/>
    <col min="4615" max="4615" width="3.6640625" style="805" customWidth="1"/>
    <col min="4616" max="4616" width="13.6640625" style="805" customWidth="1"/>
    <col min="4617" max="4617" width="1.6640625" style="805" customWidth="1"/>
    <col min="4618" max="4618" width="3.6640625" style="805" customWidth="1"/>
    <col min="4619" max="4619" width="13.6640625" style="805" customWidth="1"/>
    <col min="4620" max="4620" width="1.6640625" style="805" customWidth="1"/>
    <col min="4621" max="4864" width="9.6640625" style="805"/>
    <col min="4865" max="4865" width="6" style="805" customWidth="1"/>
    <col min="4866" max="4866" width="54.77734375" style="805" customWidth="1"/>
    <col min="4867" max="4867" width="66" style="805" customWidth="1"/>
    <col min="4868" max="4868" width="4.6640625" style="805" customWidth="1"/>
    <col min="4869" max="4869" width="1.6640625" style="805" customWidth="1"/>
    <col min="4870" max="4870" width="63.6640625" style="805" customWidth="1"/>
    <col min="4871" max="4871" width="3.6640625" style="805" customWidth="1"/>
    <col min="4872" max="4872" width="13.6640625" style="805" customWidth="1"/>
    <col min="4873" max="4873" width="1.6640625" style="805" customWidth="1"/>
    <col min="4874" max="4874" width="3.6640625" style="805" customWidth="1"/>
    <col min="4875" max="4875" width="13.6640625" style="805" customWidth="1"/>
    <col min="4876" max="4876" width="1.6640625" style="805" customWidth="1"/>
    <col min="4877" max="5120" width="9.6640625" style="805"/>
    <col min="5121" max="5121" width="6" style="805" customWidth="1"/>
    <col min="5122" max="5122" width="54.77734375" style="805" customWidth="1"/>
    <col min="5123" max="5123" width="66" style="805" customWidth="1"/>
    <col min="5124" max="5124" width="4.6640625" style="805" customWidth="1"/>
    <col min="5125" max="5125" width="1.6640625" style="805" customWidth="1"/>
    <col min="5126" max="5126" width="63.6640625" style="805" customWidth="1"/>
    <col min="5127" max="5127" width="3.6640625" style="805" customWidth="1"/>
    <col min="5128" max="5128" width="13.6640625" style="805" customWidth="1"/>
    <col min="5129" max="5129" width="1.6640625" style="805" customWidth="1"/>
    <col min="5130" max="5130" width="3.6640625" style="805" customWidth="1"/>
    <col min="5131" max="5131" width="13.6640625" style="805" customWidth="1"/>
    <col min="5132" max="5132" width="1.6640625" style="805" customWidth="1"/>
    <col min="5133" max="5376" width="9.6640625" style="805"/>
    <col min="5377" max="5377" width="6" style="805" customWidth="1"/>
    <col min="5378" max="5378" width="54.77734375" style="805" customWidth="1"/>
    <col min="5379" max="5379" width="66" style="805" customWidth="1"/>
    <col min="5380" max="5380" width="4.6640625" style="805" customWidth="1"/>
    <col min="5381" max="5381" width="1.6640625" style="805" customWidth="1"/>
    <col min="5382" max="5382" width="63.6640625" style="805" customWidth="1"/>
    <col min="5383" max="5383" width="3.6640625" style="805" customWidth="1"/>
    <col min="5384" max="5384" width="13.6640625" style="805" customWidth="1"/>
    <col min="5385" max="5385" width="1.6640625" style="805" customWidth="1"/>
    <col min="5386" max="5386" width="3.6640625" style="805" customWidth="1"/>
    <col min="5387" max="5387" width="13.6640625" style="805" customWidth="1"/>
    <col min="5388" max="5388" width="1.6640625" style="805" customWidth="1"/>
    <col min="5389" max="5632" width="9.6640625" style="805"/>
    <col min="5633" max="5633" width="6" style="805" customWidth="1"/>
    <col min="5634" max="5634" width="54.77734375" style="805" customWidth="1"/>
    <col min="5635" max="5635" width="66" style="805" customWidth="1"/>
    <col min="5636" max="5636" width="4.6640625" style="805" customWidth="1"/>
    <col min="5637" max="5637" width="1.6640625" style="805" customWidth="1"/>
    <col min="5638" max="5638" width="63.6640625" style="805" customWidth="1"/>
    <col min="5639" max="5639" width="3.6640625" style="805" customWidth="1"/>
    <col min="5640" max="5640" width="13.6640625" style="805" customWidth="1"/>
    <col min="5641" max="5641" width="1.6640625" style="805" customWidth="1"/>
    <col min="5642" max="5642" width="3.6640625" style="805" customWidth="1"/>
    <col min="5643" max="5643" width="13.6640625" style="805" customWidth="1"/>
    <col min="5644" max="5644" width="1.6640625" style="805" customWidth="1"/>
    <col min="5645" max="5888" width="9.6640625" style="805"/>
    <col min="5889" max="5889" width="6" style="805" customWidth="1"/>
    <col min="5890" max="5890" width="54.77734375" style="805" customWidth="1"/>
    <col min="5891" max="5891" width="66" style="805" customWidth="1"/>
    <col min="5892" max="5892" width="4.6640625" style="805" customWidth="1"/>
    <col min="5893" max="5893" width="1.6640625" style="805" customWidth="1"/>
    <col min="5894" max="5894" width="63.6640625" style="805" customWidth="1"/>
    <col min="5895" max="5895" width="3.6640625" style="805" customWidth="1"/>
    <col min="5896" max="5896" width="13.6640625" style="805" customWidth="1"/>
    <col min="5897" max="5897" width="1.6640625" style="805" customWidth="1"/>
    <col min="5898" max="5898" width="3.6640625" style="805" customWidth="1"/>
    <col min="5899" max="5899" width="13.6640625" style="805" customWidth="1"/>
    <col min="5900" max="5900" width="1.6640625" style="805" customWidth="1"/>
    <col min="5901" max="6144" width="9.6640625" style="805"/>
    <col min="6145" max="6145" width="6" style="805" customWidth="1"/>
    <col min="6146" max="6146" width="54.77734375" style="805" customWidth="1"/>
    <col min="6147" max="6147" width="66" style="805" customWidth="1"/>
    <col min="6148" max="6148" width="4.6640625" style="805" customWidth="1"/>
    <col min="6149" max="6149" width="1.6640625" style="805" customWidth="1"/>
    <col min="6150" max="6150" width="63.6640625" style="805" customWidth="1"/>
    <col min="6151" max="6151" width="3.6640625" style="805" customWidth="1"/>
    <col min="6152" max="6152" width="13.6640625" style="805" customWidth="1"/>
    <col min="6153" max="6153" width="1.6640625" style="805" customWidth="1"/>
    <col min="6154" max="6154" width="3.6640625" style="805" customWidth="1"/>
    <col min="6155" max="6155" width="13.6640625" style="805" customWidth="1"/>
    <col min="6156" max="6156" width="1.6640625" style="805" customWidth="1"/>
    <col min="6157" max="6400" width="9.6640625" style="805"/>
    <col min="6401" max="6401" width="6" style="805" customWidth="1"/>
    <col min="6402" max="6402" width="54.77734375" style="805" customWidth="1"/>
    <col min="6403" max="6403" width="66" style="805" customWidth="1"/>
    <col min="6404" max="6404" width="4.6640625" style="805" customWidth="1"/>
    <col min="6405" max="6405" width="1.6640625" style="805" customWidth="1"/>
    <col min="6406" max="6406" width="63.6640625" style="805" customWidth="1"/>
    <col min="6407" max="6407" width="3.6640625" style="805" customWidth="1"/>
    <col min="6408" max="6408" width="13.6640625" style="805" customWidth="1"/>
    <col min="6409" max="6409" width="1.6640625" style="805" customWidth="1"/>
    <col min="6410" max="6410" width="3.6640625" style="805" customWidth="1"/>
    <col min="6411" max="6411" width="13.6640625" style="805" customWidth="1"/>
    <col min="6412" max="6412" width="1.6640625" style="805" customWidth="1"/>
    <col min="6413" max="6656" width="9.6640625" style="805"/>
    <col min="6657" max="6657" width="6" style="805" customWidth="1"/>
    <col min="6658" max="6658" width="54.77734375" style="805" customWidth="1"/>
    <col min="6659" max="6659" width="66" style="805" customWidth="1"/>
    <col min="6660" max="6660" width="4.6640625" style="805" customWidth="1"/>
    <col min="6661" max="6661" width="1.6640625" style="805" customWidth="1"/>
    <col min="6662" max="6662" width="63.6640625" style="805" customWidth="1"/>
    <col min="6663" max="6663" width="3.6640625" style="805" customWidth="1"/>
    <col min="6664" max="6664" width="13.6640625" style="805" customWidth="1"/>
    <col min="6665" max="6665" width="1.6640625" style="805" customWidth="1"/>
    <col min="6666" max="6666" width="3.6640625" style="805" customWidth="1"/>
    <col min="6667" max="6667" width="13.6640625" style="805" customWidth="1"/>
    <col min="6668" max="6668" width="1.6640625" style="805" customWidth="1"/>
    <col min="6669" max="6912" width="9.6640625" style="805"/>
    <col min="6913" max="6913" width="6" style="805" customWidth="1"/>
    <col min="6914" max="6914" width="54.77734375" style="805" customWidth="1"/>
    <col min="6915" max="6915" width="66" style="805" customWidth="1"/>
    <col min="6916" max="6916" width="4.6640625" style="805" customWidth="1"/>
    <col min="6917" max="6917" width="1.6640625" style="805" customWidth="1"/>
    <col min="6918" max="6918" width="63.6640625" style="805" customWidth="1"/>
    <col min="6919" max="6919" width="3.6640625" style="805" customWidth="1"/>
    <col min="6920" max="6920" width="13.6640625" style="805" customWidth="1"/>
    <col min="6921" max="6921" width="1.6640625" style="805" customWidth="1"/>
    <col min="6922" max="6922" width="3.6640625" style="805" customWidth="1"/>
    <col min="6923" max="6923" width="13.6640625" style="805" customWidth="1"/>
    <col min="6924" max="6924" width="1.6640625" style="805" customWidth="1"/>
    <col min="6925" max="7168" width="9.6640625" style="805"/>
    <col min="7169" max="7169" width="6" style="805" customWidth="1"/>
    <col min="7170" max="7170" width="54.77734375" style="805" customWidth="1"/>
    <col min="7171" max="7171" width="66" style="805" customWidth="1"/>
    <col min="7172" max="7172" width="4.6640625" style="805" customWidth="1"/>
    <col min="7173" max="7173" width="1.6640625" style="805" customWidth="1"/>
    <col min="7174" max="7174" width="63.6640625" style="805" customWidth="1"/>
    <col min="7175" max="7175" width="3.6640625" style="805" customWidth="1"/>
    <col min="7176" max="7176" width="13.6640625" style="805" customWidth="1"/>
    <col min="7177" max="7177" width="1.6640625" style="805" customWidth="1"/>
    <col min="7178" max="7178" width="3.6640625" style="805" customWidth="1"/>
    <col min="7179" max="7179" width="13.6640625" style="805" customWidth="1"/>
    <col min="7180" max="7180" width="1.6640625" style="805" customWidth="1"/>
    <col min="7181" max="7424" width="9.6640625" style="805"/>
    <col min="7425" max="7425" width="6" style="805" customWidth="1"/>
    <col min="7426" max="7426" width="54.77734375" style="805" customWidth="1"/>
    <col min="7427" max="7427" width="66" style="805" customWidth="1"/>
    <col min="7428" max="7428" width="4.6640625" style="805" customWidth="1"/>
    <col min="7429" max="7429" width="1.6640625" style="805" customWidth="1"/>
    <col min="7430" max="7430" width="63.6640625" style="805" customWidth="1"/>
    <col min="7431" max="7431" width="3.6640625" style="805" customWidth="1"/>
    <col min="7432" max="7432" width="13.6640625" style="805" customWidth="1"/>
    <col min="7433" max="7433" width="1.6640625" style="805" customWidth="1"/>
    <col min="7434" max="7434" width="3.6640625" style="805" customWidth="1"/>
    <col min="7435" max="7435" width="13.6640625" style="805" customWidth="1"/>
    <col min="7436" max="7436" width="1.6640625" style="805" customWidth="1"/>
    <col min="7437" max="7680" width="9.6640625" style="805"/>
    <col min="7681" max="7681" width="6" style="805" customWidth="1"/>
    <col min="7682" max="7682" width="54.77734375" style="805" customWidth="1"/>
    <col min="7683" max="7683" width="66" style="805" customWidth="1"/>
    <col min="7684" max="7684" width="4.6640625" style="805" customWidth="1"/>
    <col min="7685" max="7685" width="1.6640625" style="805" customWidth="1"/>
    <col min="7686" max="7686" width="63.6640625" style="805" customWidth="1"/>
    <col min="7687" max="7687" width="3.6640625" style="805" customWidth="1"/>
    <col min="7688" max="7688" width="13.6640625" style="805" customWidth="1"/>
    <col min="7689" max="7689" width="1.6640625" style="805" customWidth="1"/>
    <col min="7690" max="7690" width="3.6640625" style="805" customWidth="1"/>
    <col min="7691" max="7691" width="13.6640625" style="805" customWidth="1"/>
    <col min="7692" max="7692" width="1.6640625" style="805" customWidth="1"/>
    <col min="7693" max="7936" width="9.6640625" style="805"/>
    <col min="7937" max="7937" width="6" style="805" customWidth="1"/>
    <col min="7938" max="7938" width="54.77734375" style="805" customWidth="1"/>
    <col min="7939" max="7939" width="66" style="805" customWidth="1"/>
    <col min="7940" max="7940" width="4.6640625" style="805" customWidth="1"/>
    <col min="7941" max="7941" width="1.6640625" style="805" customWidth="1"/>
    <col min="7942" max="7942" width="63.6640625" style="805" customWidth="1"/>
    <col min="7943" max="7943" width="3.6640625" style="805" customWidth="1"/>
    <col min="7944" max="7944" width="13.6640625" style="805" customWidth="1"/>
    <col min="7945" max="7945" width="1.6640625" style="805" customWidth="1"/>
    <col min="7946" max="7946" width="3.6640625" style="805" customWidth="1"/>
    <col min="7947" max="7947" width="13.6640625" style="805" customWidth="1"/>
    <col min="7948" max="7948" width="1.6640625" style="805" customWidth="1"/>
    <col min="7949" max="8192" width="9.6640625" style="805"/>
    <col min="8193" max="8193" width="6" style="805" customWidth="1"/>
    <col min="8194" max="8194" width="54.77734375" style="805" customWidth="1"/>
    <col min="8195" max="8195" width="66" style="805" customWidth="1"/>
    <col min="8196" max="8196" width="4.6640625" style="805" customWidth="1"/>
    <col min="8197" max="8197" width="1.6640625" style="805" customWidth="1"/>
    <col min="8198" max="8198" width="63.6640625" style="805" customWidth="1"/>
    <col min="8199" max="8199" width="3.6640625" style="805" customWidth="1"/>
    <col min="8200" max="8200" width="13.6640625" style="805" customWidth="1"/>
    <col min="8201" max="8201" width="1.6640625" style="805" customWidth="1"/>
    <col min="8202" max="8202" width="3.6640625" style="805" customWidth="1"/>
    <col min="8203" max="8203" width="13.6640625" style="805" customWidth="1"/>
    <col min="8204" max="8204" width="1.6640625" style="805" customWidth="1"/>
    <col min="8205" max="8448" width="9.6640625" style="805"/>
    <col min="8449" max="8449" width="6" style="805" customWidth="1"/>
    <col min="8450" max="8450" width="54.77734375" style="805" customWidth="1"/>
    <col min="8451" max="8451" width="66" style="805" customWidth="1"/>
    <col min="8452" max="8452" width="4.6640625" style="805" customWidth="1"/>
    <col min="8453" max="8453" width="1.6640625" style="805" customWidth="1"/>
    <col min="8454" max="8454" width="63.6640625" style="805" customWidth="1"/>
    <col min="8455" max="8455" width="3.6640625" style="805" customWidth="1"/>
    <col min="8456" max="8456" width="13.6640625" style="805" customWidth="1"/>
    <col min="8457" max="8457" width="1.6640625" style="805" customWidth="1"/>
    <col min="8458" max="8458" width="3.6640625" style="805" customWidth="1"/>
    <col min="8459" max="8459" width="13.6640625" style="805" customWidth="1"/>
    <col min="8460" max="8460" width="1.6640625" style="805" customWidth="1"/>
    <col min="8461" max="8704" width="9.6640625" style="805"/>
    <col min="8705" max="8705" width="6" style="805" customWidth="1"/>
    <col min="8706" max="8706" width="54.77734375" style="805" customWidth="1"/>
    <col min="8707" max="8707" width="66" style="805" customWidth="1"/>
    <col min="8708" max="8708" width="4.6640625" style="805" customWidth="1"/>
    <col min="8709" max="8709" width="1.6640625" style="805" customWidth="1"/>
    <col min="8710" max="8710" width="63.6640625" style="805" customWidth="1"/>
    <col min="8711" max="8711" width="3.6640625" style="805" customWidth="1"/>
    <col min="8712" max="8712" width="13.6640625" style="805" customWidth="1"/>
    <col min="8713" max="8713" width="1.6640625" style="805" customWidth="1"/>
    <col min="8714" max="8714" width="3.6640625" style="805" customWidth="1"/>
    <col min="8715" max="8715" width="13.6640625" style="805" customWidth="1"/>
    <col min="8716" max="8716" width="1.6640625" style="805" customWidth="1"/>
    <col min="8717" max="8960" width="9.6640625" style="805"/>
    <col min="8961" max="8961" width="6" style="805" customWidth="1"/>
    <col min="8962" max="8962" width="54.77734375" style="805" customWidth="1"/>
    <col min="8963" max="8963" width="66" style="805" customWidth="1"/>
    <col min="8964" max="8964" width="4.6640625" style="805" customWidth="1"/>
    <col min="8965" max="8965" width="1.6640625" style="805" customWidth="1"/>
    <col min="8966" max="8966" width="63.6640625" style="805" customWidth="1"/>
    <col min="8967" max="8967" width="3.6640625" style="805" customWidth="1"/>
    <col min="8968" max="8968" width="13.6640625" style="805" customWidth="1"/>
    <col min="8969" max="8969" width="1.6640625" style="805" customWidth="1"/>
    <col min="8970" max="8970" width="3.6640625" style="805" customWidth="1"/>
    <col min="8971" max="8971" width="13.6640625" style="805" customWidth="1"/>
    <col min="8972" max="8972" width="1.6640625" style="805" customWidth="1"/>
    <col min="8973" max="9216" width="9.6640625" style="805"/>
    <col min="9217" max="9217" width="6" style="805" customWidth="1"/>
    <col min="9218" max="9218" width="54.77734375" style="805" customWidth="1"/>
    <col min="9219" max="9219" width="66" style="805" customWidth="1"/>
    <col min="9220" max="9220" width="4.6640625" style="805" customWidth="1"/>
    <col min="9221" max="9221" width="1.6640625" style="805" customWidth="1"/>
    <col min="9222" max="9222" width="63.6640625" style="805" customWidth="1"/>
    <col min="9223" max="9223" width="3.6640625" style="805" customWidth="1"/>
    <col min="9224" max="9224" width="13.6640625" style="805" customWidth="1"/>
    <col min="9225" max="9225" width="1.6640625" style="805" customWidth="1"/>
    <col min="9226" max="9226" width="3.6640625" style="805" customWidth="1"/>
    <col min="9227" max="9227" width="13.6640625" style="805" customWidth="1"/>
    <col min="9228" max="9228" width="1.6640625" style="805" customWidth="1"/>
    <col min="9229" max="9472" width="9.6640625" style="805"/>
    <col min="9473" max="9473" width="6" style="805" customWidth="1"/>
    <col min="9474" max="9474" width="54.77734375" style="805" customWidth="1"/>
    <col min="9475" max="9475" width="66" style="805" customWidth="1"/>
    <col min="9476" max="9476" width="4.6640625" style="805" customWidth="1"/>
    <col min="9477" max="9477" width="1.6640625" style="805" customWidth="1"/>
    <col min="9478" max="9478" width="63.6640625" style="805" customWidth="1"/>
    <col min="9479" max="9479" width="3.6640625" style="805" customWidth="1"/>
    <col min="9480" max="9480" width="13.6640625" style="805" customWidth="1"/>
    <col min="9481" max="9481" width="1.6640625" style="805" customWidth="1"/>
    <col min="9482" max="9482" width="3.6640625" style="805" customWidth="1"/>
    <col min="9483" max="9483" width="13.6640625" style="805" customWidth="1"/>
    <col min="9484" max="9484" width="1.6640625" style="805" customWidth="1"/>
    <col min="9485" max="9728" width="9.6640625" style="805"/>
    <col min="9729" max="9729" width="6" style="805" customWidth="1"/>
    <col min="9730" max="9730" width="54.77734375" style="805" customWidth="1"/>
    <col min="9731" max="9731" width="66" style="805" customWidth="1"/>
    <col min="9732" max="9732" width="4.6640625" style="805" customWidth="1"/>
    <col min="9733" max="9733" width="1.6640625" style="805" customWidth="1"/>
    <col min="9734" max="9734" width="63.6640625" style="805" customWidth="1"/>
    <col min="9735" max="9735" width="3.6640625" style="805" customWidth="1"/>
    <col min="9736" max="9736" width="13.6640625" style="805" customWidth="1"/>
    <col min="9737" max="9737" width="1.6640625" style="805" customWidth="1"/>
    <col min="9738" max="9738" width="3.6640625" style="805" customWidth="1"/>
    <col min="9739" max="9739" width="13.6640625" style="805" customWidth="1"/>
    <col min="9740" max="9740" width="1.6640625" style="805" customWidth="1"/>
    <col min="9741" max="9984" width="9.6640625" style="805"/>
    <col min="9985" max="9985" width="6" style="805" customWidth="1"/>
    <col min="9986" max="9986" width="54.77734375" style="805" customWidth="1"/>
    <col min="9987" max="9987" width="66" style="805" customWidth="1"/>
    <col min="9988" max="9988" width="4.6640625" style="805" customWidth="1"/>
    <col min="9989" max="9989" width="1.6640625" style="805" customWidth="1"/>
    <col min="9990" max="9990" width="63.6640625" style="805" customWidth="1"/>
    <col min="9991" max="9991" width="3.6640625" style="805" customWidth="1"/>
    <col min="9992" max="9992" width="13.6640625" style="805" customWidth="1"/>
    <col min="9993" max="9993" width="1.6640625" style="805" customWidth="1"/>
    <col min="9994" max="9994" width="3.6640625" style="805" customWidth="1"/>
    <col min="9995" max="9995" width="13.6640625" style="805" customWidth="1"/>
    <col min="9996" max="9996" width="1.6640625" style="805" customWidth="1"/>
    <col min="9997" max="10240" width="9.6640625" style="805"/>
    <col min="10241" max="10241" width="6" style="805" customWidth="1"/>
    <col min="10242" max="10242" width="54.77734375" style="805" customWidth="1"/>
    <col min="10243" max="10243" width="66" style="805" customWidth="1"/>
    <col min="10244" max="10244" width="4.6640625" style="805" customWidth="1"/>
    <col min="10245" max="10245" width="1.6640625" style="805" customWidth="1"/>
    <col min="10246" max="10246" width="63.6640625" style="805" customWidth="1"/>
    <col min="10247" max="10247" width="3.6640625" style="805" customWidth="1"/>
    <col min="10248" max="10248" width="13.6640625" style="805" customWidth="1"/>
    <col min="10249" max="10249" width="1.6640625" style="805" customWidth="1"/>
    <col min="10250" max="10250" width="3.6640625" style="805" customWidth="1"/>
    <col min="10251" max="10251" width="13.6640625" style="805" customWidth="1"/>
    <col min="10252" max="10252" width="1.6640625" style="805" customWidth="1"/>
    <col min="10253" max="10496" width="9.6640625" style="805"/>
    <col min="10497" max="10497" width="6" style="805" customWidth="1"/>
    <col min="10498" max="10498" width="54.77734375" style="805" customWidth="1"/>
    <col min="10499" max="10499" width="66" style="805" customWidth="1"/>
    <col min="10500" max="10500" width="4.6640625" style="805" customWidth="1"/>
    <col min="10501" max="10501" width="1.6640625" style="805" customWidth="1"/>
    <col min="10502" max="10502" width="63.6640625" style="805" customWidth="1"/>
    <col min="10503" max="10503" width="3.6640625" style="805" customWidth="1"/>
    <col min="10504" max="10504" width="13.6640625" style="805" customWidth="1"/>
    <col min="10505" max="10505" width="1.6640625" style="805" customWidth="1"/>
    <col min="10506" max="10506" width="3.6640625" style="805" customWidth="1"/>
    <col min="10507" max="10507" width="13.6640625" style="805" customWidth="1"/>
    <col min="10508" max="10508" width="1.6640625" style="805" customWidth="1"/>
    <col min="10509" max="10752" width="9.6640625" style="805"/>
    <col min="10753" max="10753" width="6" style="805" customWidth="1"/>
    <col min="10754" max="10754" width="54.77734375" style="805" customWidth="1"/>
    <col min="10755" max="10755" width="66" style="805" customWidth="1"/>
    <col min="10756" max="10756" width="4.6640625" style="805" customWidth="1"/>
    <col min="10757" max="10757" width="1.6640625" style="805" customWidth="1"/>
    <col min="10758" max="10758" width="63.6640625" style="805" customWidth="1"/>
    <col min="10759" max="10759" width="3.6640625" style="805" customWidth="1"/>
    <col min="10760" max="10760" width="13.6640625" style="805" customWidth="1"/>
    <col min="10761" max="10761" width="1.6640625" style="805" customWidth="1"/>
    <col min="10762" max="10762" width="3.6640625" style="805" customWidth="1"/>
    <col min="10763" max="10763" width="13.6640625" style="805" customWidth="1"/>
    <col min="10764" max="10764" width="1.6640625" style="805" customWidth="1"/>
    <col min="10765" max="11008" width="9.6640625" style="805"/>
    <col min="11009" max="11009" width="6" style="805" customWidth="1"/>
    <col min="11010" max="11010" width="54.77734375" style="805" customWidth="1"/>
    <col min="11011" max="11011" width="66" style="805" customWidth="1"/>
    <col min="11012" max="11012" width="4.6640625" style="805" customWidth="1"/>
    <col min="11013" max="11013" width="1.6640625" style="805" customWidth="1"/>
    <col min="11014" max="11014" width="63.6640625" style="805" customWidth="1"/>
    <col min="11015" max="11015" width="3.6640625" style="805" customWidth="1"/>
    <col min="11016" max="11016" width="13.6640625" style="805" customWidth="1"/>
    <col min="11017" max="11017" width="1.6640625" style="805" customWidth="1"/>
    <col min="11018" max="11018" width="3.6640625" style="805" customWidth="1"/>
    <col min="11019" max="11019" width="13.6640625" style="805" customWidth="1"/>
    <col min="11020" max="11020" width="1.6640625" style="805" customWidth="1"/>
    <col min="11021" max="11264" width="9.6640625" style="805"/>
    <col min="11265" max="11265" width="6" style="805" customWidth="1"/>
    <col min="11266" max="11266" width="54.77734375" style="805" customWidth="1"/>
    <col min="11267" max="11267" width="66" style="805" customWidth="1"/>
    <col min="11268" max="11268" width="4.6640625" style="805" customWidth="1"/>
    <col min="11269" max="11269" width="1.6640625" style="805" customWidth="1"/>
    <col min="11270" max="11270" width="63.6640625" style="805" customWidth="1"/>
    <col min="11271" max="11271" width="3.6640625" style="805" customWidth="1"/>
    <col min="11272" max="11272" width="13.6640625" style="805" customWidth="1"/>
    <col min="11273" max="11273" width="1.6640625" style="805" customWidth="1"/>
    <col min="11274" max="11274" width="3.6640625" style="805" customWidth="1"/>
    <col min="11275" max="11275" width="13.6640625" style="805" customWidth="1"/>
    <col min="11276" max="11276" width="1.6640625" style="805" customWidth="1"/>
    <col min="11277" max="11520" width="9.6640625" style="805"/>
    <col min="11521" max="11521" width="6" style="805" customWidth="1"/>
    <col min="11522" max="11522" width="54.77734375" style="805" customWidth="1"/>
    <col min="11523" max="11523" width="66" style="805" customWidth="1"/>
    <col min="11524" max="11524" width="4.6640625" style="805" customWidth="1"/>
    <col min="11525" max="11525" width="1.6640625" style="805" customWidth="1"/>
    <col min="11526" max="11526" width="63.6640625" style="805" customWidth="1"/>
    <col min="11527" max="11527" width="3.6640625" style="805" customWidth="1"/>
    <col min="11528" max="11528" width="13.6640625" style="805" customWidth="1"/>
    <col min="11529" max="11529" width="1.6640625" style="805" customWidth="1"/>
    <col min="11530" max="11530" width="3.6640625" style="805" customWidth="1"/>
    <col min="11531" max="11531" width="13.6640625" style="805" customWidth="1"/>
    <col min="11532" max="11532" width="1.6640625" style="805" customWidth="1"/>
    <col min="11533" max="11776" width="9.6640625" style="805"/>
    <col min="11777" max="11777" width="6" style="805" customWidth="1"/>
    <col min="11778" max="11778" width="54.77734375" style="805" customWidth="1"/>
    <col min="11779" max="11779" width="66" style="805" customWidth="1"/>
    <col min="11780" max="11780" width="4.6640625" style="805" customWidth="1"/>
    <col min="11781" max="11781" width="1.6640625" style="805" customWidth="1"/>
    <col min="11782" max="11782" width="63.6640625" style="805" customWidth="1"/>
    <col min="11783" max="11783" width="3.6640625" style="805" customWidth="1"/>
    <col min="11784" max="11784" width="13.6640625" style="805" customWidth="1"/>
    <col min="11785" max="11785" width="1.6640625" style="805" customWidth="1"/>
    <col min="11786" max="11786" width="3.6640625" style="805" customWidth="1"/>
    <col min="11787" max="11787" width="13.6640625" style="805" customWidth="1"/>
    <col min="11788" max="11788" width="1.6640625" style="805" customWidth="1"/>
    <col min="11789" max="12032" width="9.6640625" style="805"/>
    <col min="12033" max="12033" width="6" style="805" customWidth="1"/>
    <col min="12034" max="12034" width="54.77734375" style="805" customWidth="1"/>
    <col min="12035" max="12035" width="66" style="805" customWidth="1"/>
    <col min="12036" max="12036" width="4.6640625" style="805" customWidth="1"/>
    <col min="12037" max="12037" width="1.6640625" style="805" customWidth="1"/>
    <col min="12038" max="12038" width="63.6640625" style="805" customWidth="1"/>
    <col min="12039" max="12039" width="3.6640625" style="805" customWidth="1"/>
    <col min="12040" max="12040" width="13.6640625" style="805" customWidth="1"/>
    <col min="12041" max="12041" width="1.6640625" style="805" customWidth="1"/>
    <col min="12042" max="12042" width="3.6640625" style="805" customWidth="1"/>
    <col min="12043" max="12043" width="13.6640625" style="805" customWidth="1"/>
    <col min="12044" max="12044" width="1.6640625" style="805" customWidth="1"/>
    <col min="12045" max="12288" width="9.6640625" style="805"/>
    <col min="12289" max="12289" width="6" style="805" customWidth="1"/>
    <col min="12290" max="12290" width="54.77734375" style="805" customWidth="1"/>
    <col min="12291" max="12291" width="66" style="805" customWidth="1"/>
    <col min="12292" max="12292" width="4.6640625" style="805" customWidth="1"/>
    <col min="12293" max="12293" width="1.6640625" style="805" customWidth="1"/>
    <col min="12294" max="12294" width="63.6640625" style="805" customWidth="1"/>
    <col min="12295" max="12295" width="3.6640625" style="805" customWidth="1"/>
    <col min="12296" max="12296" width="13.6640625" style="805" customWidth="1"/>
    <col min="12297" max="12297" width="1.6640625" style="805" customWidth="1"/>
    <col min="12298" max="12298" width="3.6640625" style="805" customWidth="1"/>
    <col min="12299" max="12299" width="13.6640625" style="805" customWidth="1"/>
    <col min="12300" max="12300" width="1.6640625" style="805" customWidth="1"/>
    <col min="12301" max="12544" width="9.6640625" style="805"/>
    <col min="12545" max="12545" width="6" style="805" customWidth="1"/>
    <col min="12546" max="12546" width="54.77734375" style="805" customWidth="1"/>
    <col min="12547" max="12547" width="66" style="805" customWidth="1"/>
    <col min="12548" max="12548" width="4.6640625" style="805" customWidth="1"/>
    <col min="12549" max="12549" width="1.6640625" style="805" customWidth="1"/>
    <col min="12550" max="12550" width="63.6640625" style="805" customWidth="1"/>
    <col min="12551" max="12551" width="3.6640625" style="805" customWidth="1"/>
    <col min="12552" max="12552" width="13.6640625" style="805" customWidth="1"/>
    <col min="12553" max="12553" width="1.6640625" style="805" customWidth="1"/>
    <col min="12554" max="12554" width="3.6640625" style="805" customWidth="1"/>
    <col min="12555" max="12555" width="13.6640625" style="805" customWidth="1"/>
    <col min="12556" max="12556" width="1.6640625" style="805" customWidth="1"/>
    <col min="12557" max="12800" width="9.6640625" style="805"/>
    <col min="12801" max="12801" width="6" style="805" customWidth="1"/>
    <col min="12802" max="12802" width="54.77734375" style="805" customWidth="1"/>
    <col min="12803" max="12803" width="66" style="805" customWidth="1"/>
    <col min="12804" max="12804" width="4.6640625" style="805" customWidth="1"/>
    <col min="12805" max="12805" width="1.6640625" style="805" customWidth="1"/>
    <col min="12806" max="12806" width="63.6640625" style="805" customWidth="1"/>
    <col min="12807" max="12807" width="3.6640625" style="805" customWidth="1"/>
    <col min="12808" max="12808" width="13.6640625" style="805" customWidth="1"/>
    <col min="12809" max="12809" width="1.6640625" style="805" customWidth="1"/>
    <col min="12810" max="12810" width="3.6640625" style="805" customWidth="1"/>
    <col min="12811" max="12811" width="13.6640625" style="805" customWidth="1"/>
    <col min="12812" max="12812" width="1.6640625" style="805" customWidth="1"/>
    <col min="12813" max="13056" width="9.6640625" style="805"/>
    <col min="13057" max="13057" width="6" style="805" customWidth="1"/>
    <col min="13058" max="13058" width="54.77734375" style="805" customWidth="1"/>
    <col min="13059" max="13059" width="66" style="805" customWidth="1"/>
    <col min="13060" max="13060" width="4.6640625" style="805" customWidth="1"/>
    <col min="13061" max="13061" width="1.6640625" style="805" customWidth="1"/>
    <col min="13062" max="13062" width="63.6640625" style="805" customWidth="1"/>
    <col min="13063" max="13063" width="3.6640625" style="805" customWidth="1"/>
    <col min="13064" max="13064" width="13.6640625" style="805" customWidth="1"/>
    <col min="13065" max="13065" width="1.6640625" style="805" customWidth="1"/>
    <col min="13066" max="13066" width="3.6640625" style="805" customWidth="1"/>
    <col min="13067" max="13067" width="13.6640625" style="805" customWidth="1"/>
    <col min="13068" max="13068" width="1.6640625" style="805" customWidth="1"/>
    <col min="13069" max="13312" width="9.6640625" style="805"/>
    <col min="13313" max="13313" width="6" style="805" customWidth="1"/>
    <col min="13314" max="13314" width="54.77734375" style="805" customWidth="1"/>
    <col min="13315" max="13315" width="66" style="805" customWidth="1"/>
    <col min="13316" max="13316" width="4.6640625" style="805" customWidth="1"/>
    <col min="13317" max="13317" width="1.6640625" style="805" customWidth="1"/>
    <col min="13318" max="13318" width="63.6640625" style="805" customWidth="1"/>
    <col min="13319" max="13319" width="3.6640625" style="805" customWidth="1"/>
    <col min="13320" max="13320" width="13.6640625" style="805" customWidth="1"/>
    <col min="13321" max="13321" width="1.6640625" style="805" customWidth="1"/>
    <col min="13322" max="13322" width="3.6640625" style="805" customWidth="1"/>
    <col min="13323" max="13323" width="13.6640625" style="805" customWidth="1"/>
    <col min="13324" max="13324" width="1.6640625" style="805" customWidth="1"/>
    <col min="13325" max="13568" width="9.6640625" style="805"/>
    <col min="13569" max="13569" width="6" style="805" customWidth="1"/>
    <col min="13570" max="13570" width="54.77734375" style="805" customWidth="1"/>
    <col min="13571" max="13571" width="66" style="805" customWidth="1"/>
    <col min="13572" max="13572" width="4.6640625" style="805" customWidth="1"/>
    <col min="13573" max="13573" width="1.6640625" style="805" customWidth="1"/>
    <col min="13574" max="13574" width="63.6640625" style="805" customWidth="1"/>
    <col min="13575" max="13575" width="3.6640625" style="805" customWidth="1"/>
    <col min="13576" max="13576" width="13.6640625" style="805" customWidth="1"/>
    <col min="13577" max="13577" width="1.6640625" style="805" customWidth="1"/>
    <col min="13578" max="13578" width="3.6640625" style="805" customWidth="1"/>
    <col min="13579" max="13579" width="13.6640625" style="805" customWidth="1"/>
    <col min="13580" max="13580" width="1.6640625" style="805" customWidth="1"/>
    <col min="13581" max="13824" width="9.6640625" style="805"/>
    <col min="13825" max="13825" width="6" style="805" customWidth="1"/>
    <col min="13826" max="13826" width="54.77734375" style="805" customWidth="1"/>
    <col min="13827" max="13827" width="66" style="805" customWidth="1"/>
    <col min="13828" max="13828" width="4.6640625" style="805" customWidth="1"/>
    <col min="13829" max="13829" width="1.6640625" style="805" customWidth="1"/>
    <col min="13830" max="13830" width="63.6640625" style="805" customWidth="1"/>
    <col min="13831" max="13831" width="3.6640625" style="805" customWidth="1"/>
    <col min="13832" max="13832" width="13.6640625" style="805" customWidth="1"/>
    <col min="13833" max="13833" width="1.6640625" style="805" customWidth="1"/>
    <col min="13834" max="13834" width="3.6640625" style="805" customWidth="1"/>
    <col min="13835" max="13835" width="13.6640625" style="805" customWidth="1"/>
    <col min="13836" max="13836" width="1.6640625" style="805" customWidth="1"/>
    <col min="13837" max="14080" width="9.6640625" style="805"/>
    <col min="14081" max="14081" width="6" style="805" customWidth="1"/>
    <col min="14082" max="14082" width="54.77734375" style="805" customWidth="1"/>
    <col min="14083" max="14083" width="66" style="805" customWidth="1"/>
    <col min="14084" max="14084" width="4.6640625" style="805" customWidth="1"/>
    <col min="14085" max="14085" width="1.6640625" style="805" customWidth="1"/>
    <col min="14086" max="14086" width="63.6640625" style="805" customWidth="1"/>
    <col min="14087" max="14087" width="3.6640625" style="805" customWidth="1"/>
    <col min="14088" max="14088" width="13.6640625" style="805" customWidth="1"/>
    <col min="14089" max="14089" width="1.6640625" style="805" customWidth="1"/>
    <col min="14090" max="14090" width="3.6640625" style="805" customWidth="1"/>
    <col min="14091" max="14091" width="13.6640625" style="805" customWidth="1"/>
    <col min="14092" max="14092" width="1.6640625" style="805" customWidth="1"/>
    <col min="14093" max="14336" width="9.6640625" style="805"/>
    <col min="14337" max="14337" width="6" style="805" customWidth="1"/>
    <col min="14338" max="14338" width="54.77734375" style="805" customWidth="1"/>
    <col min="14339" max="14339" width="66" style="805" customWidth="1"/>
    <col min="14340" max="14340" width="4.6640625" style="805" customWidth="1"/>
    <col min="14341" max="14341" width="1.6640625" style="805" customWidth="1"/>
    <col min="14342" max="14342" width="63.6640625" style="805" customWidth="1"/>
    <col min="14343" max="14343" width="3.6640625" style="805" customWidth="1"/>
    <col min="14344" max="14344" width="13.6640625" style="805" customWidth="1"/>
    <col min="14345" max="14345" width="1.6640625" style="805" customWidth="1"/>
    <col min="14346" max="14346" width="3.6640625" style="805" customWidth="1"/>
    <col min="14347" max="14347" width="13.6640625" style="805" customWidth="1"/>
    <col min="14348" max="14348" width="1.6640625" style="805" customWidth="1"/>
    <col min="14349" max="14592" width="9.6640625" style="805"/>
    <col min="14593" max="14593" width="6" style="805" customWidth="1"/>
    <col min="14594" max="14594" width="54.77734375" style="805" customWidth="1"/>
    <col min="14595" max="14595" width="66" style="805" customWidth="1"/>
    <col min="14596" max="14596" width="4.6640625" style="805" customWidth="1"/>
    <col min="14597" max="14597" width="1.6640625" style="805" customWidth="1"/>
    <col min="14598" max="14598" width="63.6640625" style="805" customWidth="1"/>
    <col min="14599" max="14599" width="3.6640625" style="805" customWidth="1"/>
    <col min="14600" max="14600" width="13.6640625" style="805" customWidth="1"/>
    <col min="14601" max="14601" width="1.6640625" style="805" customWidth="1"/>
    <col min="14602" max="14602" width="3.6640625" style="805" customWidth="1"/>
    <col min="14603" max="14603" width="13.6640625" style="805" customWidth="1"/>
    <col min="14604" max="14604" width="1.6640625" style="805" customWidth="1"/>
    <col min="14605" max="14848" width="9.6640625" style="805"/>
    <col min="14849" max="14849" width="6" style="805" customWidth="1"/>
    <col min="14850" max="14850" width="54.77734375" style="805" customWidth="1"/>
    <col min="14851" max="14851" width="66" style="805" customWidth="1"/>
    <col min="14852" max="14852" width="4.6640625" style="805" customWidth="1"/>
    <col min="14853" max="14853" width="1.6640625" style="805" customWidth="1"/>
    <col min="14854" max="14854" width="63.6640625" style="805" customWidth="1"/>
    <col min="14855" max="14855" width="3.6640625" style="805" customWidth="1"/>
    <col min="14856" max="14856" width="13.6640625" style="805" customWidth="1"/>
    <col min="14857" max="14857" width="1.6640625" style="805" customWidth="1"/>
    <col min="14858" max="14858" width="3.6640625" style="805" customWidth="1"/>
    <col min="14859" max="14859" width="13.6640625" style="805" customWidth="1"/>
    <col min="14860" max="14860" width="1.6640625" style="805" customWidth="1"/>
    <col min="14861" max="15104" width="9.6640625" style="805"/>
    <col min="15105" max="15105" width="6" style="805" customWidth="1"/>
    <col min="15106" max="15106" width="54.77734375" style="805" customWidth="1"/>
    <col min="15107" max="15107" width="66" style="805" customWidth="1"/>
    <col min="15108" max="15108" width="4.6640625" style="805" customWidth="1"/>
    <col min="15109" max="15109" width="1.6640625" style="805" customWidth="1"/>
    <col min="15110" max="15110" width="63.6640625" style="805" customWidth="1"/>
    <col min="15111" max="15111" width="3.6640625" style="805" customWidth="1"/>
    <col min="15112" max="15112" width="13.6640625" style="805" customWidth="1"/>
    <col min="15113" max="15113" width="1.6640625" style="805" customWidth="1"/>
    <col min="15114" max="15114" width="3.6640625" style="805" customWidth="1"/>
    <col min="15115" max="15115" width="13.6640625" style="805" customWidth="1"/>
    <col min="15116" max="15116" width="1.6640625" style="805" customWidth="1"/>
    <col min="15117" max="15360" width="9.6640625" style="805"/>
    <col min="15361" max="15361" width="6" style="805" customWidth="1"/>
    <col min="15362" max="15362" width="54.77734375" style="805" customWidth="1"/>
    <col min="15363" max="15363" width="66" style="805" customWidth="1"/>
    <col min="15364" max="15364" width="4.6640625" style="805" customWidth="1"/>
    <col min="15365" max="15365" width="1.6640625" style="805" customWidth="1"/>
    <col min="15366" max="15366" width="63.6640625" style="805" customWidth="1"/>
    <col min="15367" max="15367" width="3.6640625" style="805" customWidth="1"/>
    <col min="15368" max="15368" width="13.6640625" style="805" customWidth="1"/>
    <col min="15369" max="15369" width="1.6640625" style="805" customWidth="1"/>
    <col min="15370" max="15370" width="3.6640625" style="805" customWidth="1"/>
    <col min="15371" max="15371" width="13.6640625" style="805" customWidth="1"/>
    <col min="15372" max="15372" width="1.6640625" style="805" customWidth="1"/>
    <col min="15373" max="15616" width="9.6640625" style="805"/>
    <col min="15617" max="15617" width="6" style="805" customWidth="1"/>
    <col min="15618" max="15618" width="54.77734375" style="805" customWidth="1"/>
    <col min="15619" max="15619" width="66" style="805" customWidth="1"/>
    <col min="15620" max="15620" width="4.6640625" style="805" customWidth="1"/>
    <col min="15621" max="15621" width="1.6640625" style="805" customWidth="1"/>
    <col min="15622" max="15622" width="63.6640625" style="805" customWidth="1"/>
    <col min="15623" max="15623" width="3.6640625" style="805" customWidth="1"/>
    <col min="15624" max="15624" width="13.6640625" style="805" customWidth="1"/>
    <col min="15625" max="15625" width="1.6640625" style="805" customWidth="1"/>
    <col min="15626" max="15626" width="3.6640625" style="805" customWidth="1"/>
    <col min="15627" max="15627" width="13.6640625" style="805" customWidth="1"/>
    <col min="15628" max="15628" width="1.6640625" style="805" customWidth="1"/>
    <col min="15629" max="15872" width="9.6640625" style="805"/>
    <col min="15873" max="15873" width="6" style="805" customWidth="1"/>
    <col min="15874" max="15874" width="54.77734375" style="805" customWidth="1"/>
    <col min="15875" max="15875" width="66" style="805" customWidth="1"/>
    <col min="15876" max="15876" width="4.6640625" style="805" customWidth="1"/>
    <col min="15877" max="15877" width="1.6640625" style="805" customWidth="1"/>
    <col min="15878" max="15878" width="63.6640625" style="805" customWidth="1"/>
    <col min="15879" max="15879" width="3.6640625" style="805" customWidth="1"/>
    <col min="15880" max="15880" width="13.6640625" style="805" customWidth="1"/>
    <col min="15881" max="15881" width="1.6640625" style="805" customWidth="1"/>
    <col min="15882" max="15882" width="3.6640625" style="805" customWidth="1"/>
    <col min="15883" max="15883" width="13.6640625" style="805" customWidth="1"/>
    <col min="15884" max="15884" width="1.6640625" style="805" customWidth="1"/>
    <col min="15885" max="16128" width="9.6640625" style="805"/>
    <col min="16129" max="16129" width="6" style="805" customWidth="1"/>
    <col min="16130" max="16130" width="54.77734375" style="805" customWidth="1"/>
    <col min="16131" max="16131" width="66" style="805" customWidth="1"/>
    <col min="16132" max="16132" width="4.6640625" style="805" customWidth="1"/>
    <col min="16133" max="16133" width="1.6640625" style="805" customWidth="1"/>
    <col min="16134" max="16134" width="63.6640625" style="805" customWidth="1"/>
    <col min="16135" max="16135" width="3.6640625" style="805" customWidth="1"/>
    <col min="16136" max="16136" width="13.6640625" style="805" customWidth="1"/>
    <col min="16137" max="16137" width="1.6640625" style="805" customWidth="1"/>
    <col min="16138" max="16138" width="3.6640625" style="805" customWidth="1"/>
    <col min="16139" max="16139" width="13.6640625" style="805" customWidth="1"/>
    <col min="16140" max="16140" width="1.6640625" style="805" customWidth="1"/>
    <col min="16141" max="16384" width="9.6640625" style="805"/>
  </cols>
  <sheetData>
    <row r="1" spans="1:12" ht="18" customHeight="1" thickBot="1">
      <c r="A1" s="799"/>
      <c r="B1" s="565" t="str">
        <f>'Data Sheet'!$A$51</f>
        <v>Annual Report of KeySpan Gas East Corporation d/b/a National Grid                                                  Year ended December 31, 2013</v>
      </c>
      <c r="C1" s="800"/>
      <c r="D1" s="565" t="str">
        <f>'Data Sheet'!$A$51</f>
        <v>Annual Report of KeySpan Gas East Corporation d/b/a National Grid                                                  Year ended December 31, 2013</v>
      </c>
      <c r="E1" s="856"/>
      <c r="F1" s="856"/>
      <c r="G1" s="856"/>
      <c r="H1" s="863" t="s">
        <v>3246</v>
      </c>
      <c r="I1" s="810"/>
      <c r="J1" s="810"/>
      <c r="K1" s="810"/>
      <c r="L1" s="810"/>
    </row>
    <row r="2" spans="1:12" ht="18" customHeight="1">
      <c r="A2" s="852"/>
      <c r="B2" s="853"/>
      <c r="C2" s="864"/>
      <c r="D2" s="806"/>
      <c r="E2" s="807"/>
      <c r="F2" s="807"/>
      <c r="G2" s="807"/>
      <c r="H2" s="807"/>
      <c r="I2" s="807"/>
      <c r="J2" s="807"/>
      <c r="K2" s="807"/>
      <c r="L2" s="808"/>
    </row>
    <row r="3" spans="1:12" ht="18" customHeight="1">
      <c r="A3" s="812"/>
      <c r="B3" s="865" t="s">
        <v>1229</v>
      </c>
      <c r="C3" s="816"/>
      <c r="D3" s="866" t="s">
        <v>1371</v>
      </c>
      <c r="E3" s="810"/>
      <c r="F3" s="810"/>
      <c r="G3" s="810"/>
      <c r="H3" s="810"/>
      <c r="I3" s="810"/>
      <c r="J3" s="810"/>
      <c r="K3" s="810"/>
      <c r="L3" s="811"/>
    </row>
    <row r="4" spans="1:12" ht="18" customHeight="1">
      <c r="A4" s="812"/>
      <c r="C4" s="813"/>
      <c r="D4" s="812"/>
      <c r="L4" s="813"/>
    </row>
    <row r="5" spans="1:12" ht="18" customHeight="1">
      <c r="A5" s="824" t="s">
        <v>1161</v>
      </c>
      <c r="B5" s="867" t="s">
        <v>1372</v>
      </c>
      <c r="C5" s="813"/>
      <c r="D5" s="817"/>
      <c r="E5" s="818"/>
      <c r="F5" s="819"/>
      <c r="G5" s="818"/>
      <c r="H5" s="819"/>
      <c r="I5" s="819"/>
      <c r="J5" s="818"/>
      <c r="K5" s="819"/>
      <c r="L5" s="820"/>
    </row>
    <row r="6" spans="1:12" ht="18" customHeight="1">
      <c r="A6" s="812"/>
      <c r="B6" s="867" t="s">
        <v>1373</v>
      </c>
      <c r="C6" s="813"/>
      <c r="D6" s="824" t="s">
        <v>524</v>
      </c>
      <c r="E6" s="822"/>
      <c r="F6" s="823" t="s">
        <v>1374</v>
      </c>
      <c r="G6" s="822"/>
      <c r="H6" s="805" t="s">
        <v>273</v>
      </c>
      <c r="J6" s="822"/>
      <c r="K6" s="805" t="s">
        <v>273</v>
      </c>
      <c r="L6" s="813"/>
    </row>
    <row r="7" spans="1:12" ht="18" customHeight="1">
      <c r="A7" s="812"/>
      <c r="B7" s="867" t="s">
        <v>1375</v>
      </c>
      <c r="C7" s="813"/>
      <c r="D7" s="824" t="s">
        <v>529</v>
      </c>
      <c r="E7" s="822"/>
      <c r="F7" s="823" t="s">
        <v>2502</v>
      </c>
      <c r="G7" s="822"/>
      <c r="H7" s="823" t="s">
        <v>2503</v>
      </c>
      <c r="J7" s="822"/>
      <c r="K7" s="823" t="s">
        <v>272</v>
      </c>
      <c r="L7" s="813"/>
    </row>
    <row r="8" spans="1:12" ht="18" customHeight="1">
      <c r="A8" s="812"/>
      <c r="B8" s="867" t="s">
        <v>1376</v>
      </c>
      <c r="C8" s="813"/>
      <c r="D8" s="825"/>
      <c r="E8" s="826"/>
      <c r="F8" s="827"/>
      <c r="G8" s="826"/>
      <c r="H8" s="827"/>
      <c r="I8" s="827"/>
      <c r="J8" s="826"/>
      <c r="K8" s="827"/>
      <c r="L8" s="828"/>
    </row>
    <row r="9" spans="1:12" ht="18" customHeight="1">
      <c r="A9" s="812"/>
      <c r="B9" s="867" t="s">
        <v>1377</v>
      </c>
      <c r="C9" s="813"/>
      <c r="D9" s="812"/>
      <c r="E9" s="822"/>
      <c r="F9" s="823" t="s">
        <v>2861</v>
      </c>
      <c r="G9" s="822"/>
      <c r="H9" s="868"/>
      <c r="J9" s="822"/>
      <c r="K9" s="832"/>
      <c r="L9" s="813"/>
    </row>
    <row r="10" spans="1:12" ht="18" customHeight="1">
      <c r="A10" s="812"/>
      <c r="B10" s="867" t="s">
        <v>1378</v>
      </c>
      <c r="C10" s="813"/>
      <c r="D10" s="824" t="s">
        <v>520</v>
      </c>
      <c r="E10" s="822"/>
      <c r="F10" s="805" t="s">
        <v>1379</v>
      </c>
      <c r="G10" s="822"/>
      <c r="H10" s="869"/>
      <c r="J10" s="870" t="s">
        <v>1161</v>
      </c>
      <c r="K10" s="871"/>
      <c r="L10" s="813"/>
    </row>
    <row r="11" spans="1:12" ht="18" customHeight="1">
      <c r="A11" s="812"/>
      <c r="B11" s="867" t="s">
        <v>1380</v>
      </c>
      <c r="C11" s="813"/>
      <c r="D11" s="824" t="s">
        <v>275</v>
      </c>
      <c r="E11" s="822"/>
      <c r="F11" s="805" t="s">
        <v>1381</v>
      </c>
      <c r="G11" s="822"/>
      <c r="H11" s="869"/>
      <c r="J11" s="870" t="s">
        <v>1163</v>
      </c>
      <c r="K11" s="871"/>
      <c r="L11" s="813"/>
    </row>
    <row r="12" spans="1:12" ht="18" customHeight="1">
      <c r="A12" s="812"/>
      <c r="B12" s="867" t="s">
        <v>1382</v>
      </c>
      <c r="C12" s="813"/>
      <c r="D12" s="812"/>
      <c r="E12" s="822"/>
      <c r="F12" s="805" t="s">
        <v>1383</v>
      </c>
      <c r="G12" s="822"/>
      <c r="H12" s="872"/>
      <c r="J12" s="822"/>
      <c r="K12" s="872"/>
      <c r="L12" s="813"/>
    </row>
    <row r="13" spans="1:12" ht="18" customHeight="1">
      <c r="A13" s="812"/>
      <c r="B13" s="867" t="s">
        <v>1384</v>
      </c>
      <c r="C13" s="813"/>
      <c r="D13" s="824" t="s">
        <v>2275</v>
      </c>
      <c r="E13" s="822"/>
      <c r="F13" s="805" t="s">
        <v>1385</v>
      </c>
      <c r="G13" s="870" t="s">
        <v>1166</v>
      </c>
      <c r="H13" s="871"/>
      <c r="J13" s="822"/>
      <c r="K13" s="872"/>
      <c r="L13" s="813"/>
    </row>
    <row r="14" spans="1:12" ht="18" customHeight="1">
      <c r="A14" s="812"/>
      <c r="B14" s="867" t="s">
        <v>112</v>
      </c>
      <c r="C14" s="813"/>
      <c r="D14" s="824" t="s">
        <v>2284</v>
      </c>
      <c r="E14" s="822"/>
      <c r="F14" s="805" t="s">
        <v>113</v>
      </c>
      <c r="G14" s="870" t="s">
        <v>1169</v>
      </c>
      <c r="H14" s="871"/>
      <c r="J14" s="822"/>
      <c r="K14" s="872"/>
      <c r="L14" s="813"/>
    </row>
    <row r="15" spans="1:12" ht="18" customHeight="1">
      <c r="A15" s="812"/>
      <c r="B15" s="867" t="s">
        <v>1101</v>
      </c>
      <c r="C15" s="813"/>
      <c r="D15" s="824" t="s">
        <v>2285</v>
      </c>
      <c r="E15" s="822"/>
      <c r="F15" s="805" t="s">
        <v>1102</v>
      </c>
      <c r="G15" s="822"/>
      <c r="H15" s="869"/>
      <c r="J15" s="870" t="s">
        <v>1171</v>
      </c>
      <c r="K15" s="873">
        <f>H13-H14</f>
        <v>0</v>
      </c>
      <c r="L15" s="813"/>
    </row>
    <row r="16" spans="1:12" ht="18" customHeight="1">
      <c r="A16" s="812"/>
      <c r="B16" s="867" t="s">
        <v>1103</v>
      </c>
      <c r="C16" s="813"/>
      <c r="D16" s="812"/>
      <c r="E16" s="822"/>
      <c r="F16" s="805" t="s">
        <v>1222</v>
      </c>
      <c r="G16" s="822"/>
      <c r="H16" s="872"/>
      <c r="J16" s="822"/>
      <c r="K16" s="868"/>
      <c r="L16" s="813"/>
    </row>
    <row r="17" spans="1:12" ht="18" customHeight="1">
      <c r="A17" s="812"/>
      <c r="B17" s="867" t="s">
        <v>89</v>
      </c>
      <c r="C17" s="813"/>
      <c r="D17" s="824" t="s">
        <v>2004</v>
      </c>
      <c r="E17" s="822"/>
      <c r="F17" s="805" t="s">
        <v>90</v>
      </c>
      <c r="G17" s="870" t="s">
        <v>484</v>
      </c>
      <c r="H17" s="871"/>
      <c r="J17" s="822"/>
      <c r="K17" s="872"/>
      <c r="L17" s="813"/>
    </row>
    <row r="18" spans="1:12" ht="18" customHeight="1">
      <c r="A18" s="812"/>
      <c r="B18" s="867" t="s">
        <v>91</v>
      </c>
      <c r="C18" s="813"/>
      <c r="D18" s="824" t="s">
        <v>2010</v>
      </c>
      <c r="E18" s="822"/>
      <c r="F18" s="805" t="s">
        <v>92</v>
      </c>
      <c r="G18" s="870" t="s">
        <v>689</v>
      </c>
      <c r="H18" s="871"/>
      <c r="J18" s="822" t="s">
        <v>93</v>
      </c>
      <c r="K18" s="872"/>
      <c r="L18" s="813"/>
    </row>
    <row r="19" spans="1:12" ht="18" customHeight="1">
      <c r="A19" s="812"/>
      <c r="B19" s="867" t="s">
        <v>94</v>
      </c>
      <c r="C19" s="813"/>
      <c r="D19" s="824" t="s">
        <v>2011</v>
      </c>
      <c r="E19" s="822"/>
      <c r="F19" s="805" t="s">
        <v>95</v>
      </c>
      <c r="G19" s="870" t="s">
        <v>1227</v>
      </c>
      <c r="H19" s="874"/>
      <c r="J19" s="822"/>
      <c r="K19" s="872"/>
      <c r="L19" s="813"/>
    </row>
    <row r="20" spans="1:12" ht="18" customHeight="1">
      <c r="A20" s="812"/>
      <c r="B20" s="867"/>
      <c r="C20" s="813"/>
      <c r="D20" s="824" t="s">
        <v>2145</v>
      </c>
      <c r="E20" s="822"/>
      <c r="F20" s="805" t="s">
        <v>96</v>
      </c>
      <c r="G20" s="822"/>
      <c r="H20" s="872"/>
      <c r="J20" s="870" t="s">
        <v>307</v>
      </c>
      <c r="K20" s="873">
        <f>(+H17*(+H18/10000)*+H19)*100</f>
        <v>0</v>
      </c>
      <c r="L20" s="813"/>
    </row>
    <row r="21" spans="1:12" ht="18" customHeight="1">
      <c r="A21" s="824" t="s">
        <v>1163</v>
      </c>
      <c r="B21" s="867" t="s">
        <v>2422</v>
      </c>
      <c r="C21" s="813"/>
      <c r="D21" s="812"/>
      <c r="E21" s="822"/>
      <c r="F21" s="805" t="s">
        <v>2423</v>
      </c>
      <c r="G21" s="822"/>
      <c r="H21" s="872"/>
      <c r="J21" s="822"/>
      <c r="K21" s="868"/>
      <c r="L21" s="813"/>
    </row>
    <row r="22" spans="1:12" ht="18" customHeight="1">
      <c r="A22" s="812"/>
      <c r="B22" s="867" t="s">
        <v>2424</v>
      </c>
      <c r="C22" s="813"/>
      <c r="D22" s="824" t="s">
        <v>2013</v>
      </c>
      <c r="E22" s="822"/>
      <c r="F22" s="805" t="s">
        <v>2425</v>
      </c>
      <c r="G22" s="870" t="s">
        <v>1368</v>
      </c>
      <c r="H22" s="871"/>
      <c r="J22" s="822"/>
      <c r="K22" s="872"/>
      <c r="L22" s="813"/>
    </row>
    <row r="23" spans="1:12" ht="18" customHeight="1">
      <c r="A23" s="812"/>
      <c r="B23" s="867"/>
      <c r="C23" s="813"/>
      <c r="D23" s="824" t="s">
        <v>2014</v>
      </c>
      <c r="E23" s="822"/>
      <c r="F23" s="805" t="s">
        <v>2426</v>
      </c>
      <c r="G23" s="870" t="s">
        <v>694</v>
      </c>
      <c r="H23" s="871"/>
      <c r="J23" s="822"/>
      <c r="K23" s="872"/>
      <c r="L23" s="813"/>
    </row>
    <row r="24" spans="1:12" ht="18" customHeight="1">
      <c r="A24" s="824" t="s">
        <v>1166</v>
      </c>
      <c r="B24" s="867" t="s">
        <v>2427</v>
      </c>
      <c r="C24" s="813"/>
      <c r="D24" s="824" t="s">
        <v>2016</v>
      </c>
      <c r="E24" s="822"/>
      <c r="F24" s="805" t="s">
        <v>2428</v>
      </c>
      <c r="G24" s="822"/>
      <c r="H24" s="872"/>
      <c r="J24" s="870" t="s">
        <v>698</v>
      </c>
      <c r="K24" s="873">
        <f>H22-H23</f>
        <v>0</v>
      </c>
      <c r="L24" s="813"/>
    </row>
    <row r="25" spans="1:12" ht="18" customHeight="1">
      <c r="A25" s="812"/>
      <c r="B25" s="867" t="s">
        <v>1260</v>
      </c>
      <c r="C25" s="813"/>
      <c r="D25" s="824" t="s">
        <v>2018</v>
      </c>
      <c r="E25" s="822"/>
      <c r="F25" s="805" t="s">
        <v>1261</v>
      </c>
      <c r="G25" s="822"/>
      <c r="H25" s="872"/>
      <c r="J25" s="870" t="s">
        <v>701</v>
      </c>
      <c r="K25" s="873">
        <f>K10+K11+K15+K20+K24</f>
        <v>0</v>
      </c>
      <c r="L25" s="813"/>
    </row>
    <row r="26" spans="1:12" ht="18" customHeight="1">
      <c r="A26" s="812"/>
      <c r="B26" s="867" t="s">
        <v>1262</v>
      </c>
      <c r="C26" s="813"/>
      <c r="D26" s="824" t="s">
        <v>2022</v>
      </c>
      <c r="E26" s="822"/>
      <c r="F26" s="805" t="s">
        <v>1263</v>
      </c>
      <c r="G26" s="822"/>
      <c r="H26" s="872"/>
      <c r="J26" s="870" t="s">
        <v>1264</v>
      </c>
      <c r="K26" s="875">
        <f>IF(K25=0,0,+H22/+H17)</f>
        <v>0</v>
      </c>
      <c r="L26" s="813"/>
    </row>
    <row r="27" spans="1:12" ht="18" customHeight="1">
      <c r="A27" s="812"/>
      <c r="B27" s="867"/>
      <c r="C27" s="813"/>
      <c r="D27" s="835" t="s">
        <v>2023</v>
      </c>
      <c r="E27" s="826"/>
      <c r="F27" s="827" t="s">
        <v>1265</v>
      </c>
      <c r="G27" s="826"/>
      <c r="H27" s="876"/>
      <c r="I27" s="827"/>
      <c r="J27" s="877" t="s">
        <v>1266</v>
      </c>
      <c r="K27" s="873">
        <f>K25*+K26</f>
        <v>0</v>
      </c>
      <c r="L27" s="828"/>
    </row>
    <row r="28" spans="1:12" ht="18" customHeight="1">
      <c r="A28" s="824" t="s">
        <v>1169</v>
      </c>
      <c r="B28" s="867" t="s">
        <v>1267</v>
      </c>
      <c r="C28" s="813"/>
      <c r="D28" s="878"/>
      <c r="E28" s="822"/>
      <c r="F28" s="823" t="s">
        <v>711</v>
      </c>
      <c r="G28" s="822"/>
      <c r="H28" s="872"/>
      <c r="J28" s="822"/>
      <c r="K28" s="868"/>
      <c r="L28" s="813"/>
    </row>
    <row r="29" spans="1:12" ht="18" customHeight="1">
      <c r="A29" s="812"/>
      <c r="B29" s="867" t="s">
        <v>1268</v>
      </c>
      <c r="C29" s="813"/>
      <c r="D29" s="824" t="s">
        <v>2024</v>
      </c>
      <c r="E29" s="822"/>
      <c r="F29" s="805" t="s">
        <v>1269</v>
      </c>
      <c r="G29" s="822"/>
      <c r="H29" s="872"/>
      <c r="J29" s="870" t="s">
        <v>1270</v>
      </c>
      <c r="K29" s="871"/>
      <c r="L29" s="813"/>
    </row>
    <row r="30" spans="1:12" ht="18" customHeight="1">
      <c r="A30" s="812"/>
      <c r="B30" s="867" t="s">
        <v>1271</v>
      </c>
      <c r="C30" s="813"/>
      <c r="D30" s="812"/>
      <c r="E30" s="822"/>
      <c r="F30" s="805" t="s">
        <v>1272</v>
      </c>
      <c r="G30" s="822"/>
      <c r="H30" s="872"/>
      <c r="J30" s="822"/>
      <c r="K30" s="872"/>
      <c r="L30" s="813"/>
    </row>
    <row r="31" spans="1:12" ht="18" customHeight="1">
      <c r="A31" s="812"/>
      <c r="B31" s="867"/>
      <c r="C31" s="813"/>
      <c r="D31" s="824" t="s">
        <v>2025</v>
      </c>
      <c r="E31" s="822"/>
      <c r="F31" s="805" t="s">
        <v>1273</v>
      </c>
      <c r="G31" s="870" t="s">
        <v>138</v>
      </c>
      <c r="H31" s="879"/>
      <c r="J31" s="822"/>
      <c r="K31" s="872"/>
      <c r="L31" s="813"/>
    </row>
    <row r="32" spans="1:12" ht="18" customHeight="1">
      <c r="A32" s="824" t="s">
        <v>1171</v>
      </c>
      <c r="B32" s="867" t="s">
        <v>1299</v>
      </c>
      <c r="C32" s="813"/>
      <c r="D32" s="835" t="s">
        <v>810</v>
      </c>
      <c r="E32" s="826"/>
      <c r="F32" s="827" t="s">
        <v>1300</v>
      </c>
      <c r="G32" s="826"/>
      <c r="H32" s="876"/>
      <c r="I32" s="827"/>
      <c r="J32" s="877" t="s">
        <v>1301</v>
      </c>
      <c r="K32" s="873">
        <f>K29*(1-H31)</f>
        <v>0</v>
      </c>
      <c r="L32" s="828"/>
    </row>
    <row r="33" spans="1:12" ht="18" customHeight="1">
      <c r="A33" s="812"/>
      <c r="B33" s="867"/>
      <c r="C33" s="813"/>
      <c r="D33" s="812"/>
      <c r="E33" s="867" t="s">
        <v>1302</v>
      </c>
      <c r="K33" s="805" t="s">
        <v>273</v>
      </c>
      <c r="L33" s="813"/>
    </row>
    <row r="34" spans="1:12" ht="18" customHeight="1">
      <c r="A34" s="824" t="s">
        <v>484</v>
      </c>
      <c r="B34" s="867" t="s">
        <v>1447</v>
      </c>
      <c r="C34" s="813"/>
      <c r="D34" s="812"/>
      <c r="L34" s="813"/>
    </row>
    <row r="35" spans="1:12" ht="18" customHeight="1">
      <c r="A35" s="812"/>
      <c r="B35" s="867" t="s">
        <v>1448</v>
      </c>
      <c r="C35" s="813"/>
      <c r="D35" s="812"/>
      <c r="G35" s="841"/>
      <c r="H35" s="841"/>
      <c r="I35" s="841"/>
      <c r="J35" s="841"/>
      <c r="K35" s="841"/>
      <c r="L35" s="813"/>
    </row>
    <row r="36" spans="1:12" ht="18" customHeight="1">
      <c r="A36" s="812"/>
      <c r="B36" s="867"/>
      <c r="C36" s="813"/>
      <c r="D36" s="812"/>
      <c r="E36" s="805" t="s">
        <v>1449</v>
      </c>
      <c r="L36" s="813"/>
    </row>
    <row r="37" spans="1:12" ht="18" customHeight="1">
      <c r="A37" s="824" t="s">
        <v>689</v>
      </c>
      <c r="B37" s="867" t="s">
        <v>1467</v>
      </c>
      <c r="C37" s="813"/>
      <c r="D37" s="812"/>
      <c r="F37" s="805" t="s">
        <v>1468</v>
      </c>
      <c r="K37" s="880"/>
      <c r="L37" s="813"/>
    </row>
    <row r="38" spans="1:12" ht="18" customHeight="1">
      <c r="A38" s="812"/>
      <c r="B38" s="867" t="s">
        <v>1469</v>
      </c>
      <c r="C38" s="813"/>
      <c r="D38" s="812"/>
      <c r="F38" s="805" t="s">
        <v>1470</v>
      </c>
      <c r="K38" s="880"/>
      <c r="L38" s="813"/>
    </row>
    <row r="39" spans="1:12" ht="18" customHeight="1">
      <c r="A39" s="812"/>
      <c r="B39" s="867" t="s">
        <v>2768</v>
      </c>
      <c r="C39" s="813"/>
      <c r="D39" s="812"/>
      <c r="F39" s="805" t="s">
        <v>2769</v>
      </c>
      <c r="K39" s="880"/>
      <c r="L39" s="813"/>
    </row>
    <row r="40" spans="1:12" ht="18" customHeight="1">
      <c r="A40" s="812"/>
      <c r="B40" s="867"/>
      <c r="C40" s="813"/>
      <c r="D40" s="812"/>
      <c r="L40" s="813"/>
    </row>
    <row r="41" spans="1:12" ht="18" customHeight="1">
      <c r="A41" s="824" t="s">
        <v>1227</v>
      </c>
      <c r="B41" s="867" t="s">
        <v>2770</v>
      </c>
      <c r="C41" s="813"/>
      <c r="D41" s="812"/>
      <c r="E41" s="867" t="s">
        <v>2771</v>
      </c>
      <c r="F41" s="841"/>
      <c r="G41" s="841"/>
      <c r="H41" s="841"/>
      <c r="I41" s="841"/>
      <c r="J41" s="841"/>
      <c r="K41" s="841"/>
      <c r="L41" s="813"/>
    </row>
    <row r="42" spans="1:12" ht="18" customHeight="1">
      <c r="A42" s="812"/>
      <c r="B42" s="867" t="s">
        <v>2772</v>
      </c>
      <c r="C42" s="813"/>
      <c r="D42" s="812"/>
      <c r="E42" s="805" t="s">
        <v>2773</v>
      </c>
      <c r="L42" s="813"/>
    </row>
    <row r="43" spans="1:12" ht="18" customHeight="1">
      <c r="A43" s="812"/>
      <c r="B43" s="867"/>
      <c r="C43" s="813"/>
      <c r="D43" s="812"/>
      <c r="E43" s="881"/>
      <c r="F43" s="881"/>
      <c r="G43" s="881"/>
      <c r="H43" s="881"/>
      <c r="I43" s="881"/>
      <c r="J43" s="881"/>
      <c r="K43" s="881"/>
      <c r="L43" s="813"/>
    </row>
    <row r="44" spans="1:12" ht="18" customHeight="1">
      <c r="A44" s="824" t="s">
        <v>307</v>
      </c>
      <c r="B44" s="867" t="s">
        <v>2774</v>
      </c>
      <c r="C44" s="813"/>
      <c r="D44" s="812"/>
      <c r="E44" s="882" t="s">
        <v>3257</v>
      </c>
      <c r="F44" s="882"/>
      <c r="G44" s="881"/>
      <c r="H44" s="881"/>
      <c r="I44" s="881"/>
      <c r="J44" s="881"/>
      <c r="K44" s="881"/>
      <c r="L44" s="813"/>
    </row>
    <row r="45" spans="1:12" ht="18" customHeight="1">
      <c r="A45" s="812"/>
      <c r="B45" s="867" t="s">
        <v>2775</v>
      </c>
      <c r="C45" s="813"/>
      <c r="D45" s="812"/>
      <c r="E45" s="883" t="s">
        <v>3258</v>
      </c>
      <c r="F45" s="883"/>
      <c r="G45" s="884"/>
      <c r="H45" s="884"/>
      <c r="I45" s="884"/>
      <c r="J45" s="884"/>
      <c r="K45" s="884"/>
      <c r="L45" s="813"/>
    </row>
    <row r="46" spans="1:12" ht="18" customHeight="1">
      <c r="A46" s="812"/>
      <c r="B46" s="885"/>
      <c r="C46" s="813"/>
      <c r="D46" s="812"/>
      <c r="L46" s="813"/>
    </row>
    <row r="47" spans="1:12" ht="18" customHeight="1">
      <c r="A47" s="817"/>
      <c r="B47" s="867" t="s">
        <v>2777</v>
      </c>
      <c r="C47" s="820"/>
      <c r="D47" s="812"/>
      <c r="L47" s="813"/>
    </row>
    <row r="48" spans="1:12" ht="18" customHeight="1">
      <c r="A48" s="812"/>
      <c r="B48" s="867" t="s">
        <v>2779</v>
      </c>
      <c r="C48" s="813"/>
      <c r="D48" s="812"/>
      <c r="E48" s="867" t="s">
        <v>2776</v>
      </c>
      <c r="G48" s="841"/>
      <c r="H48" s="841"/>
      <c r="I48" s="841"/>
      <c r="J48" s="841"/>
      <c r="K48" s="841"/>
      <c r="L48" s="813"/>
    </row>
    <row r="49" spans="1:12" ht="18" customHeight="1">
      <c r="A49" s="812"/>
      <c r="B49" s="867" t="s">
        <v>2781</v>
      </c>
      <c r="C49" s="813"/>
      <c r="D49" s="812"/>
      <c r="E49" s="867" t="s">
        <v>2778</v>
      </c>
      <c r="G49" s="841"/>
      <c r="H49" s="841"/>
      <c r="I49" s="841"/>
      <c r="J49" s="841"/>
      <c r="K49" s="841"/>
      <c r="L49" s="813"/>
    </row>
    <row r="50" spans="1:12" ht="18" customHeight="1">
      <c r="A50" s="812"/>
      <c r="B50" s="867" t="s">
        <v>1489</v>
      </c>
      <c r="C50" s="813"/>
      <c r="D50" s="812"/>
      <c r="E50" s="867" t="s">
        <v>2780</v>
      </c>
      <c r="G50" s="841"/>
      <c r="H50" s="841"/>
      <c r="I50" s="841"/>
      <c r="J50" s="841"/>
      <c r="K50" s="841"/>
      <c r="L50" s="813"/>
    </row>
    <row r="51" spans="1:12" ht="18" customHeight="1">
      <c r="A51" s="812"/>
      <c r="B51" s="867"/>
      <c r="C51" s="813"/>
      <c r="D51" s="812"/>
      <c r="E51" s="881"/>
      <c r="F51" s="881"/>
      <c r="G51" s="881"/>
      <c r="H51" s="881"/>
      <c r="I51" s="881"/>
      <c r="J51" s="881"/>
      <c r="K51" s="881"/>
      <c r="L51" s="813"/>
    </row>
    <row r="52" spans="1:12" ht="18" customHeight="1">
      <c r="A52" s="812"/>
      <c r="B52" s="841"/>
      <c r="C52" s="813"/>
      <c r="D52" s="812"/>
      <c r="E52" s="867" t="s">
        <v>1490</v>
      </c>
      <c r="F52" s="841"/>
      <c r="G52" s="841"/>
      <c r="H52" s="841"/>
      <c r="I52" s="841"/>
      <c r="J52" s="841"/>
      <c r="K52" s="841"/>
      <c r="L52" s="813"/>
    </row>
    <row r="53" spans="1:12" ht="18" customHeight="1">
      <c r="A53" s="812"/>
      <c r="B53" s="841"/>
      <c r="C53" s="813"/>
      <c r="D53" s="812"/>
      <c r="F53" s="805" t="s">
        <v>1491</v>
      </c>
      <c r="K53" s="871"/>
      <c r="L53" s="813"/>
    </row>
    <row r="54" spans="1:12" ht="18" customHeight="1">
      <c r="A54" s="812"/>
      <c r="C54" s="813"/>
      <c r="D54" s="812"/>
      <c r="F54" s="805" t="s">
        <v>1993</v>
      </c>
      <c r="K54" s="880"/>
      <c r="L54" s="813"/>
    </row>
    <row r="55" spans="1:12" ht="18" customHeight="1">
      <c r="A55" s="812"/>
      <c r="C55" s="813"/>
      <c r="D55" s="812"/>
      <c r="F55" s="805" t="s">
        <v>1994</v>
      </c>
      <c r="K55" s="880"/>
      <c r="L55" s="813"/>
    </row>
    <row r="56" spans="1:12" ht="18" customHeight="1">
      <c r="A56" s="812"/>
      <c r="C56" s="813"/>
      <c r="D56" s="812"/>
      <c r="K56" s="881"/>
      <c r="L56" s="813"/>
    </row>
    <row r="57" spans="1:12" ht="18" customHeight="1">
      <c r="A57" s="812"/>
      <c r="C57" s="813"/>
      <c r="D57" s="812"/>
      <c r="L57" s="813"/>
    </row>
    <row r="58" spans="1:12" ht="18" customHeight="1">
      <c r="A58" s="812"/>
      <c r="C58" s="813"/>
      <c r="D58" s="812"/>
      <c r="F58" s="881"/>
      <c r="G58" s="881"/>
      <c r="H58" s="881"/>
      <c r="I58" s="881"/>
      <c r="J58" s="881"/>
      <c r="K58" s="881"/>
      <c r="L58" s="813"/>
    </row>
    <row r="59" spans="1:12" ht="18" customHeight="1" thickBot="1">
      <c r="A59" s="845"/>
      <c r="B59" s="846"/>
      <c r="C59" s="847"/>
      <c r="D59" s="845"/>
      <c r="E59" s="846"/>
      <c r="F59" s="886"/>
      <c r="G59" s="886"/>
      <c r="H59" s="886"/>
      <c r="I59" s="886"/>
      <c r="J59" s="886"/>
      <c r="K59" s="886"/>
      <c r="L59" s="847"/>
    </row>
    <row r="60" spans="1:12" ht="18" customHeight="1">
      <c r="C60" s="848" t="s">
        <v>2647</v>
      </c>
      <c r="K60" s="805" t="s">
        <v>2647</v>
      </c>
    </row>
    <row r="61" spans="1:12" ht="18" customHeight="1">
      <c r="A61" s="841"/>
      <c r="B61" s="841">
        <v>28</v>
      </c>
      <c r="C61" s="841"/>
      <c r="D61" s="841" t="s">
        <v>2638</v>
      </c>
      <c r="E61" s="841"/>
      <c r="F61" s="841"/>
      <c r="G61" s="841"/>
      <c r="H61" s="841"/>
      <c r="I61" s="841"/>
      <c r="J61" s="841"/>
      <c r="K61" s="841"/>
      <c r="L61" s="841"/>
    </row>
    <row r="62" spans="1:12" ht="18" customHeight="1">
      <c r="A62" s="887" t="s">
        <v>302</v>
      </c>
      <c r="B62" s="841"/>
      <c r="C62" s="841"/>
      <c r="D62" s="841"/>
    </row>
    <row r="63" spans="1:12" ht="18" customHeight="1">
      <c r="B63" s="841"/>
      <c r="C63" s="841"/>
      <c r="D63" s="841"/>
    </row>
    <row r="64" spans="1:12" ht="18" customHeight="1"/>
    <row r="65" spans="1:3" ht="18" customHeight="1" thickBot="1">
      <c r="A65" s="799" t="s">
        <v>3245</v>
      </c>
      <c r="B65" s="799" t="s">
        <v>3245</v>
      </c>
      <c r="C65" s="800" t="s">
        <v>3246</v>
      </c>
    </row>
    <row r="66" spans="1:3" ht="18" customHeight="1">
      <c r="A66" s="852"/>
      <c r="B66" s="853"/>
      <c r="C66" s="864"/>
    </row>
    <row r="67" spans="1:3" ht="18" customHeight="1">
      <c r="A67" s="866" t="s">
        <v>1371</v>
      </c>
      <c r="B67" s="841"/>
      <c r="C67" s="816"/>
    </row>
    <row r="68" spans="1:3" ht="18" customHeight="1">
      <c r="A68" s="812"/>
      <c r="B68" s="888"/>
      <c r="C68" s="813"/>
    </row>
    <row r="69" spans="1:3" ht="18" customHeight="1">
      <c r="A69" s="812"/>
      <c r="B69" s="841"/>
      <c r="C69" s="813"/>
    </row>
    <row r="70" spans="1:3" ht="18" customHeight="1">
      <c r="A70" s="812"/>
      <c r="B70" s="841"/>
      <c r="C70" s="813"/>
    </row>
    <row r="71" spans="1:3" ht="18" customHeight="1">
      <c r="A71" s="812"/>
      <c r="B71" s="889"/>
      <c r="C71" s="813"/>
    </row>
    <row r="72" spans="1:3" ht="18" customHeight="1">
      <c r="A72" s="817"/>
      <c r="B72" s="890"/>
      <c r="C72" s="820"/>
    </row>
    <row r="73" spans="1:3" ht="18" customHeight="1">
      <c r="A73" s="812"/>
      <c r="B73" s="841"/>
      <c r="C73" s="813"/>
    </row>
    <row r="74" spans="1:3" ht="18" customHeight="1">
      <c r="A74" s="812"/>
      <c r="C74" s="813"/>
    </row>
    <row r="75" spans="1:3" ht="18" customHeight="1">
      <c r="A75" s="812"/>
      <c r="C75" s="813"/>
    </row>
    <row r="76" spans="1:3" ht="18" customHeight="1">
      <c r="A76" s="812"/>
      <c r="B76" s="841"/>
      <c r="C76" s="813"/>
    </row>
    <row r="77" spans="1:3" ht="18" customHeight="1">
      <c r="A77" s="812"/>
      <c r="B77" s="841"/>
      <c r="C77" s="813"/>
    </row>
    <row r="78" spans="1:3" ht="18" customHeight="1">
      <c r="A78" s="812"/>
      <c r="B78" s="841"/>
      <c r="C78" s="813"/>
    </row>
    <row r="79" spans="1:3" ht="18" customHeight="1">
      <c r="A79" s="812"/>
      <c r="B79" s="841"/>
      <c r="C79" s="813"/>
    </row>
    <row r="80" spans="1:3" ht="18" customHeight="1">
      <c r="A80" s="812"/>
      <c r="B80" s="841"/>
      <c r="C80" s="813"/>
    </row>
    <row r="81" spans="1:3" ht="18" customHeight="1">
      <c r="A81" s="812"/>
      <c r="B81" s="841"/>
      <c r="C81" s="813"/>
    </row>
    <row r="82" spans="1:3" ht="18" customHeight="1">
      <c r="A82" s="812"/>
      <c r="B82" s="841"/>
      <c r="C82" s="813"/>
    </row>
    <row r="83" spans="1:3" ht="18" customHeight="1">
      <c r="A83" s="812"/>
      <c r="B83" s="841"/>
      <c r="C83" s="813"/>
    </row>
    <row r="84" spans="1:3" ht="18" customHeight="1">
      <c r="A84" s="812"/>
      <c r="C84" s="813"/>
    </row>
    <row r="85" spans="1:3" ht="18" customHeight="1">
      <c r="A85" s="812"/>
      <c r="B85" s="841"/>
      <c r="C85" s="813"/>
    </row>
    <row r="86" spans="1:3" ht="18" customHeight="1">
      <c r="A86" s="812"/>
      <c r="B86" s="841"/>
      <c r="C86" s="813"/>
    </row>
    <row r="87" spans="1:3" ht="18" customHeight="1">
      <c r="A87" s="812"/>
      <c r="C87" s="813"/>
    </row>
    <row r="88" spans="1:3" ht="18" customHeight="1">
      <c r="A88" s="812"/>
      <c r="B88" s="841"/>
      <c r="C88" s="813"/>
    </row>
    <row r="89" spans="1:3" ht="18" customHeight="1">
      <c r="A89" s="812"/>
      <c r="B89" s="841"/>
      <c r="C89" s="813"/>
    </row>
    <row r="90" spans="1:3" ht="18" customHeight="1">
      <c r="A90" s="812"/>
      <c r="B90" s="841"/>
      <c r="C90" s="813"/>
    </row>
    <row r="91" spans="1:3" ht="18" customHeight="1">
      <c r="A91" s="812"/>
      <c r="B91" s="841"/>
      <c r="C91" s="813"/>
    </row>
    <row r="92" spans="1:3" ht="18" customHeight="1">
      <c r="A92" s="812"/>
      <c r="C92" s="813"/>
    </row>
    <row r="93" spans="1:3" ht="18" customHeight="1">
      <c r="A93" s="812"/>
      <c r="C93" s="813"/>
    </row>
    <row r="94" spans="1:3" ht="18" customHeight="1">
      <c r="A94" s="812"/>
      <c r="C94" s="813"/>
    </row>
    <row r="95" spans="1:3" ht="18" customHeight="1">
      <c r="A95" s="812"/>
      <c r="C95" s="813"/>
    </row>
    <row r="96" spans="1:3" ht="18" customHeight="1">
      <c r="A96" s="812"/>
      <c r="B96" s="841"/>
      <c r="C96" s="813"/>
    </row>
    <row r="97" spans="1:3" ht="18" customHeight="1">
      <c r="A97" s="812"/>
      <c r="C97" s="813"/>
    </row>
    <row r="98" spans="1:3" ht="18" customHeight="1">
      <c r="A98" s="812"/>
      <c r="B98" s="841"/>
      <c r="C98" s="813"/>
    </row>
    <row r="99" spans="1:3" ht="18" customHeight="1">
      <c r="A99" s="812"/>
      <c r="B99" s="841"/>
      <c r="C99" s="813"/>
    </row>
    <row r="100" spans="1:3" ht="18" customHeight="1">
      <c r="A100" s="812"/>
      <c r="C100" s="813"/>
    </row>
    <row r="101" spans="1:3" ht="18" customHeight="1">
      <c r="A101" s="812"/>
      <c r="B101" s="841"/>
      <c r="C101" s="813"/>
    </row>
    <row r="102" spans="1:3" ht="18" customHeight="1">
      <c r="A102" s="812"/>
      <c r="B102" s="841"/>
      <c r="C102" s="813"/>
    </row>
    <row r="103" spans="1:3" ht="18" customHeight="1">
      <c r="A103" s="812"/>
      <c r="B103" s="841"/>
      <c r="C103" s="813"/>
    </row>
    <row r="104" spans="1:3" ht="18" customHeight="1">
      <c r="A104" s="812"/>
      <c r="B104" s="841"/>
      <c r="C104" s="813"/>
    </row>
    <row r="105" spans="1:3" ht="18" customHeight="1">
      <c r="A105" s="812"/>
      <c r="B105" s="841"/>
      <c r="C105" s="813"/>
    </row>
    <row r="106" spans="1:3" ht="18" customHeight="1">
      <c r="A106" s="812"/>
      <c r="B106" s="841"/>
      <c r="C106" s="813"/>
    </row>
    <row r="107" spans="1:3" ht="18" customHeight="1">
      <c r="A107" s="812"/>
      <c r="C107" s="813"/>
    </row>
    <row r="108" spans="1:3" ht="18" customHeight="1">
      <c r="A108" s="812"/>
      <c r="B108" s="841"/>
      <c r="C108" s="813"/>
    </row>
    <row r="109" spans="1:3" ht="18" customHeight="1">
      <c r="A109" s="812"/>
      <c r="B109" s="841"/>
      <c r="C109" s="813"/>
    </row>
    <row r="110" spans="1:3" ht="18" customHeight="1">
      <c r="A110" s="812"/>
      <c r="B110" s="841"/>
      <c r="C110" s="813"/>
    </row>
    <row r="111" spans="1:3" ht="18" customHeight="1">
      <c r="A111" s="812"/>
      <c r="C111" s="813"/>
    </row>
    <row r="112" spans="1:3" ht="18" customHeight="1">
      <c r="A112" s="812"/>
      <c r="B112" s="841"/>
      <c r="C112" s="813"/>
    </row>
    <row r="113" spans="1:3" ht="18" customHeight="1">
      <c r="A113" s="812"/>
      <c r="B113" s="841"/>
      <c r="C113" s="813"/>
    </row>
    <row r="114" spans="1:3" ht="18" customHeight="1">
      <c r="A114" s="812"/>
      <c r="B114" s="841"/>
      <c r="C114" s="813"/>
    </row>
    <row r="115" spans="1:3" ht="18" customHeight="1">
      <c r="A115" s="812"/>
      <c r="B115" s="841"/>
      <c r="C115" s="813"/>
    </row>
    <row r="116" spans="1:3" ht="18" customHeight="1">
      <c r="A116" s="812"/>
      <c r="B116" s="841"/>
      <c r="C116" s="813"/>
    </row>
    <row r="117" spans="1:3" ht="18" customHeight="1">
      <c r="A117" s="812"/>
      <c r="B117" s="841"/>
      <c r="C117" s="813"/>
    </row>
    <row r="118" spans="1:3" ht="18" customHeight="1">
      <c r="A118" s="812"/>
      <c r="C118" s="813"/>
    </row>
    <row r="119" spans="1:3" ht="18" customHeight="1">
      <c r="A119" s="812"/>
      <c r="C119" s="813"/>
    </row>
    <row r="120" spans="1:3" ht="18" customHeight="1">
      <c r="A120" s="812"/>
      <c r="C120" s="813"/>
    </row>
    <row r="121" spans="1:3" ht="18" customHeight="1">
      <c r="A121" s="812"/>
      <c r="C121" s="813"/>
    </row>
    <row r="122" spans="1:3" ht="18" customHeight="1">
      <c r="A122" s="812"/>
      <c r="C122" s="813"/>
    </row>
    <row r="123" spans="1:3" ht="18" customHeight="1">
      <c r="A123" s="812"/>
      <c r="C123" s="813"/>
    </row>
    <row r="124" spans="1:3" ht="18" customHeight="1">
      <c r="A124" s="812"/>
      <c r="C124" s="813"/>
    </row>
    <row r="125" spans="1:3" ht="18" customHeight="1">
      <c r="A125" s="812"/>
      <c r="C125" s="813"/>
    </row>
    <row r="126" spans="1:3" ht="18" customHeight="1">
      <c r="A126" s="812"/>
      <c r="C126" s="813"/>
    </row>
    <row r="127" spans="1:3" ht="18" customHeight="1">
      <c r="A127" s="812"/>
      <c r="C127" s="813"/>
    </row>
    <row r="128" spans="1:3" ht="18" customHeight="1">
      <c r="A128" s="812"/>
      <c r="C128" s="813"/>
    </row>
    <row r="129" spans="1:3" ht="18" customHeight="1" thickBot="1">
      <c r="A129" s="845"/>
      <c r="B129" s="846"/>
      <c r="C129" s="847"/>
    </row>
    <row r="130" spans="1:3" ht="18" customHeight="1">
      <c r="C130" s="841"/>
    </row>
    <row r="131" spans="1:3" ht="18" customHeight="1">
      <c r="A131" s="841"/>
      <c r="B131" s="841" t="s">
        <v>1995</v>
      </c>
      <c r="C131" s="841"/>
    </row>
    <row r="132" spans="1:3" ht="18" customHeight="1"/>
    <row r="133" spans="1:3" ht="18" customHeight="1"/>
    <row r="134" spans="1:3" ht="18" customHeight="1"/>
    <row r="135" spans="1:3" ht="18" customHeight="1">
      <c r="B135" s="862"/>
    </row>
    <row r="136" spans="1:3" ht="18" customHeight="1"/>
    <row r="137" spans="1:3" ht="18" customHeight="1"/>
    <row r="138" spans="1:3" ht="18" customHeight="1">
      <c r="B138" s="862"/>
    </row>
    <row r="139" spans="1:3" ht="18" customHeight="1">
      <c r="B139" s="862"/>
    </row>
    <row r="140" spans="1:3" ht="18" customHeight="1">
      <c r="B140" s="862"/>
    </row>
    <row r="141" spans="1:3" ht="18" customHeight="1">
      <c r="B141" s="862"/>
    </row>
    <row r="142" spans="1:3" ht="18" customHeight="1">
      <c r="B142" s="862"/>
    </row>
    <row r="143" spans="1:3" ht="18" customHeight="1">
      <c r="B143" s="862"/>
    </row>
    <row r="144" spans="1:3"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row r="163" ht="18" customHeight="1"/>
    <row r="164" ht="18" customHeight="1"/>
    <row r="165" ht="18" customHeight="1"/>
    <row r="166" ht="18" customHeight="1"/>
    <row r="167" ht="18" customHeight="1"/>
    <row r="168" ht="18" customHeight="1"/>
    <row r="169" ht="18" customHeight="1"/>
    <row r="170" ht="18" customHeight="1"/>
    <row r="171" ht="18" customHeight="1"/>
    <row r="172" ht="18" customHeight="1"/>
    <row r="173" ht="18" customHeight="1"/>
    <row r="174" ht="18" customHeight="1"/>
    <row r="175" ht="18" customHeight="1"/>
    <row r="176" ht="18" customHeight="1"/>
    <row r="177" ht="18" customHeight="1"/>
    <row r="178" ht="18" customHeight="1"/>
    <row r="179" ht="18" customHeight="1"/>
    <row r="180" ht="18" customHeight="1"/>
    <row r="181" ht="18" customHeight="1"/>
    <row r="182" ht="18" customHeight="1"/>
    <row r="183" ht="18" customHeight="1"/>
    <row r="184" ht="18" customHeight="1"/>
    <row r="185" ht="18" customHeight="1"/>
    <row r="186" ht="18" customHeight="1"/>
    <row r="187" ht="18" customHeight="1"/>
    <row r="188" ht="18" customHeight="1"/>
    <row r="189" ht="18" customHeight="1"/>
    <row r="190" ht="18" customHeight="1"/>
    <row r="191" ht="18" customHeight="1"/>
    <row r="192" ht="18" customHeight="1"/>
    <row r="193" ht="18" customHeight="1"/>
    <row r="194" ht="18" customHeight="1"/>
    <row r="195" ht="18" customHeight="1"/>
    <row r="196" ht="18" customHeight="1"/>
    <row r="197" ht="18" customHeight="1"/>
    <row r="198" ht="18" customHeight="1"/>
    <row r="199" ht="18" customHeight="1"/>
    <row r="200" ht="18" customHeight="1"/>
    <row r="201" ht="18" customHeight="1"/>
    <row r="202" ht="18" customHeight="1"/>
    <row r="203" ht="18" customHeight="1"/>
    <row r="204" ht="18" customHeight="1"/>
    <row r="205" ht="18" customHeight="1"/>
    <row r="206" ht="18" customHeight="1"/>
    <row r="207" ht="18" customHeight="1"/>
    <row r="208"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row r="227" ht="18" customHeight="1"/>
    <row r="228" ht="18" customHeight="1"/>
    <row r="229" ht="18" customHeight="1"/>
    <row r="230" ht="18" customHeight="1"/>
    <row r="231" ht="18" customHeight="1"/>
    <row r="232" ht="18" customHeight="1"/>
    <row r="233" ht="18" customHeight="1"/>
    <row r="234" ht="18" customHeight="1"/>
    <row r="235" ht="18" customHeight="1"/>
    <row r="236" ht="18" customHeight="1"/>
    <row r="237" ht="18" customHeight="1"/>
    <row r="238" ht="18" customHeight="1"/>
    <row r="239" ht="18" customHeight="1"/>
    <row r="240" ht="18" customHeight="1"/>
    <row r="241" ht="18" customHeight="1"/>
    <row r="242" ht="18" customHeight="1"/>
    <row r="243" ht="18" customHeight="1"/>
    <row r="244" ht="18" customHeight="1"/>
    <row r="245" ht="18" customHeight="1"/>
    <row r="246" ht="18" customHeight="1"/>
    <row r="247" ht="18" customHeight="1"/>
    <row r="248" ht="18" customHeight="1"/>
    <row r="249" ht="18" customHeight="1"/>
    <row r="250" ht="18" customHeight="1"/>
    <row r="251" ht="18" customHeight="1"/>
    <row r="252" ht="18" customHeight="1"/>
    <row r="253" ht="18" customHeight="1"/>
    <row r="254" ht="18" customHeight="1"/>
    <row r="255" ht="18" customHeight="1"/>
    <row r="256"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row r="275" ht="18" customHeight="1"/>
    <row r="276" ht="18" customHeight="1"/>
    <row r="277" ht="18" customHeight="1"/>
    <row r="278" ht="18" customHeight="1"/>
    <row r="279" ht="18" customHeight="1"/>
    <row r="280" ht="18" customHeight="1"/>
    <row r="281" ht="18" customHeight="1"/>
    <row r="282" ht="18" customHeight="1"/>
    <row r="283" ht="18" customHeight="1"/>
    <row r="284" ht="18" customHeight="1"/>
    <row r="285" ht="18" customHeight="1"/>
    <row r="286" ht="18" customHeight="1"/>
    <row r="287" ht="18" customHeight="1"/>
    <row r="288" ht="18" customHeight="1"/>
    <row r="289" ht="18" customHeight="1"/>
    <row r="290" ht="18" customHeight="1"/>
    <row r="291" ht="18" customHeight="1"/>
    <row r="292" ht="18" customHeight="1"/>
    <row r="293" ht="18" customHeight="1"/>
    <row r="294" ht="18" customHeight="1"/>
    <row r="295" ht="18" customHeight="1"/>
    <row r="296" ht="18" customHeight="1"/>
    <row r="297" ht="18" customHeight="1"/>
    <row r="298" ht="18" customHeight="1"/>
    <row r="299" ht="18" customHeight="1"/>
    <row r="300" ht="18" customHeight="1"/>
    <row r="301" ht="18" customHeight="1"/>
    <row r="302" ht="18" customHeight="1"/>
    <row r="303" ht="18" customHeight="1"/>
    <row r="304" ht="18" customHeight="1"/>
    <row r="305" ht="18" customHeight="1"/>
  </sheetData>
  <printOptions horizontalCentered="1" verticalCentered="1"/>
  <pageMargins left="0.25" right="0.25" top="0.25" bottom="0.25" header="0.5" footer="0.21"/>
  <pageSetup scale="59" fitToWidth="2" orientation="portrait" r:id="rId1"/>
  <headerFooter alignWithMargins="0"/>
  <colBreaks count="1" manualBreakCount="1">
    <brk id="3" max="60" man="1"/>
  </colBreaks>
  <drawing r:id="rId2"/>
  <legacyDrawing r:id="rId3"/>
  <mc:AlternateContent xmlns:mc="http://schemas.openxmlformats.org/markup-compatibility/2006">
    <mc:Choice Requires="x14">
      <controls>
        <mc:AlternateContent xmlns:mc="http://schemas.openxmlformats.org/markup-compatibility/2006">
          <mc:Choice Requires="x14">
            <control shapeId="124929" r:id="rId4" name="Button 1">
              <controlPr locked="0" defaultSize="0" autoFill="0" autoLine="0" autoPict="0">
                <anchor moveWithCells="1" sizeWithCells="1">
                  <from>
                    <xdr:col>1</xdr:col>
                    <xdr:colOff>3409950</xdr:colOff>
                    <xdr:row>132</xdr:row>
                    <xdr:rowOff>28575</xdr:rowOff>
                  </from>
                  <to>
                    <xdr:col>1</xdr:col>
                    <xdr:colOff>3409950</xdr:colOff>
                    <xdr:row>133</xdr:row>
                    <xdr:rowOff>114300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29">
    <pageSetUpPr fitToPage="1"/>
  </sheetPr>
  <dimension ref="A1:C73"/>
  <sheetViews>
    <sheetView defaultGridColor="0" view="pageBreakPreview" topLeftCell="A28" colorId="22" zoomScale="60" zoomScaleNormal="85" workbookViewId="0">
      <selection activeCell="C59" sqref="C59"/>
    </sheetView>
  </sheetViews>
  <sheetFormatPr defaultColWidth="9.6640625" defaultRowHeight="15"/>
  <cols>
    <col min="1" max="1" width="4.6640625" style="805" customWidth="1"/>
    <col min="2" max="2" width="53.44140625" style="805" customWidth="1"/>
    <col min="3" max="3" width="51.6640625" style="805" customWidth="1"/>
    <col min="4" max="256" width="9.6640625" style="805"/>
    <col min="257" max="257" width="4.6640625" style="805" customWidth="1"/>
    <col min="258" max="258" width="53.44140625" style="805" customWidth="1"/>
    <col min="259" max="259" width="51.6640625" style="805" customWidth="1"/>
    <col min="260" max="512" width="9.6640625" style="805"/>
    <col min="513" max="513" width="4.6640625" style="805" customWidth="1"/>
    <col min="514" max="514" width="53.44140625" style="805" customWidth="1"/>
    <col min="515" max="515" width="51.6640625" style="805" customWidth="1"/>
    <col min="516" max="768" width="9.6640625" style="805"/>
    <col min="769" max="769" width="4.6640625" style="805" customWidth="1"/>
    <col min="770" max="770" width="53.44140625" style="805" customWidth="1"/>
    <col min="771" max="771" width="51.6640625" style="805" customWidth="1"/>
    <col min="772" max="1024" width="9.6640625" style="805"/>
    <col min="1025" max="1025" width="4.6640625" style="805" customWidth="1"/>
    <col min="1026" max="1026" width="53.44140625" style="805" customWidth="1"/>
    <col min="1027" max="1027" width="51.6640625" style="805" customWidth="1"/>
    <col min="1028" max="1280" width="9.6640625" style="805"/>
    <col min="1281" max="1281" width="4.6640625" style="805" customWidth="1"/>
    <col min="1282" max="1282" width="53.44140625" style="805" customWidth="1"/>
    <col min="1283" max="1283" width="51.6640625" style="805" customWidth="1"/>
    <col min="1284" max="1536" width="9.6640625" style="805"/>
    <col min="1537" max="1537" width="4.6640625" style="805" customWidth="1"/>
    <col min="1538" max="1538" width="53.44140625" style="805" customWidth="1"/>
    <col min="1539" max="1539" width="51.6640625" style="805" customWidth="1"/>
    <col min="1540" max="1792" width="9.6640625" style="805"/>
    <col min="1793" max="1793" width="4.6640625" style="805" customWidth="1"/>
    <col min="1794" max="1794" width="53.44140625" style="805" customWidth="1"/>
    <col min="1795" max="1795" width="51.6640625" style="805" customWidth="1"/>
    <col min="1796" max="2048" width="9.6640625" style="805"/>
    <col min="2049" max="2049" width="4.6640625" style="805" customWidth="1"/>
    <col min="2050" max="2050" width="53.44140625" style="805" customWidth="1"/>
    <col min="2051" max="2051" width="51.6640625" style="805" customWidth="1"/>
    <col min="2052" max="2304" width="9.6640625" style="805"/>
    <col min="2305" max="2305" width="4.6640625" style="805" customWidth="1"/>
    <col min="2306" max="2306" width="53.44140625" style="805" customWidth="1"/>
    <col min="2307" max="2307" width="51.6640625" style="805" customWidth="1"/>
    <col min="2308" max="2560" width="9.6640625" style="805"/>
    <col min="2561" max="2561" width="4.6640625" style="805" customWidth="1"/>
    <col min="2562" max="2562" width="53.44140625" style="805" customWidth="1"/>
    <col min="2563" max="2563" width="51.6640625" style="805" customWidth="1"/>
    <col min="2564" max="2816" width="9.6640625" style="805"/>
    <col min="2817" max="2817" width="4.6640625" style="805" customWidth="1"/>
    <col min="2818" max="2818" width="53.44140625" style="805" customWidth="1"/>
    <col min="2819" max="2819" width="51.6640625" style="805" customWidth="1"/>
    <col min="2820" max="3072" width="9.6640625" style="805"/>
    <col min="3073" max="3073" width="4.6640625" style="805" customWidth="1"/>
    <col min="3074" max="3074" width="53.44140625" style="805" customWidth="1"/>
    <col min="3075" max="3075" width="51.6640625" style="805" customWidth="1"/>
    <col min="3076" max="3328" width="9.6640625" style="805"/>
    <col min="3329" max="3329" width="4.6640625" style="805" customWidth="1"/>
    <col min="3330" max="3330" width="53.44140625" style="805" customWidth="1"/>
    <col min="3331" max="3331" width="51.6640625" style="805" customWidth="1"/>
    <col min="3332" max="3584" width="9.6640625" style="805"/>
    <col min="3585" max="3585" width="4.6640625" style="805" customWidth="1"/>
    <col min="3586" max="3586" width="53.44140625" style="805" customWidth="1"/>
    <col min="3587" max="3587" width="51.6640625" style="805" customWidth="1"/>
    <col min="3588" max="3840" width="9.6640625" style="805"/>
    <col min="3841" max="3841" width="4.6640625" style="805" customWidth="1"/>
    <col min="3842" max="3842" width="53.44140625" style="805" customWidth="1"/>
    <col min="3843" max="3843" width="51.6640625" style="805" customWidth="1"/>
    <col min="3844" max="4096" width="9.6640625" style="805"/>
    <col min="4097" max="4097" width="4.6640625" style="805" customWidth="1"/>
    <col min="4098" max="4098" width="53.44140625" style="805" customWidth="1"/>
    <col min="4099" max="4099" width="51.6640625" style="805" customWidth="1"/>
    <col min="4100" max="4352" width="9.6640625" style="805"/>
    <col min="4353" max="4353" width="4.6640625" style="805" customWidth="1"/>
    <col min="4354" max="4354" width="53.44140625" style="805" customWidth="1"/>
    <col min="4355" max="4355" width="51.6640625" style="805" customWidth="1"/>
    <col min="4356" max="4608" width="9.6640625" style="805"/>
    <col min="4609" max="4609" width="4.6640625" style="805" customWidth="1"/>
    <col min="4610" max="4610" width="53.44140625" style="805" customWidth="1"/>
    <col min="4611" max="4611" width="51.6640625" style="805" customWidth="1"/>
    <col min="4612" max="4864" width="9.6640625" style="805"/>
    <col min="4865" max="4865" width="4.6640625" style="805" customWidth="1"/>
    <col min="4866" max="4866" width="53.44140625" style="805" customWidth="1"/>
    <col min="4867" max="4867" width="51.6640625" style="805" customWidth="1"/>
    <col min="4868" max="5120" width="9.6640625" style="805"/>
    <col min="5121" max="5121" width="4.6640625" style="805" customWidth="1"/>
    <col min="5122" max="5122" width="53.44140625" style="805" customWidth="1"/>
    <col min="5123" max="5123" width="51.6640625" style="805" customWidth="1"/>
    <col min="5124" max="5376" width="9.6640625" style="805"/>
    <col min="5377" max="5377" width="4.6640625" style="805" customWidth="1"/>
    <col min="5378" max="5378" width="53.44140625" style="805" customWidth="1"/>
    <col min="5379" max="5379" width="51.6640625" style="805" customWidth="1"/>
    <col min="5380" max="5632" width="9.6640625" style="805"/>
    <col min="5633" max="5633" width="4.6640625" style="805" customWidth="1"/>
    <col min="5634" max="5634" width="53.44140625" style="805" customWidth="1"/>
    <col min="5635" max="5635" width="51.6640625" style="805" customWidth="1"/>
    <col min="5636" max="5888" width="9.6640625" style="805"/>
    <col min="5889" max="5889" width="4.6640625" style="805" customWidth="1"/>
    <col min="5890" max="5890" width="53.44140625" style="805" customWidth="1"/>
    <col min="5891" max="5891" width="51.6640625" style="805" customWidth="1"/>
    <col min="5892" max="6144" width="9.6640625" style="805"/>
    <col min="6145" max="6145" width="4.6640625" style="805" customWidth="1"/>
    <col min="6146" max="6146" width="53.44140625" style="805" customWidth="1"/>
    <col min="6147" max="6147" width="51.6640625" style="805" customWidth="1"/>
    <col min="6148" max="6400" width="9.6640625" style="805"/>
    <col min="6401" max="6401" width="4.6640625" style="805" customWidth="1"/>
    <col min="6402" max="6402" width="53.44140625" style="805" customWidth="1"/>
    <col min="6403" max="6403" width="51.6640625" style="805" customWidth="1"/>
    <col min="6404" max="6656" width="9.6640625" style="805"/>
    <col min="6657" max="6657" width="4.6640625" style="805" customWidth="1"/>
    <col min="6658" max="6658" width="53.44140625" style="805" customWidth="1"/>
    <col min="6659" max="6659" width="51.6640625" style="805" customWidth="1"/>
    <col min="6660" max="6912" width="9.6640625" style="805"/>
    <col min="6913" max="6913" width="4.6640625" style="805" customWidth="1"/>
    <col min="6914" max="6914" width="53.44140625" style="805" customWidth="1"/>
    <col min="6915" max="6915" width="51.6640625" style="805" customWidth="1"/>
    <col min="6916" max="7168" width="9.6640625" style="805"/>
    <col min="7169" max="7169" width="4.6640625" style="805" customWidth="1"/>
    <col min="7170" max="7170" width="53.44140625" style="805" customWidth="1"/>
    <col min="7171" max="7171" width="51.6640625" style="805" customWidth="1"/>
    <col min="7172" max="7424" width="9.6640625" style="805"/>
    <col min="7425" max="7425" width="4.6640625" style="805" customWidth="1"/>
    <col min="7426" max="7426" width="53.44140625" style="805" customWidth="1"/>
    <col min="7427" max="7427" width="51.6640625" style="805" customWidth="1"/>
    <col min="7428" max="7680" width="9.6640625" style="805"/>
    <col min="7681" max="7681" width="4.6640625" style="805" customWidth="1"/>
    <col min="7682" max="7682" width="53.44140625" style="805" customWidth="1"/>
    <col min="7683" max="7683" width="51.6640625" style="805" customWidth="1"/>
    <col min="7684" max="7936" width="9.6640625" style="805"/>
    <col min="7937" max="7937" width="4.6640625" style="805" customWidth="1"/>
    <col min="7938" max="7938" width="53.44140625" style="805" customWidth="1"/>
    <col min="7939" max="7939" width="51.6640625" style="805" customWidth="1"/>
    <col min="7940" max="8192" width="9.6640625" style="805"/>
    <col min="8193" max="8193" width="4.6640625" style="805" customWidth="1"/>
    <col min="8194" max="8194" width="53.44140625" style="805" customWidth="1"/>
    <col min="8195" max="8195" width="51.6640625" style="805" customWidth="1"/>
    <col min="8196" max="8448" width="9.6640625" style="805"/>
    <col min="8449" max="8449" width="4.6640625" style="805" customWidth="1"/>
    <col min="8450" max="8450" width="53.44140625" style="805" customWidth="1"/>
    <col min="8451" max="8451" width="51.6640625" style="805" customWidth="1"/>
    <col min="8452" max="8704" width="9.6640625" style="805"/>
    <col min="8705" max="8705" width="4.6640625" style="805" customWidth="1"/>
    <col min="8706" max="8706" width="53.44140625" style="805" customWidth="1"/>
    <col min="8707" max="8707" width="51.6640625" style="805" customWidth="1"/>
    <col min="8708" max="8960" width="9.6640625" style="805"/>
    <col min="8961" max="8961" width="4.6640625" style="805" customWidth="1"/>
    <col min="8962" max="8962" width="53.44140625" style="805" customWidth="1"/>
    <col min="8963" max="8963" width="51.6640625" style="805" customWidth="1"/>
    <col min="8964" max="9216" width="9.6640625" style="805"/>
    <col min="9217" max="9217" width="4.6640625" style="805" customWidth="1"/>
    <col min="9218" max="9218" width="53.44140625" style="805" customWidth="1"/>
    <col min="9219" max="9219" width="51.6640625" style="805" customWidth="1"/>
    <col min="9220" max="9472" width="9.6640625" style="805"/>
    <col min="9473" max="9473" width="4.6640625" style="805" customWidth="1"/>
    <col min="9474" max="9474" width="53.44140625" style="805" customWidth="1"/>
    <col min="9475" max="9475" width="51.6640625" style="805" customWidth="1"/>
    <col min="9476" max="9728" width="9.6640625" style="805"/>
    <col min="9729" max="9729" width="4.6640625" style="805" customWidth="1"/>
    <col min="9730" max="9730" width="53.44140625" style="805" customWidth="1"/>
    <col min="9731" max="9731" width="51.6640625" style="805" customWidth="1"/>
    <col min="9732" max="9984" width="9.6640625" style="805"/>
    <col min="9985" max="9985" width="4.6640625" style="805" customWidth="1"/>
    <col min="9986" max="9986" width="53.44140625" style="805" customWidth="1"/>
    <col min="9987" max="9987" width="51.6640625" style="805" customWidth="1"/>
    <col min="9988" max="10240" width="9.6640625" style="805"/>
    <col min="10241" max="10241" width="4.6640625" style="805" customWidth="1"/>
    <col min="10242" max="10242" width="53.44140625" style="805" customWidth="1"/>
    <col min="10243" max="10243" width="51.6640625" style="805" customWidth="1"/>
    <col min="10244" max="10496" width="9.6640625" style="805"/>
    <col min="10497" max="10497" width="4.6640625" style="805" customWidth="1"/>
    <col min="10498" max="10498" width="53.44140625" style="805" customWidth="1"/>
    <col min="10499" max="10499" width="51.6640625" style="805" customWidth="1"/>
    <col min="10500" max="10752" width="9.6640625" style="805"/>
    <col min="10753" max="10753" width="4.6640625" style="805" customWidth="1"/>
    <col min="10754" max="10754" width="53.44140625" style="805" customWidth="1"/>
    <col min="10755" max="10755" width="51.6640625" style="805" customWidth="1"/>
    <col min="10756" max="11008" width="9.6640625" style="805"/>
    <col min="11009" max="11009" width="4.6640625" style="805" customWidth="1"/>
    <col min="11010" max="11010" width="53.44140625" style="805" customWidth="1"/>
    <col min="11011" max="11011" width="51.6640625" style="805" customWidth="1"/>
    <col min="11012" max="11264" width="9.6640625" style="805"/>
    <col min="11265" max="11265" width="4.6640625" style="805" customWidth="1"/>
    <col min="11266" max="11266" width="53.44140625" style="805" customWidth="1"/>
    <col min="11267" max="11267" width="51.6640625" style="805" customWidth="1"/>
    <col min="11268" max="11520" width="9.6640625" style="805"/>
    <col min="11521" max="11521" width="4.6640625" style="805" customWidth="1"/>
    <col min="11522" max="11522" width="53.44140625" style="805" customWidth="1"/>
    <col min="11523" max="11523" width="51.6640625" style="805" customWidth="1"/>
    <col min="11524" max="11776" width="9.6640625" style="805"/>
    <col min="11777" max="11777" width="4.6640625" style="805" customWidth="1"/>
    <col min="11778" max="11778" width="53.44140625" style="805" customWidth="1"/>
    <col min="11779" max="11779" width="51.6640625" style="805" customWidth="1"/>
    <col min="11780" max="12032" width="9.6640625" style="805"/>
    <col min="12033" max="12033" width="4.6640625" style="805" customWidth="1"/>
    <col min="12034" max="12034" width="53.44140625" style="805" customWidth="1"/>
    <col min="12035" max="12035" width="51.6640625" style="805" customWidth="1"/>
    <col min="12036" max="12288" width="9.6640625" style="805"/>
    <col min="12289" max="12289" width="4.6640625" style="805" customWidth="1"/>
    <col min="12290" max="12290" width="53.44140625" style="805" customWidth="1"/>
    <col min="12291" max="12291" width="51.6640625" style="805" customWidth="1"/>
    <col min="12292" max="12544" width="9.6640625" style="805"/>
    <col min="12545" max="12545" width="4.6640625" style="805" customWidth="1"/>
    <col min="12546" max="12546" width="53.44140625" style="805" customWidth="1"/>
    <col min="12547" max="12547" width="51.6640625" style="805" customWidth="1"/>
    <col min="12548" max="12800" width="9.6640625" style="805"/>
    <col min="12801" max="12801" width="4.6640625" style="805" customWidth="1"/>
    <col min="12802" max="12802" width="53.44140625" style="805" customWidth="1"/>
    <col min="12803" max="12803" width="51.6640625" style="805" customWidth="1"/>
    <col min="12804" max="13056" width="9.6640625" style="805"/>
    <col min="13057" max="13057" width="4.6640625" style="805" customWidth="1"/>
    <col min="13058" max="13058" width="53.44140625" style="805" customWidth="1"/>
    <col min="13059" max="13059" width="51.6640625" style="805" customWidth="1"/>
    <col min="13060" max="13312" width="9.6640625" style="805"/>
    <col min="13313" max="13313" width="4.6640625" style="805" customWidth="1"/>
    <col min="13314" max="13314" width="53.44140625" style="805" customWidth="1"/>
    <col min="13315" max="13315" width="51.6640625" style="805" customWidth="1"/>
    <col min="13316" max="13568" width="9.6640625" style="805"/>
    <col min="13569" max="13569" width="4.6640625" style="805" customWidth="1"/>
    <col min="13570" max="13570" width="53.44140625" style="805" customWidth="1"/>
    <col min="13571" max="13571" width="51.6640625" style="805" customWidth="1"/>
    <col min="13572" max="13824" width="9.6640625" style="805"/>
    <col min="13825" max="13825" width="4.6640625" style="805" customWidth="1"/>
    <col min="13826" max="13826" width="53.44140625" style="805" customWidth="1"/>
    <col min="13827" max="13827" width="51.6640625" style="805" customWidth="1"/>
    <col min="13828" max="14080" width="9.6640625" style="805"/>
    <col min="14081" max="14081" width="4.6640625" style="805" customWidth="1"/>
    <col min="14082" max="14082" width="53.44140625" style="805" customWidth="1"/>
    <col min="14083" max="14083" width="51.6640625" style="805" customWidth="1"/>
    <col min="14084" max="14336" width="9.6640625" style="805"/>
    <col min="14337" max="14337" width="4.6640625" style="805" customWidth="1"/>
    <col min="14338" max="14338" width="53.44140625" style="805" customWidth="1"/>
    <col min="14339" max="14339" width="51.6640625" style="805" customWidth="1"/>
    <col min="14340" max="14592" width="9.6640625" style="805"/>
    <col min="14593" max="14593" width="4.6640625" style="805" customWidth="1"/>
    <col min="14594" max="14594" width="53.44140625" style="805" customWidth="1"/>
    <col min="14595" max="14595" width="51.6640625" style="805" customWidth="1"/>
    <col min="14596" max="14848" width="9.6640625" style="805"/>
    <col min="14849" max="14849" width="4.6640625" style="805" customWidth="1"/>
    <col min="14850" max="14850" width="53.44140625" style="805" customWidth="1"/>
    <col min="14851" max="14851" width="51.6640625" style="805" customWidth="1"/>
    <col min="14852" max="15104" width="9.6640625" style="805"/>
    <col min="15105" max="15105" width="4.6640625" style="805" customWidth="1"/>
    <col min="15106" max="15106" width="53.44140625" style="805" customWidth="1"/>
    <col min="15107" max="15107" width="51.6640625" style="805" customWidth="1"/>
    <col min="15108" max="15360" width="9.6640625" style="805"/>
    <col min="15361" max="15361" width="4.6640625" style="805" customWidth="1"/>
    <col min="15362" max="15362" width="53.44140625" style="805" customWidth="1"/>
    <col min="15363" max="15363" width="51.6640625" style="805" customWidth="1"/>
    <col min="15364" max="15616" width="9.6640625" style="805"/>
    <col min="15617" max="15617" width="4.6640625" style="805" customWidth="1"/>
    <col min="15618" max="15618" width="53.44140625" style="805" customWidth="1"/>
    <col min="15619" max="15619" width="51.6640625" style="805" customWidth="1"/>
    <col min="15620" max="15872" width="9.6640625" style="805"/>
    <col min="15873" max="15873" width="4.6640625" style="805" customWidth="1"/>
    <col min="15874" max="15874" width="53.44140625" style="805" customWidth="1"/>
    <col min="15875" max="15875" width="51.6640625" style="805" customWidth="1"/>
    <col min="15876" max="16128" width="9.6640625" style="805"/>
    <col min="16129" max="16129" width="4.6640625" style="805" customWidth="1"/>
    <col min="16130" max="16130" width="53.44140625" style="805" customWidth="1"/>
    <col min="16131" max="16131" width="51.6640625" style="805" customWidth="1"/>
    <col min="16132" max="16384" width="9.6640625" style="805"/>
  </cols>
  <sheetData>
    <row r="1" spans="1:3" ht="16.149999999999999" customHeight="1" thickBot="1">
      <c r="A1" s="565" t="str">
        <f>'Data Sheet'!$A$51</f>
        <v>Annual Report of KeySpan Gas East Corporation d/b/a National Grid                                                  Year ended December 31, 2013</v>
      </c>
      <c r="B1" s="801"/>
      <c r="C1" s="891" t="s">
        <v>3246</v>
      </c>
    </row>
    <row r="2" spans="1:3" ht="16.149999999999999" customHeight="1">
      <c r="A2" s="892"/>
      <c r="B2" s="893"/>
      <c r="C2" s="864"/>
    </row>
    <row r="3" spans="1:3" ht="16.149999999999999" customHeight="1">
      <c r="A3" s="854" t="s">
        <v>1996</v>
      </c>
      <c r="B3" s="855"/>
      <c r="C3" s="816"/>
    </row>
    <row r="4" spans="1:3" ht="16.149999999999999" customHeight="1">
      <c r="A4" s="812"/>
      <c r="C4" s="813"/>
    </row>
    <row r="5" spans="1:3" ht="16.149999999999999" customHeight="1">
      <c r="A5" s="824" t="s">
        <v>1161</v>
      </c>
      <c r="B5" s="805" t="s">
        <v>1997</v>
      </c>
      <c r="C5" s="813"/>
    </row>
    <row r="6" spans="1:3" ht="16.149999999999999" customHeight="1">
      <c r="A6" s="812"/>
      <c r="B6" s="805" t="s">
        <v>379</v>
      </c>
      <c r="C6" s="813"/>
    </row>
    <row r="7" spans="1:3" ht="16.149999999999999" customHeight="1">
      <c r="A7" s="812"/>
      <c r="B7" s="805" t="s">
        <v>380</v>
      </c>
      <c r="C7" s="813"/>
    </row>
    <row r="8" spans="1:3" ht="16.149999999999999" customHeight="1">
      <c r="A8" s="812"/>
      <c r="B8" s="805" t="s">
        <v>381</v>
      </c>
      <c r="C8" s="813"/>
    </row>
    <row r="9" spans="1:3" ht="16.149999999999999" customHeight="1">
      <c r="A9" s="812"/>
      <c r="B9" s="805" t="s">
        <v>382</v>
      </c>
      <c r="C9" s="813"/>
    </row>
    <row r="10" spans="1:3" ht="16.149999999999999" customHeight="1">
      <c r="A10" s="812"/>
      <c r="B10" s="805" t="s">
        <v>383</v>
      </c>
      <c r="C10" s="813"/>
    </row>
    <row r="11" spans="1:3" ht="16.149999999999999" customHeight="1">
      <c r="A11" s="812"/>
      <c r="B11" s="805" t="s">
        <v>384</v>
      </c>
      <c r="C11" s="813"/>
    </row>
    <row r="12" spans="1:3" ht="16.149999999999999" customHeight="1">
      <c r="A12" s="812"/>
      <c r="B12" s="805" t="s">
        <v>385</v>
      </c>
      <c r="C12" s="813"/>
    </row>
    <row r="13" spans="1:3" ht="16.149999999999999" customHeight="1">
      <c r="A13" s="824" t="s">
        <v>1163</v>
      </c>
      <c r="B13" s="805" t="s">
        <v>386</v>
      </c>
      <c r="C13" s="813"/>
    </row>
    <row r="14" spans="1:3" ht="16.149999999999999" customHeight="1">
      <c r="A14" s="824" t="s">
        <v>1166</v>
      </c>
      <c r="B14" s="805" t="s">
        <v>387</v>
      </c>
      <c r="C14" s="813"/>
    </row>
    <row r="15" spans="1:3" ht="16.149999999999999" customHeight="1">
      <c r="A15" s="812"/>
      <c r="B15" s="805" t="s">
        <v>388</v>
      </c>
      <c r="C15" s="813"/>
    </row>
    <row r="16" spans="1:3" ht="16.149999999999999" customHeight="1">
      <c r="A16" s="824" t="s">
        <v>1169</v>
      </c>
      <c r="B16" s="805" t="s">
        <v>389</v>
      </c>
      <c r="C16" s="813"/>
    </row>
    <row r="17" spans="1:3" ht="16.149999999999999" customHeight="1">
      <c r="A17" s="812"/>
      <c r="B17" s="805" t="s">
        <v>390</v>
      </c>
      <c r="C17" s="813"/>
    </row>
    <row r="18" spans="1:3" ht="16.149999999999999" customHeight="1">
      <c r="A18" s="824" t="s">
        <v>1171</v>
      </c>
      <c r="B18" s="805" t="s">
        <v>754</v>
      </c>
      <c r="C18" s="813"/>
    </row>
    <row r="19" spans="1:3" ht="16.149999999999999" customHeight="1">
      <c r="A19" s="812"/>
      <c r="B19" s="805" t="s">
        <v>755</v>
      </c>
      <c r="C19" s="813"/>
    </row>
    <row r="20" spans="1:3" ht="16.149999999999999" customHeight="1">
      <c r="A20" s="812"/>
      <c r="B20" s="805" t="s">
        <v>756</v>
      </c>
      <c r="C20" s="813"/>
    </row>
    <row r="21" spans="1:3" ht="16.149999999999999" customHeight="1">
      <c r="A21" s="812"/>
      <c r="B21" s="805" t="s">
        <v>757</v>
      </c>
      <c r="C21" s="813"/>
    </row>
    <row r="22" spans="1:3" ht="16.149999999999999" customHeight="1">
      <c r="A22" s="824" t="s">
        <v>484</v>
      </c>
      <c r="B22" s="805" t="s">
        <v>758</v>
      </c>
      <c r="C22" s="813"/>
    </row>
    <row r="23" spans="1:3" ht="16.149999999999999" customHeight="1">
      <c r="A23" s="812"/>
      <c r="B23" s="805" t="s">
        <v>759</v>
      </c>
      <c r="C23" s="813"/>
    </row>
    <row r="24" spans="1:3" ht="16.149999999999999" customHeight="1">
      <c r="A24" s="824" t="s">
        <v>2010</v>
      </c>
      <c r="B24" s="805" t="s">
        <v>69</v>
      </c>
      <c r="C24" s="813"/>
    </row>
    <row r="25" spans="1:3" ht="16.149999999999999" customHeight="1">
      <c r="A25" s="812"/>
      <c r="B25" s="805" t="s">
        <v>70</v>
      </c>
      <c r="C25" s="813"/>
    </row>
    <row r="26" spans="1:3" ht="16.149999999999999" customHeight="1">
      <c r="A26" s="824" t="s">
        <v>1227</v>
      </c>
      <c r="B26" s="805" t="s">
        <v>71</v>
      </c>
      <c r="C26" s="813"/>
    </row>
    <row r="27" spans="1:3" ht="16.149999999999999" customHeight="1">
      <c r="A27" s="812"/>
      <c r="B27" s="805" t="s">
        <v>1560</v>
      </c>
      <c r="C27" s="813"/>
    </row>
    <row r="28" spans="1:3" ht="16.149999999999999" customHeight="1">
      <c r="A28" s="812"/>
      <c r="B28" s="805" t="s">
        <v>1561</v>
      </c>
      <c r="C28" s="813"/>
    </row>
    <row r="29" spans="1:3" ht="16.149999999999999" customHeight="1">
      <c r="A29" s="812"/>
      <c r="B29" s="805" t="s">
        <v>1562</v>
      </c>
      <c r="C29" s="813"/>
    </row>
    <row r="30" spans="1:3" ht="16.149999999999999" customHeight="1">
      <c r="A30" s="824" t="s">
        <v>307</v>
      </c>
      <c r="B30" s="805" t="s">
        <v>1563</v>
      </c>
      <c r="C30" s="813"/>
    </row>
    <row r="31" spans="1:3" ht="16.149999999999999" customHeight="1">
      <c r="A31" s="824" t="s">
        <v>1368</v>
      </c>
      <c r="B31" s="805" t="s">
        <v>748</v>
      </c>
      <c r="C31" s="813"/>
    </row>
    <row r="32" spans="1:3" ht="16.149999999999999" customHeight="1">
      <c r="A32" s="824" t="s">
        <v>694</v>
      </c>
      <c r="B32" s="805" t="s">
        <v>749</v>
      </c>
      <c r="C32" s="813"/>
    </row>
    <row r="33" spans="1:3" ht="16.149999999999999" customHeight="1">
      <c r="A33" s="812"/>
      <c r="B33" s="805" t="s">
        <v>750</v>
      </c>
      <c r="C33" s="813"/>
    </row>
    <row r="34" spans="1:3" ht="16.149999999999999" customHeight="1">
      <c r="A34" s="812"/>
      <c r="B34" s="805" t="s">
        <v>751</v>
      </c>
      <c r="C34" s="813"/>
    </row>
    <row r="35" spans="1:3" ht="16.149999999999999" customHeight="1">
      <c r="A35" s="824" t="s">
        <v>698</v>
      </c>
      <c r="B35" s="805" t="s">
        <v>752</v>
      </c>
      <c r="C35" s="813"/>
    </row>
    <row r="36" spans="1:3" ht="16.149999999999999" customHeight="1">
      <c r="A36" s="825"/>
      <c r="B36" s="827" t="s">
        <v>753</v>
      </c>
      <c r="C36" s="828"/>
    </row>
    <row r="37" spans="1:3" ht="16.149999999999999" customHeight="1">
      <c r="A37" s="812"/>
      <c r="B37" s="805" t="s">
        <v>704</v>
      </c>
      <c r="C37" s="813"/>
    </row>
    <row r="38" spans="1:3" ht="16.149999999999999" customHeight="1">
      <c r="A38" s="812"/>
      <c r="B38" s="805" t="s">
        <v>418</v>
      </c>
      <c r="C38" s="813"/>
    </row>
    <row r="39" spans="1:3" ht="16.149999999999999" customHeight="1">
      <c r="A39" s="812"/>
      <c r="B39" s="805" t="s">
        <v>419</v>
      </c>
      <c r="C39" s="813"/>
    </row>
    <row r="40" spans="1:3" ht="16.149999999999999" customHeight="1">
      <c r="A40" s="894"/>
      <c r="B40" s="881"/>
      <c r="C40" s="839"/>
    </row>
    <row r="41" spans="1:3" ht="16.149999999999999" customHeight="1">
      <c r="A41" s="894"/>
      <c r="B41" s="881"/>
      <c r="C41" s="839"/>
    </row>
    <row r="42" spans="1:3" ht="16.149999999999999" customHeight="1">
      <c r="A42" s="894"/>
      <c r="B42" s="881"/>
      <c r="C42" s="839"/>
    </row>
    <row r="43" spans="1:3" ht="16.149999999999999" customHeight="1">
      <c r="A43" s="894"/>
      <c r="B43" s="881"/>
      <c r="C43" s="839"/>
    </row>
    <row r="44" spans="1:3" ht="16.149999999999999" customHeight="1">
      <c r="A44" s="894"/>
      <c r="B44" s="881"/>
      <c r="C44" s="839"/>
    </row>
    <row r="45" spans="1:3" ht="16.149999999999999" customHeight="1">
      <c r="A45" s="894"/>
      <c r="B45" s="881"/>
      <c r="C45" s="839"/>
    </row>
    <row r="46" spans="1:3" ht="16.149999999999999" customHeight="1">
      <c r="A46" s="894"/>
      <c r="B46" s="881"/>
      <c r="C46" s="839"/>
    </row>
    <row r="47" spans="1:3" ht="16.149999999999999" customHeight="1">
      <c r="A47" s="894"/>
      <c r="B47" s="881"/>
      <c r="C47" s="839"/>
    </row>
    <row r="48" spans="1:3" ht="16.149999999999999" customHeight="1">
      <c r="A48" s="894"/>
      <c r="B48" s="881"/>
      <c r="C48" s="839"/>
    </row>
    <row r="49" spans="1:3" ht="16.149999999999999" customHeight="1">
      <c r="A49" s="894"/>
      <c r="B49" s="881"/>
      <c r="C49" s="839"/>
    </row>
    <row r="50" spans="1:3" ht="16.149999999999999" customHeight="1">
      <c r="A50" s="894"/>
      <c r="B50" s="881"/>
      <c r="C50" s="839"/>
    </row>
    <row r="51" spans="1:3" ht="16.149999999999999" customHeight="1">
      <c r="A51" s="894"/>
      <c r="B51" s="881"/>
      <c r="C51" s="839"/>
    </row>
    <row r="52" spans="1:3" ht="16.149999999999999" customHeight="1">
      <c r="A52" s="894"/>
      <c r="B52" s="881"/>
      <c r="C52" s="839"/>
    </row>
    <row r="53" spans="1:3" ht="16.149999999999999" customHeight="1">
      <c r="A53" s="894"/>
      <c r="B53" s="881"/>
      <c r="C53" s="839"/>
    </row>
    <row r="54" spans="1:3" ht="16.149999999999999" customHeight="1">
      <c r="A54" s="894"/>
      <c r="B54" s="881"/>
      <c r="C54" s="839"/>
    </row>
    <row r="55" spans="1:3" ht="16.149999999999999" customHeight="1">
      <c r="A55" s="894"/>
      <c r="B55" s="881"/>
      <c r="C55" s="839"/>
    </row>
    <row r="56" spans="1:3" ht="16.149999999999999" customHeight="1">
      <c r="A56" s="894"/>
      <c r="B56" s="881"/>
      <c r="C56" s="839"/>
    </row>
    <row r="57" spans="1:3" ht="16.149999999999999" customHeight="1">
      <c r="A57" s="894"/>
      <c r="B57" s="881"/>
      <c r="C57" s="839"/>
    </row>
    <row r="58" spans="1:3" ht="16.149999999999999" customHeight="1" thickBot="1">
      <c r="A58" s="895"/>
      <c r="B58" s="886"/>
      <c r="C58" s="844"/>
    </row>
    <row r="59" spans="1:3" ht="16.149999999999999" customHeight="1">
      <c r="A59" s="805" t="s">
        <v>1475</v>
      </c>
    </row>
    <row r="60" spans="1:3" ht="16.149999999999999" customHeight="1">
      <c r="A60" s="841" t="s">
        <v>2640</v>
      </c>
      <c r="B60" s="841"/>
      <c r="C60" s="841"/>
    </row>
    <row r="65" spans="2:2">
      <c r="B65" s="862"/>
    </row>
    <row r="68" spans="2:2">
      <c r="B68" s="862"/>
    </row>
    <row r="69" spans="2:2">
      <c r="B69" s="862"/>
    </row>
    <row r="70" spans="2:2">
      <c r="B70" s="862"/>
    </row>
    <row r="71" spans="2:2">
      <c r="B71" s="862"/>
    </row>
    <row r="72" spans="2:2">
      <c r="B72" s="862"/>
    </row>
    <row r="73" spans="2:2">
      <c r="B73" s="862"/>
    </row>
  </sheetData>
  <printOptions horizontalCentered="1" verticalCentered="1"/>
  <pageMargins left="0.25" right="0.25" top="0.25" bottom="0.25" header="0.5" footer="0.21"/>
  <pageSetup scale="77" orientation="portrait" r:id="rId1"/>
  <headerFooter alignWithMargins="0"/>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30">
    <pageSetUpPr fitToPage="1"/>
  </sheetPr>
  <dimension ref="A1:G69"/>
  <sheetViews>
    <sheetView defaultGridColor="0" view="pageBreakPreview" topLeftCell="A40" colorId="22" zoomScale="60" zoomScaleNormal="70" workbookViewId="0">
      <selection activeCell="H100" sqref="H100"/>
    </sheetView>
  </sheetViews>
  <sheetFormatPr defaultColWidth="9.6640625" defaultRowHeight="15"/>
  <cols>
    <col min="1" max="1" width="4.6640625" style="840" customWidth="1"/>
    <col min="2" max="2" width="1.6640625" style="840" customWidth="1"/>
    <col min="3" max="3" width="60.6640625" style="840" customWidth="1"/>
    <col min="4" max="4" width="20.6640625" style="840" customWidth="1"/>
    <col min="5" max="5" width="2.6640625" style="840" customWidth="1"/>
    <col min="6" max="6" width="18.6640625" style="840" customWidth="1"/>
    <col min="7" max="7" width="1.6640625" style="840" customWidth="1"/>
    <col min="8" max="8" width="31.109375" style="840" bestFit="1" customWidth="1"/>
    <col min="9" max="256" width="9.6640625" style="840"/>
    <col min="257" max="257" width="4.6640625" style="840" customWidth="1"/>
    <col min="258" max="258" width="1.6640625" style="840" customWidth="1"/>
    <col min="259" max="259" width="60.6640625" style="840" customWidth="1"/>
    <col min="260" max="260" width="20.6640625" style="840" customWidth="1"/>
    <col min="261" max="261" width="2.6640625" style="840" customWidth="1"/>
    <col min="262" max="262" width="18.6640625" style="840" customWidth="1"/>
    <col min="263" max="263" width="1.6640625" style="840" customWidth="1"/>
    <col min="264" max="264" width="31.109375" style="840" bestFit="1" customWidth="1"/>
    <col min="265" max="512" width="9.6640625" style="840"/>
    <col min="513" max="513" width="4.6640625" style="840" customWidth="1"/>
    <col min="514" max="514" width="1.6640625" style="840" customWidth="1"/>
    <col min="515" max="515" width="60.6640625" style="840" customWidth="1"/>
    <col min="516" max="516" width="20.6640625" style="840" customWidth="1"/>
    <col min="517" max="517" width="2.6640625" style="840" customWidth="1"/>
    <col min="518" max="518" width="18.6640625" style="840" customWidth="1"/>
    <col min="519" max="519" width="1.6640625" style="840" customWidth="1"/>
    <col min="520" max="520" width="31.109375" style="840" bestFit="1" customWidth="1"/>
    <col min="521" max="768" width="9.6640625" style="840"/>
    <col min="769" max="769" width="4.6640625" style="840" customWidth="1"/>
    <col min="770" max="770" width="1.6640625" style="840" customWidth="1"/>
    <col min="771" max="771" width="60.6640625" style="840" customWidth="1"/>
    <col min="772" max="772" width="20.6640625" style="840" customWidth="1"/>
    <col min="773" max="773" width="2.6640625" style="840" customWidth="1"/>
    <col min="774" max="774" width="18.6640625" style="840" customWidth="1"/>
    <col min="775" max="775" width="1.6640625" style="840" customWidth="1"/>
    <col min="776" max="776" width="31.109375" style="840" bestFit="1" customWidth="1"/>
    <col min="777" max="1024" width="9.6640625" style="840"/>
    <col min="1025" max="1025" width="4.6640625" style="840" customWidth="1"/>
    <col min="1026" max="1026" width="1.6640625" style="840" customWidth="1"/>
    <col min="1027" max="1027" width="60.6640625" style="840" customWidth="1"/>
    <col min="1028" max="1028" width="20.6640625" style="840" customWidth="1"/>
    <col min="1029" max="1029" width="2.6640625" style="840" customWidth="1"/>
    <col min="1030" max="1030" width="18.6640625" style="840" customWidth="1"/>
    <col min="1031" max="1031" width="1.6640625" style="840" customWidth="1"/>
    <col min="1032" max="1032" width="31.109375" style="840" bestFit="1" customWidth="1"/>
    <col min="1033" max="1280" width="9.6640625" style="840"/>
    <col min="1281" max="1281" width="4.6640625" style="840" customWidth="1"/>
    <col min="1282" max="1282" width="1.6640625" style="840" customWidth="1"/>
    <col min="1283" max="1283" width="60.6640625" style="840" customWidth="1"/>
    <col min="1284" max="1284" width="20.6640625" style="840" customWidth="1"/>
    <col min="1285" max="1285" width="2.6640625" style="840" customWidth="1"/>
    <col min="1286" max="1286" width="18.6640625" style="840" customWidth="1"/>
    <col min="1287" max="1287" width="1.6640625" style="840" customWidth="1"/>
    <col min="1288" max="1288" width="31.109375" style="840" bestFit="1" customWidth="1"/>
    <col min="1289" max="1536" width="9.6640625" style="840"/>
    <col min="1537" max="1537" width="4.6640625" style="840" customWidth="1"/>
    <col min="1538" max="1538" width="1.6640625" style="840" customWidth="1"/>
    <col min="1539" max="1539" width="60.6640625" style="840" customWidth="1"/>
    <col min="1540" max="1540" width="20.6640625" style="840" customWidth="1"/>
    <col min="1541" max="1541" width="2.6640625" style="840" customWidth="1"/>
    <col min="1542" max="1542" width="18.6640625" style="840" customWidth="1"/>
    <col min="1543" max="1543" width="1.6640625" style="840" customWidth="1"/>
    <col min="1544" max="1544" width="31.109375" style="840" bestFit="1" customWidth="1"/>
    <col min="1545" max="1792" width="9.6640625" style="840"/>
    <col min="1793" max="1793" width="4.6640625" style="840" customWidth="1"/>
    <col min="1794" max="1794" width="1.6640625" style="840" customWidth="1"/>
    <col min="1795" max="1795" width="60.6640625" style="840" customWidth="1"/>
    <col min="1796" max="1796" width="20.6640625" style="840" customWidth="1"/>
    <col min="1797" max="1797" width="2.6640625" style="840" customWidth="1"/>
    <col min="1798" max="1798" width="18.6640625" style="840" customWidth="1"/>
    <col min="1799" max="1799" width="1.6640625" style="840" customWidth="1"/>
    <col min="1800" max="1800" width="31.109375" style="840" bestFit="1" customWidth="1"/>
    <col min="1801" max="2048" width="9.6640625" style="840"/>
    <col min="2049" max="2049" width="4.6640625" style="840" customWidth="1"/>
    <col min="2050" max="2050" width="1.6640625" style="840" customWidth="1"/>
    <col min="2051" max="2051" width="60.6640625" style="840" customWidth="1"/>
    <col min="2052" max="2052" width="20.6640625" style="840" customWidth="1"/>
    <col min="2053" max="2053" width="2.6640625" style="840" customWidth="1"/>
    <col min="2054" max="2054" width="18.6640625" style="840" customWidth="1"/>
    <col min="2055" max="2055" width="1.6640625" style="840" customWidth="1"/>
    <col min="2056" max="2056" width="31.109375" style="840" bestFit="1" customWidth="1"/>
    <col min="2057" max="2304" width="9.6640625" style="840"/>
    <col min="2305" max="2305" width="4.6640625" style="840" customWidth="1"/>
    <col min="2306" max="2306" width="1.6640625" style="840" customWidth="1"/>
    <col min="2307" max="2307" width="60.6640625" style="840" customWidth="1"/>
    <col min="2308" max="2308" width="20.6640625" style="840" customWidth="1"/>
    <col min="2309" max="2309" width="2.6640625" style="840" customWidth="1"/>
    <col min="2310" max="2310" width="18.6640625" style="840" customWidth="1"/>
    <col min="2311" max="2311" width="1.6640625" style="840" customWidth="1"/>
    <col min="2312" max="2312" width="31.109375" style="840" bestFit="1" customWidth="1"/>
    <col min="2313" max="2560" width="9.6640625" style="840"/>
    <col min="2561" max="2561" width="4.6640625" style="840" customWidth="1"/>
    <col min="2562" max="2562" width="1.6640625" style="840" customWidth="1"/>
    <col min="2563" max="2563" width="60.6640625" style="840" customWidth="1"/>
    <col min="2564" max="2564" width="20.6640625" style="840" customWidth="1"/>
    <col min="2565" max="2565" width="2.6640625" style="840" customWidth="1"/>
    <col min="2566" max="2566" width="18.6640625" style="840" customWidth="1"/>
    <col min="2567" max="2567" width="1.6640625" style="840" customWidth="1"/>
    <col min="2568" max="2568" width="31.109375" style="840" bestFit="1" customWidth="1"/>
    <col min="2569" max="2816" width="9.6640625" style="840"/>
    <col min="2817" max="2817" width="4.6640625" style="840" customWidth="1"/>
    <col min="2818" max="2818" width="1.6640625" style="840" customWidth="1"/>
    <col min="2819" max="2819" width="60.6640625" style="840" customWidth="1"/>
    <col min="2820" max="2820" width="20.6640625" style="840" customWidth="1"/>
    <col min="2821" max="2821" width="2.6640625" style="840" customWidth="1"/>
    <col min="2822" max="2822" width="18.6640625" style="840" customWidth="1"/>
    <col min="2823" max="2823" width="1.6640625" style="840" customWidth="1"/>
    <col min="2824" max="2824" width="31.109375" style="840" bestFit="1" customWidth="1"/>
    <col min="2825" max="3072" width="9.6640625" style="840"/>
    <col min="3073" max="3073" width="4.6640625" style="840" customWidth="1"/>
    <col min="3074" max="3074" width="1.6640625" style="840" customWidth="1"/>
    <col min="3075" max="3075" width="60.6640625" style="840" customWidth="1"/>
    <col min="3076" max="3076" width="20.6640625" style="840" customWidth="1"/>
    <col min="3077" max="3077" width="2.6640625" style="840" customWidth="1"/>
    <col min="3078" max="3078" width="18.6640625" style="840" customWidth="1"/>
    <col min="3079" max="3079" width="1.6640625" style="840" customWidth="1"/>
    <col min="3080" max="3080" width="31.109375" style="840" bestFit="1" customWidth="1"/>
    <col min="3081" max="3328" width="9.6640625" style="840"/>
    <col min="3329" max="3329" width="4.6640625" style="840" customWidth="1"/>
    <col min="3330" max="3330" width="1.6640625" style="840" customWidth="1"/>
    <col min="3331" max="3331" width="60.6640625" style="840" customWidth="1"/>
    <col min="3332" max="3332" width="20.6640625" style="840" customWidth="1"/>
    <col min="3333" max="3333" width="2.6640625" style="840" customWidth="1"/>
    <col min="3334" max="3334" width="18.6640625" style="840" customWidth="1"/>
    <col min="3335" max="3335" width="1.6640625" style="840" customWidth="1"/>
    <col min="3336" max="3336" width="31.109375" style="840" bestFit="1" customWidth="1"/>
    <col min="3337" max="3584" width="9.6640625" style="840"/>
    <col min="3585" max="3585" width="4.6640625" style="840" customWidth="1"/>
    <col min="3586" max="3586" width="1.6640625" style="840" customWidth="1"/>
    <col min="3587" max="3587" width="60.6640625" style="840" customWidth="1"/>
    <col min="3588" max="3588" width="20.6640625" style="840" customWidth="1"/>
    <col min="3589" max="3589" width="2.6640625" style="840" customWidth="1"/>
    <col min="3590" max="3590" width="18.6640625" style="840" customWidth="1"/>
    <col min="3591" max="3591" width="1.6640625" style="840" customWidth="1"/>
    <col min="3592" max="3592" width="31.109375" style="840" bestFit="1" customWidth="1"/>
    <col min="3593" max="3840" width="9.6640625" style="840"/>
    <col min="3841" max="3841" width="4.6640625" style="840" customWidth="1"/>
    <col min="3842" max="3842" width="1.6640625" style="840" customWidth="1"/>
    <col min="3843" max="3843" width="60.6640625" style="840" customWidth="1"/>
    <col min="3844" max="3844" width="20.6640625" style="840" customWidth="1"/>
    <col min="3845" max="3845" width="2.6640625" style="840" customWidth="1"/>
    <col min="3846" max="3846" width="18.6640625" style="840" customWidth="1"/>
    <col min="3847" max="3847" width="1.6640625" style="840" customWidth="1"/>
    <col min="3848" max="3848" width="31.109375" style="840" bestFit="1" customWidth="1"/>
    <col min="3849" max="4096" width="9.6640625" style="840"/>
    <col min="4097" max="4097" width="4.6640625" style="840" customWidth="1"/>
    <col min="4098" max="4098" width="1.6640625" style="840" customWidth="1"/>
    <col min="4099" max="4099" width="60.6640625" style="840" customWidth="1"/>
    <col min="4100" max="4100" width="20.6640625" style="840" customWidth="1"/>
    <col min="4101" max="4101" width="2.6640625" style="840" customWidth="1"/>
    <col min="4102" max="4102" width="18.6640625" style="840" customWidth="1"/>
    <col min="4103" max="4103" width="1.6640625" style="840" customWidth="1"/>
    <col min="4104" max="4104" width="31.109375" style="840" bestFit="1" customWidth="1"/>
    <col min="4105" max="4352" width="9.6640625" style="840"/>
    <col min="4353" max="4353" width="4.6640625" style="840" customWidth="1"/>
    <col min="4354" max="4354" width="1.6640625" style="840" customWidth="1"/>
    <col min="4355" max="4355" width="60.6640625" style="840" customWidth="1"/>
    <col min="4356" max="4356" width="20.6640625" style="840" customWidth="1"/>
    <col min="4357" max="4357" width="2.6640625" style="840" customWidth="1"/>
    <col min="4358" max="4358" width="18.6640625" style="840" customWidth="1"/>
    <col min="4359" max="4359" width="1.6640625" style="840" customWidth="1"/>
    <col min="4360" max="4360" width="31.109375" style="840" bestFit="1" customWidth="1"/>
    <col min="4361" max="4608" width="9.6640625" style="840"/>
    <col min="4609" max="4609" width="4.6640625" style="840" customWidth="1"/>
    <col min="4610" max="4610" width="1.6640625" style="840" customWidth="1"/>
    <col min="4611" max="4611" width="60.6640625" style="840" customWidth="1"/>
    <col min="4612" max="4612" width="20.6640625" style="840" customWidth="1"/>
    <col min="4613" max="4613" width="2.6640625" style="840" customWidth="1"/>
    <col min="4614" max="4614" width="18.6640625" style="840" customWidth="1"/>
    <col min="4615" max="4615" width="1.6640625" style="840" customWidth="1"/>
    <col min="4616" max="4616" width="31.109375" style="840" bestFit="1" customWidth="1"/>
    <col min="4617" max="4864" width="9.6640625" style="840"/>
    <col min="4865" max="4865" width="4.6640625" style="840" customWidth="1"/>
    <col min="4866" max="4866" width="1.6640625" style="840" customWidth="1"/>
    <col min="4867" max="4867" width="60.6640625" style="840" customWidth="1"/>
    <col min="4868" max="4868" width="20.6640625" style="840" customWidth="1"/>
    <col min="4869" max="4869" width="2.6640625" style="840" customWidth="1"/>
    <col min="4870" max="4870" width="18.6640625" style="840" customWidth="1"/>
    <col min="4871" max="4871" width="1.6640625" style="840" customWidth="1"/>
    <col min="4872" max="4872" width="31.109375" style="840" bestFit="1" customWidth="1"/>
    <col min="4873" max="5120" width="9.6640625" style="840"/>
    <col min="5121" max="5121" width="4.6640625" style="840" customWidth="1"/>
    <col min="5122" max="5122" width="1.6640625" style="840" customWidth="1"/>
    <col min="5123" max="5123" width="60.6640625" style="840" customWidth="1"/>
    <col min="5124" max="5124" width="20.6640625" style="840" customWidth="1"/>
    <col min="5125" max="5125" width="2.6640625" style="840" customWidth="1"/>
    <col min="5126" max="5126" width="18.6640625" style="840" customWidth="1"/>
    <col min="5127" max="5127" width="1.6640625" style="840" customWidth="1"/>
    <col min="5128" max="5128" width="31.109375" style="840" bestFit="1" customWidth="1"/>
    <col min="5129" max="5376" width="9.6640625" style="840"/>
    <col min="5377" max="5377" width="4.6640625" style="840" customWidth="1"/>
    <col min="5378" max="5378" width="1.6640625" style="840" customWidth="1"/>
    <col min="5379" max="5379" width="60.6640625" style="840" customWidth="1"/>
    <col min="5380" max="5380" width="20.6640625" style="840" customWidth="1"/>
    <col min="5381" max="5381" width="2.6640625" style="840" customWidth="1"/>
    <col min="5382" max="5382" width="18.6640625" style="840" customWidth="1"/>
    <col min="5383" max="5383" width="1.6640625" style="840" customWidth="1"/>
    <col min="5384" max="5384" width="31.109375" style="840" bestFit="1" customWidth="1"/>
    <col min="5385" max="5632" width="9.6640625" style="840"/>
    <col min="5633" max="5633" width="4.6640625" style="840" customWidth="1"/>
    <col min="5634" max="5634" width="1.6640625" style="840" customWidth="1"/>
    <col min="5635" max="5635" width="60.6640625" style="840" customWidth="1"/>
    <col min="5636" max="5636" width="20.6640625" style="840" customWidth="1"/>
    <col min="5637" max="5637" width="2.6640625" style="840" customWidth="1"/>
    <col min="5638" max="5638" width="18.6640625" style="840" customWidth="1"/>
    <col min="5639" max="5639" width="1.6640625" style="840" customWidth="1"/>
    <col min="5640" max="5640" width="31.109375" style="840" bestFit="1" customWidth="1"/>
    <col min="5641" max="5888" width="9.6640625" style="840"/>
    <col min="5889" max="5889" width="4.6640625" style="840" customWidth="1"/>
    <col min="5890" max="5890" width="1.6640625" style="840" customWidth="1"/>
    <col min="5891" max="5891" width="60.6640625" style="840" customWidth="1"/>
    <col min="5892" max="5892" width="20.6640625" style="840" customWidth="1"/>
    <col min="5893" max="5893" width="2.6640625" style="840" customWidth="1"/>
    <col min="5894" max="5894" width="18.6640625" style="840" customWidth="1"/>
    <col min="5895" max="5895" width="1.6640625" style="840" customWidth="1"/>
    <col min="5896" max="5896" width="31.109375" style="840" bestFit="1" customWidth="1"/>
    <col min="5897" max="6144" width="9.6640625" style="840"/>
    <col min="6145" max="6145" width="4.6640625" style="840" customWidth="1"/>
    <col min="6146" max="6146" width="1.6640625" style="840" customWidth="1"/>
    <col min="6147" max="6147" width="60.6640625" style="840" customWidth="1"/>
    <col min="6148" max="6148" width="20.6640625" style="840" customWidth="1"/>
    <col min="6149" max="6149" width="2.6640625" style="840" customWidth="1"/>
    <col min="6150" max="6150" width="18.6640625" style="840" customWidth="1"/>
    <col min="6151" max="6151" width="1.6640625" style="840" customWidth="1"/>
    <col min="6152" max="6152" width="31.109375" style="840" bestFit="1" customWidth="1"/>
    <col min="6153" max="6400" width="9.6640625" style="840"/>
    <col min="6401" max="6401" width="4.6640625" style="840" customWidth="1"/>
    <col min="6402" max="6402" width="1.6640625" style="840" customWidth="1"/>
    <col min="6403" max="6403" width="60.6640625" style="840" customWidth="1"/>
    <col min="6404" max="6404" width="20.6640625" style="840" customWidth="1"/>
    <col min="6405" max="6405" width="2.6640625" style="840" customWidth="1"/>
    <col min="6406" max="6406" width="18.6640625" style="840" customWidth="1"/>
    <col min="6407" max="6407" width="1.6640625" style="840" customWidth="1"/>
    <col min="6408" max="6408" width="31.109375" style="840" bestFit="1" customWidth="1"/>
    <col min="6409" max="6656" width="9.6640625" style="840"/>
    <col min="6657" max="6657" width="4.6640625" style="840" customWidth="1"/>
    <col min="6658" max="6658" width="1.6640625" style="840" customWidth="1"/>
    <col min="6659" max="6659" width="60.6640625" style="840" customWidth="1"/>
    <col min="6660" max="6660" width="20.6640625" style="840" customWidth="1"/>
    <col min="6661" max="6661" width="2.6640625" style="840" customWidth="1"/>
    <col min="6662" max="6662" width="18.6640625" style="840" customWidth="1"/>
    <col min="6663" max="6663" width="1.6640625" style="840" customWidth="1"/>
    <col min="6664" max="6664" width="31.109375" style="840" bestFit="1" customWidth="1"/>
    <col min="6665" max="6912" width="9.6640625" style="840"/>
    <col min="6913" max="6913" width="4.6640625" style="840" customWidth="1"/>
    <col min="6914" max="6914" width="1.6640625" style="840" customWidth="1"/>
    <col min="6915" max="6915" width="60.6640625" style="840" customWidth="1"/>
    <col min="6916" max="6916" width="20.6640625" style="840" customWidth="1"/>
    <col min="6917" max="6917" width="2.6640625" style="840" customWidth="1"/>
    <col min="6918" max="6918" width="18.6640625" style="840" customWidth="1"/>
    <col min="6919" max="6919" width="1.6640625" style="840" customWidth="1"/>
    <col min="6920" max="6920" width="31.109375" style="840" bestFit="1" customWidth="1"/>
    <col min="6921" max="7168" width="9.6640625" style="840"/>
    <col min="7169" max="7169" width="4.6640625" style="840" customWidth="1"/>
    <col min="7170" max="7170" width="1.6640625" style="840" customWidth="1"/>
    <col min="7171" max="7171" width="60.6640625" style="840" customWidth="1"/>
    <col min="7172" max="7172" width="20.6640625" style="840" customWidth="1"/>
    <col min="7173" max="7173" width="2.6640625" style="840" customWidth="1"/>
    <col min="7174" max="7174" width="18.6640625" style="840" customWidth="1"/>
    <col min="7175" max="7175" width="1.6640625" style="840" customWidth="1"/>
    <col min="7176" max="7176" width="31.109375" style="840" bestFit="1" customWidth="1"/>
    <col min="7177" max="7424" width="9.6640625" style="840"/>
    <col min="7425" max="7425" width="4.6640625" style="840" customWidth="1"/>
    <col min="7426" max="7426" width="1.6640625" style="840" customWidth="1"/>
    <col min="7427" max="7427" width="60.6640625" style="840" customWidth="1"/>
    <col min="7428" max="7428" width="20.6640625" style="840" customWidth="1"/>
    <col min="7429" max="7429" width="2.6640625" style="840" customWidth="1"/>
    <col min="7430" max="7430" width="18.6640625" style="840" customWidth="1"/>
    <col min="7431" max="7431" width="1.6640625" style="840" customWidth="1"/>
    <col min="7432" max="7432" width="31.109375" style="840" bestFit="1" customWidth="1"/>
    <col min="7433" max="7680" width="9.6640625" style="840"/>
    <col min="7681" max="7681" width="4.6640625" style="840" customWidth="1"/>
    <col min="7682" max="7682" width="1.6640625" style="840" customWidth="1"/>
    <col min="7683" max="7683" width="60.6640625" style="840" customWidth="1"/>
    <col min="7684" max="7684" width="20.6640625" style="840" customWidth="1"/>
    <col min="7685" max="7685" width="2.6640625" style="840" customWidth="1"/>
    <col min="7686" max="7686" width="18.6640625" style="840" customWidth="1"/>
    <col min="7687" max="7687" width="1.6640625" style="840" customWidth="1"/>
    <col min="7688" max="7688" width="31.109375" style="840" bestFit="1" customWidth="1"/>
    <col min="7689" max="7936" width="9.6640625" style="840"/>
    <col min="7937" max="7937" width="4.6640625" style="840" customWidth="1"/>
    <col min="7938" max="7938" width="1.6640625" style="840" customWidth="1"/>
    <col min="7939" max="7939" width="60.6640625" style="840" customWidth="1"/>
    <col min="7940" max="7940" width="20.6640625" style="840" customWidth="1"/>
    <col min="7941" max="7941" width="2.6640625" style="840" customWidth="1"/>
    <col min="7942" max="7942" width="18.6640625" style="840" customWidth="1"/>
    <col min="7943" max="7943" width="1.6640625" style="840" customWidth="1"/>
    <col min="7944" max="7944" width="31.109375" style="840" bestFit="1" customWidth="1"/>
    <col min="7945" max="8192" width="9.6640625" style="840"/>
    <col min="8193" max="8193" width="4.6640625" style="840" customWidth="1"/>
    <col min="8194" max="8194" width="1.6640625" style="840" customWidth="1"/>
    <col min="8195" max="8195" width="60.6640625" style="840" customWidth="1"/>
    <col min="8196" max="8196" width="20.6640625" style="840" customWidth="1"/>
    <col min="8197" max="8197" width="2.6640625" style="840" customWidth="1"/>
    <col min="8198" max="8198" width="18.6640625" style="840" customWidth="1"/>
    <col min="8199" max="8199" width="1.6640625" style="840" customWidth="1"/>
    <col min="8200" max="8200" width="31.109375" style="840" bestFit="1" customWidth="1"/>
    <col min="8201" max="8448" width="9.6640625" style="840"/>
    <col min="8449" max="8449" width="4.6640625" style="840" customWidth="1"/>
    <col min="8450" max="8450" width="1.6640625" style="840" customWidth="1"/>
    <col min="8451" max="8451" width="60.6640625" style="840" customWidth="1"/>
    <col min="8452" max="8452" width="20.6640625" style="840" customWidth="1"/>
    <col min="8453" max="8453" width="2.6640625" style="840" customWidth="1"/>
    <col min="8454" max="8454" width="18.6640625" style="840" customWidth="1"/>
    <col min="8455" max="8455" width="1.6640625" style="840" customWidth="1"/>
    <col min="8456" max="8456" width="31.109375" style="840" bestFit="1" customWidth="1"/>
    <col min="8457" max="8704" width="9.6640625" style="840"/>
    <col min="8705" max="8705" width="4.6640625" style="840" customWidth="1"/>
    <col min="8706" max="8706" width="1.6640625" style="840" customWidth="1"/>
    <col min="8707" max="8707" width="60.6640625" style="840" customWidth="1"/>
    <col min="8708" max="8708" width="20.6640625" style="840" customWidth="1"/>
    <col min="8709" max="8709" width="2.6640625" style="840" customWidth="1"/>
    <col min="8710" max="8710" width="18.6640625" style="840" customWidth="1"/>
    <col min="8711" max="8711" width="1.6640625" style="840" customWidth="1"/>
    <col min="8712" max="8712" width="31.109375" style="840" bestFit="1" customWidth="1"/>
    <col min="8713" max="8960" width="9.6640625" style="840"/>
    <col min="8961" max="8961" width="4.6640625" style="840" customWidth="1"/>
    <col min="8962" max="8962" width="1.6640625" style="840" customWidth="1"/>
    <col min="8963" max="8963" width="60.6640625" style="840" customWidth="1"/>
    <col min="8964" max="8964" width="20.6640625" style="840" customWidth="1"/>
    <col min="8965" max="8965" width="2.6640625" style="840" customWidth="1"/>
    <col min="8966" max="8966" width="18.6640625" style="840" customWidth="1"/>
    <col min="8967" max="8967" width="1.6640625" style="840" customWidth="1"/>
    <col min="8968" max="8968" width="31.109375" style="840" bestFit="1" customWidth="1"/>
    <col min="8969" max="9216" width="9.6640625" style="840"/>
    <col min="9217" max="9217" width="4.6640625" style="840" customWidth="1"/>
    <col min="9218" max="9218" width="1.6640625" style="840" customWidth="1"/>
    <col min="9219" max="9219" width="60.6640625" style="840" customWidth="1"/>
    <col min="9220" max="9220" width="20.6640625" style="840" customWidth="1"/>
    <col min="9221" max="9221" width="2.6640625" style="840" customWidth="1"/>
    <col min="9222" max="9222" width="18.6640625" style="840" customWidth="1"/>
    <col min="9223" max="9223" width="1.6640625" style="840" customWidth="1"/>
    <col min="9224" max="9224" width="31.109375" style="840" bestFit="1" customWidth="1"/>
    <col min="9225" max="9472" width="9.6640625" style="840"/>
    <col min="9473" max="9473" width="4.6640625" style="840" customWidth="1"/>
    <col min="9474" max="9474" width="1.6640625" style="840" customWidth="1"/>
    <col min="9475" max="9475" width="60.6640625" style="840" customWidth="1"/>
    <col min="9476" max="9476" width="20.6640625" style="840" customWidth="1"/>
    <col min="9477" max="9477" width="2.6640625" style="840" customWidth="1"/>
    <col min="9478" max="9478" width="18.6640625" style="840" customWidth="1"/>
    <col min="9479" max="9479" width="1.6640625" style="840" customWidth="1"/>
    <col min="9480" max="9480" width="31.109375" style="840" bestFit="1" customWidth="1"/>
    <col min="9481" max="9728" width="9.6640625" style="840"/>
    <col min="9729" max="9729" width="4.6640625" style="840" customWidth="1"/>
    <col min="9730" max="9730" width="1.6640625" style="840" customWidth="1"/>
    <col min="9731" max="9731" width="60.6640625" style="840" customWidth="1"/>
    <col min="9732" max="9732" width="20.6640625" style="840" customWidth="1"/>
    <col min="9733" max="9733" width="2.6640625" style="840" customWidth="1"/>
    <col min="9734" max="9734" width="18.6640625" style="840" customWidth="1"/>
    <col min="9735" max="9735" width="1.6640625" style="840" customWidth="1"/>
    <col min="9736" max="9736" width="31.109375" style="840" bestFit="1" customWidth="1"/>
    <col min="9737" max="9984" width="9.6640625" style="840"/>
    <col min="9985" max="9985" width="4.6640625" style="840" customWidth="1"/>
    <col min="9986" max="9986" width="1.6640625" style="840" customWidth="1"/>
    <col min="9987" max="9987" width="60.6640625" style="840" customWidth="1"/>
    <col min="9988" max="9988" width="20.6640625" style="840" customWidth="1"/>
    <col min="9989" max="9989" width="2.6640625" style="840" customWidth="1"/>
    <col min="9990" max="9990" width="18.6640625" style="840" customWidth="1"/>
    <col min="9991" max="9991" width="1.6640625" style="840" customWidth="1"/>
    <col min="9992" max="9992" width="31.109375" style="840" bestFit="1" customWidth="1"/>
    <col min="9993" max="10240" width="9.6640625" style="840"/>
    <col min="10241" max="10241" width="4.6640625" style="840" customWidth="1"/>
    <col min="10242" max="10242" width="1.6640625" style="840" customWidth="1"/>
    <col min="10243" max="10243" width="60.6640625" style="840" customWidth="1"/>
    <col min="10244" max="10244" width="20.6640625" style="840" customWidth="1"/>
    <col min="10245" max="10245" width="2.6640625" style="840" customWidth="1"/>
    <col min="10246" max="10246" width="18.6640625" style="840" customWidth="1"/>
    <col min="10247" max="10247" width="1.6640625" style="840" customWidth="1"/>
    <col min="10248" max="10248" width="31.109375" style="840" bestFit="1" customWidth="1"/>
    <col min="10249" max="10496" width="9.6640625" style="840"/>
    <col min="10497" max="10497" width="4.6640625" style="840" customWidth="1"/>
    <col min="10498" max="10498" width="1.6640625" style="840" customWidth="1"/>
    <col min="10499" max="10499" width="60.6640625" style="840" customWidth="1"/>
    <col min="10500" max="10500" width="20.6640625" style="840" customWidth="1"/>
    <col min="10501" max="10501" width="2.6640625" style="840" customWidth="1"/>
    <col min="10502" max="10502" width="18.6640625" style="840" customWidth="1"/>
    <col min="10503" max="10503" width="1.6640625" style="840" customWidth="1"/>
    <col min="10504" max="10504" width="31.109375" style="840" bestFit="1" customWidth="1"/>
    <col min="10505" max="10752" width="9.6640625" style="840"/>
    <col min="10753" max="10753" width="4.6640625" style="840" customWidth="1"/>
    <col min="10754" max="10754" width="1.6640625" style="840" customWidth="1"/>
    <col min="10755" max="10755" width="60.6640625" style="840" customWidth="1"/>
    <col min="10756" max="10756" width="20.6640625" style="840" customWidth="1"/>
    <col min="10757" max="10757" width="2.6640625" style="840" customWidth="1"/>
    <col min="10758" max="10758" width="18.6640625" style="840" customWidth="1"/>
    <col min="10759" max="10759" width="1.6640625" style="840" customWidth="1"/>
    <col min="10760" max="10760" width="31.109375" style="840" bestFit="1" customWidth="1"/>
    <col min="10761" max="11008" width="9.6640625" style="840"/>
    <col min="11009" max="11009" width="4.6640625" style="840" customWidth="1"/>
    <col min="11010" max="11010" width="1.6640625" style="840" customWidth="1"/>
    <col min="11011" max="11011" width="60.6640625" style="840" customWidth="1"/>
    <col min="11012" max="11012" width="20.6640625" style="840" customWidth="1"/>
    <col min="11013" max="11013" width="2.6640625" style="840" customWidth="1"/>
    <col min="11014" max="11014" width="18.6640625" style="840" customWidth="1"/>
    <col min="11015" max="11015" width="1.6640625" style="840" customWidth="1"/>
    <col min="11016" max="11016" width="31.109375" style="840" bestFit="1" customWidth="1"/>
    <col min="11017" max="11264" width="9.6640625" style="840"/>
    <col min="11265" max="11265" width="4.6640625" style="840" customWidth="1"/>
    <col min="11266" max="11266" width="1.6640625" style="840" customWidth="1"/>
    <col min="11267" max="11267" width="60.6640625" style="840" customWidth="1"/>
    <col min="11268" max="11268" width="20.6640625" style="840" customWidth="1"/>
    <col min="11269" max="11269" width="2.6640625" style="840" customWidth="1"/>
    <col min="11270" max="11270" width="18.6640625" style="840" customWidth="1"/>
    <col min="11271" max="11271" width="1.6640625" style="840" customWidth="1"/>
    <col min="11272" max="11272" width="31.109375" style="840" bestFit="1" customWidth="1"/>
    <col min="11273" max="11520" width="9.6640625" style="840"/>
    <col min="11521" max="11521" width="4.6640625" style="840" customWidth="1"/>
    <col min="11522" max="11522" width="1.6640625" style="840" customWidth="1"/>
    <col min="11523" max="11523" width="60.6640625" style="840" customWidth="1"/>
    <col min="11524" max="11524" width="20.6640625" style="840" customWidth="1"/>
    <col min="11525" max="11525" width="2.6640625" style="840" customWidth="1"/>
    <col min="11526" max="11526" width="18.6640625" style="840" customWidth="1"/>
    <col min="11527" max="11527" width="1.6640625" style="840" customWidth="1"/>
    <col min="11528" max="11528" width="31.109375" style="840" bestFit="1" customWidth="1"/>
    <col min="11529" max="11776" width="9.6640625" style="840"/>
    <col min="11777" max="11777" width="4.6640625" style="840" customWidth="1"/>
    <col min="11778" max="11778" width="1.6640625" style="840" customWidth="1"/>
    <col min="11779" max="11779" width="60.6640625" style="840" customWidth="1"/>
    <col min="11780" max="11780" width="20.6640625" style="840" customWidth="1"/>
    <col min="11781" max="11781" width="2.6640625" style="840" customWidth="1"/>
    <col min="11782" max="11782" width="18.6640625" style="840" customWidth="1"/>
    <col min="11783" max="11783" width="1.6640625" style="840" customWidth="1"/>
    <col min="11784" max="11784" width="31.109375" style="840" bestFit="1" customWidth="1"/>
    <col min="11785" max="12032" width="9.6640625" style="840"/>
    <col min="12033" max="12033" width="4.6640625" style="840" customWidth="1"/>
    <col min="12034" max="12034" width="1.6640625" style="840" customWidth="1"/>
    <col min="12035" max="12035" width="60.6640625" style="840" customWidth="1"/>
    <col min="12036" max="12036" width="20.6640625" style="840" customWidth="1"/>
    <col min="12037" max="12037" width="2.6640625" style="840" customWidth="1"/>
    <col min="12038" max="12038" width="18.6640625" style="840" customWidth="1"/>
    <col min="12039" max="12039" width="1.6640625" style="840" customWidth="1"/>
    <col min="12040" max="12040" width="31.109375" style="840" bestFit="1" customWidth="1"/>
    <col min="12041" max="12288" width="9.6640625" style="840"/>
    <col min="12289" max="12289" width="4.6640625" style="840" customWidth="1"/>
    <col min="12290" max="12290" width="1.6640625" style="840" customWidth="1"/>
    <col min="12291" max="12291" width="60.6640625" style="840" customWidth="1"/>
    <col min="12292" max="12292" width="20.6640625" style="840" customWidth="1"/>
    <col min="12293" max="12293" width="2.6640625" style="840" customWidth="1"/>
    <col min="12294" max="12294" width="18.6640625" style="840" customWidth="1"/>
    <col min="12295" max="12295" width="1.6640625" style="840" customWidth="1"/>
    <col min="12296" max="12296" width="31.109375" style="840" bestFit="1" customWidth="1"/>
    <col min="12297" max="12544" width="9.6640625" style="840"/>
    <col min="12545" max="12545" width="4.6640625" style="840" customWidth="1"/>
    <col min="12546" max="12546" width="1.6640625" style="840" customWidth="1"/>
    <col min="12547" max="12547" width="60.6640625" style="840" customWidth="1"/>
    <col min="12548" max="12548" width="20.6640625" style="840" customWidth="1"/>
    <col min="12549" max="12549" width="2.6640625" style="840" customWidth="1"/>
    <col min="12550" max="12550" width="18.6640625" style="840" customWidth="1"/>
    <col min="12551" max="12551" width="1.6640625" style="840" customWidth="1"/>
    <col min="12552" max="12552" width="31.109375" style="840" bestFit="1" customWidth="1"/>
    <col min="12553" max="12800" width="9.6640625" style="840"/>
    <col min="12801" max="12801" width="4.6640625" style="840" customWidth="1"/>
    <col min="12802" max="12802" width="1.6640625" style="840" customWidth="1"/>
    <col min="12803" max="12803" width="60.6640625" style="840" customWidth="1"/>
    <col min="12804" max="12804" width="20.6640625" style="840" customWidth="1"/>
    <col min="12805" max="12805" width="2.6640625" style="840" customWidth="1"/>
    <col min="12806" max="12806" width="18.6640625" style="840" customWidth="1"/>
    <col min="12807" max="12807" width="1.6640625" style="840" customWidth="1"/>
    <col min="12808" max="12808" width="31.109375" style="840" bestFit="1" customWidth="1"/>
    <col min="12809" max="13056" width="9.6640625" style="840"/>
    <col min="13057" max="13057" width="4.6640625" style="840" customWidth="1"/>
    <col min="13058" max="13058" width="1.6640625" style="840" customWidth="1"/>
    <col min="13059" max="13059" width="60.6640625" style="840" customWidth="1"/>
    <col min="13060" max="13060" width="20.6640625" style="840" customWidth="1"/>
    <col min="13061" max="13061" width="2.6640625" style="840" customWidth="1"/>
    <col min="13062" max="13062" width="18.6640625" style="840" customWidth="1"/>
    <col min="13063" max="13063" width="1.6640625" style="840" customWidth="1"/>
    <col min="13064" max="13064" width="31.109375" style="840" bestFit="1" customWidth="1"/>
    <col min="13065" max="13312" width="9.6640625" style="840"/>
    <col min="13313" max="13313" width="4.6640625" style="840" customWidth="1"/>
    <col min="13314" max="13314" width="1.6640625" style="840" customWidth="1"/>
    <col min="13315" max="13315" width="60.6640625" style="840" customWidth="1"/>
    <col min="13316" max="13316" width="20.6640625" style="840" customWidth="1"/>
    <col min="13317" max="13317" width="2.6640625" style="840" customWidth="1"/>
    <col min="13318" max="13318" width="18.6640625" style="840" customWidth="1"/>
    <col min="13319" max="13319" width="1.6640625" style="840" customWidth="1"/>
    <col min="13320" max="13320" width="31.109375" style="840" bestFit="1" customWidth="1"/>
    <col min="13321" max="13568" width="9.6640625" style="840"/>
    <col min="13569" max="13569" width="4.6640625" style="840" customWidth="1"/>
    <col min="13570" max="13570" width="1.6640625" style="840" customWidth="1"/>
    <col min="13571" max="13571" width="60.6640625" style="840" customWidth="1"/>
    <col min="13572" max="13572" width="20.6640625" style="840" customWidth="1"/>
    <col min="13573" max="13573" width="2.6640625" style="840" customWidth="1"/>
    <col min="13574" max="13574" width="18.6640625" style="840" customWidth="1"/>
    <col min="13575" max="13575" width="1.6640625" style="840" customWidth="1"/>
    <col min="13576" max="13576" width="31.109375" style="840" bestFit="1" customWidth="1"/>
    <col min="13577" max="13824" width="9.6640625" style="840"/>
    <col min="13825" max="13825" width="4.6640625" style="840" customWidth="1"/>
    <col min="13826" max="13826" width="1.6640625" style="840" customWidth="1"/>
    <col min="13827" max="13827" width="60.6640625" style="840" customWidth="1"/>
    <col min="13828" max="13828" width="20.6640625" style="840" customWidth="1"/>
    <col min="13829" max="13829" width="2.6640625" style="840" customWidth="1"/>
    <col min="13830" max="13830" width="18.6640625" style="840" customWidth="1"/>
    <col min="13831" max="13831" width="1.6640625" style="840" customWidth="1"/>
    <col min="13832" max="13832" width="31.109375" style="840" bestFit="1" customWidth="1"/>
    <col min="13833" max="14080" width="9.6640625" style="840"/>
    <col min="14081" max="14081" width="4.6640625" style="840" customWidth="1"/>
    <col min="14082" max="14082" width="1.6640625" style="840" customWidth="1"/>
    <col min="14083" max="14083" width="60.6640625" style="840" customWidth="1"/>
    <col min="14084" max="14084" width="20.6640625" style="840" customWidth="1"/>
    <col min="14085" max="14085" width="2.6640625" style="840" customWidth="1"/>
    <col min="14086" max="14086" width="18.6640625" style="840" customWidth="1"/>
    <col min="14087" max="14087" width="1.6640625" style="840" customWidth="1"/>
    <col min="14088" max="14088" width="31.109375" style="840" bestFit="1" customWidth="1"/>
    <col min="14089" max="14336" width="9.6640625" style="840"/>
    <col min="14337" max="14337" width="4.6640625" style="840" customWidth="1"/>
    <col min="14338" max="14338" width="1.6640625" style="840" customWidth="1"/>
    <col min="14339" max="14339" width="60.6640625" style="840" customWidth="1"/>
    <col min="14340" max="14340" width="20.6640625" style="840" customWidth="1"/>
    <col min="14341" max="14341" width="2.6640625" style="840" customWidth="1"/>
    <col min="14342" max="14342" width="18.6640625" style="840" customWidth="1"/>
    <col min="14343" max="14343" width="1.6640625" style="840" customWidth="1"/>
    <col min="14344" max="14344" width="31.109375" style="840" bestFit="1" customWidth="1"/>
    <col min="14345" max="14592" width="9.6640625" style="840"/>
    <col min="14593" max="14593" width="4.6640625" style="840" customWidth="1"/>
    <col min="14594" max="14594" width="1.6640625" style="840" customWidth="1"/>
    <col min="14595" max="14595" width="60.6640625" style="840" customWidth="1"/>
    <col min="14596" max="14596" width="20.6640625" style="840" customWidth="1"/>
    <col min="14597" max="14597" width="2.6640625" style="840" customWidth="1"/>
    <col min="14598" max="14598" width="18.6640625" style="840" customWidth="1"/>
    <col min="14599" max="14599" width="1.6640625" style="840" customWidth="1"/>
    <col min="14600" max="14600" width="31.109375" style="840" bestFit="1" customWidth="1"/>
    <col min="14601" max="14848" width="9.6640625" style="840"/>
    <col min="14849" max="14849" width="4.6640625" style="840" customWidth="1"/>
    <col min="14850" max="14850" width="1.6640625" style="840" customWidth="1"/>
    <col min="14851" max="14851" width="60.6640625" style="840" customWidth="1"/>
    <col min="14852" max="14852" width="20.6640625" style="840" customWidth="1"/>
    <col min="14853" max="14853" width="2.6640625" style="840" customWidth="1"/>
    <col min="14854" max="14854" width="18.6640625" style="840" customWidth="1"/>
    <col min="14855" max="14855" width="1.6640625" style="840" customWidth="1"/>
    <col min="14856" max="14856" width="31.109375" style="840" bestFit="1" customWidth="1"/>
    <col min="14857" max="15104" width="9.6640625" style="840"/>
    <col min="15105" max="15105" width="4.6640625" style="840" customWidth="1"/>
    <col min="15106" max="15106" width="1.6640625" style="840" customWidth="1"/>
    <col min="15107" max="15107" width="60.6640625" style="840" customWidth="1"/>
    <col min="15108" max="15108" width="20.6640625" style="840" customWidth="1"/>
    <col min="15109" max="15109" width="2.6640625" style="840" customWidth="1"/>
    <col min="15110" max="15110" width="18.6640625" style="840" customWidth="1"/>
    <col min="15111" max="15111" width="1.6640625" style="840" customWidth="1"/>
    <col min="15112" max="15112" width="31.109375" style="840" bestFit="1" customWidth="1"/>
    <col min="15113" max="15360" width="9.6640625" style="840"/>
    <col min="15361" max="15361" width="4.6640625" style="840" customWidth="1"/>
    <col min="15362" max="15362" width="1.6640625" style="840" customWidth="1"/>
    <col min="15363" max="15363" width="60.6640625" style="840" customWidth="1"/>
    <col min="15364" max="15364" width="20.6640625" style="840" customWidth="1"/>
    <col min="15365" max="15365" width="2.6640625" style="840" customWidth="1"/>
    <col min="15366" max="15366" width="18.6640625" style="840" customWidth="1"/>
    <col min="15367" max="15367" width="1.6640625" style="840" customWidth="1"/>
    <col min="15368" max="15368" width="31.109375" style="840" bestFit="1" customWidth="1"/>
    <col min="15369" max="15616" width="9.6640625" style="840"/>
    <col min="15617" max="15617" width="4.6640625" style="840" customWidth="1"/>
    <col min="15618" max="15618" width="1.6640625" style="840" customWidth="1"/>
    <col min="15619" max="15619" width="60.6640625" style="840" customWidth="1"/>
    <col min="15620" max="15620" width="20.6640625" style="840" customWidth="1"/>
    <col min="15621" max="15621" width="2.6640625" style="840" customWidth="1"/>
    <col min="15622" max="15622" width="18.6640625" style="840" customWidth="1"/>
    <col min="15623" max="15623" width="1.6640625" style="840" customWidth="1"/>
    <col min="15624" max="15624" width="31.109375" style="840" bestFit="1" customWidth="1"/>
    <col min="15625" max="15872" width="9.6640625" style="840"/>
    <col min="15873" max="15873" width="4.6640625" style="840" customWidth="1"/>
    <col min="15874" max="15874" width="1.6640625" style="840" customWidth="1"/>
    <col min="15875" max="15875" width="60.6640625" style="840" customWidth="1"/>
    <col min="15876" max="15876" width="20.6640625" style="840" customWidth="1"/>
    <col min="15877" max="15877" width="2.6640625" style="840" customWidth="1"/>
    <col min="15878" max="15878" width="18.6640625" style="840" customWidth="1"/>
    <col min="15879" max="15879" width="1.6640625" style="840" customWidth="1"/>
    <col min="15880" max="15880" width="31.109375" style="840" bestFit="1" customWidth="1"/>
    <col min="15881" max="16128" width="9.6640625" style="840"/>
    <col min="16129" max="16129" width="4.6640625" style="840" customWidth="1"/>
    <col min="16130" max="16130" width="1.6640625" style="840" customWidth="1"/>
    <col min="16131" max="16131" width="60.6640625" style="840" customWidth="1"/>
    <col min="16132" max="16132" width="20.6640625" style="840" customWidth="1"/>
    <col min="16133" max="16133" width="2.6640625" style="840" customWidth="1"/>
    <col min="16134" max="16134" width="18.6640625" style="840" customWidth="1"/>
    <col min="16135" max="16135" width="1.6640625" style="840" customWidth="1"/>
    <col min="16136" max="16136" width="31.109375" style="840" bestFit="1" customWidth="1"/>
    <col min="16137" max="16384" width="9.6640625" style="840"/>
  </cols>
  <sheetData>
    <row r="1" spans="1:7" ht="15" customHeight="1" thickBot="1">
      <c r="A1" s="565" t="s">
        <v>3534</v>
      </c>
      <c r="D1" s="2180" t="s">
        <v>3246</v>
      </c>
      <c r="E1" s="2173"/>
      <c r="F1" s="2173"/>
      <c r="G1" s="2173"/>
    </row>
    <row r="2" spans="1:7" ht="15" customHeight="1">
      <c r="A2" s="2181"/>
      <c r="B2" s="2182"/>
      <c r="C2" s="2182"/>
      <c r="D2" s="2182"/>
      <c r="E2" s="2182"/>
      <c r="F2" s="2182"/>
      <c r="G2" s="2183"/>
    </row>
    <row r="3" spans="1:7" ht="15" customHeight="1">
      <c r="A3" s="2184" t="s">
        <v>420</v>
      </c>
      <c r="B3" s="2173"/>
      <c r="C3" s="2185"/>
      <c r="D3" s="2185"/>
      <c r="E3" s="2173"/>
      <c r="F3" s="2173"/>
      <c r="G3" s="2186"/>
    </row>
    <row r="4" spans="1:7" ht="15" customHeight="1">
      <c r="A4" s="2187"/>
      <c r="B4" s="2172"/>
      <c r="C4" s="2172"/>
      <c r="D4" s="2172"/>
      <c r="E4" s="2172"/>
      <c r="F4" s="2172"/>
      <c r="G4" s="2188"/>
    </row>
    <row r="5" spans="1:7" ht="15" customHeight="1">
      <c r="A5" s="2189"/>
      <c r="E5" s="2154"/>
      <c r="F5" s="2167" t="s">
        <v>1435</v>
      </c>
      <c r="G5" s="2190"/>
    </row>
    <row r="6" spans="1:7" ht="15" customHeight="1">
      <c r="A6" s="2191" t="s">
        <v>524</v>
      </c>
      <c r="B6" s="2154"/>
      <c r="C6" s="2167" t="s">
        <v>231</v>
      </c>
      <c r="E6" s="2154"/>
      <c r="F6" s="2167" t="s">
        <v>421</v>
      </c>
      <c r="G6" s="2190"/>
    </row>
    <row r="7" spans="1:7" ht="15" customHeight="1">
      <c r="A7" s="2170" t="s">
        <v>529</v>
      </c>
      <c r="B7" s="2171"/>
      <c r="C7" s="2192" t="s">
        <v>2502</v>
      </c>
      <c r="D7" s="2172"/>
      <c r="E7" s="2171"/>
      <c r="F7" s="2192" t="s">
        <v>2503</v>
      </c>
      <c r="G7" s="2188"/>
    </row>
    <row r="8" spans="1:7" ht="22.9" customHeight="1">
      <c r="A8" s="2153"/>
      <c r="B8" s="2154"/>
      <c r="C8" s="2193" t="s">
        <v>422</v>
      </c>
      <c r="D8" s="2194"/>
      <c r="E8" s="2154"/>
      <c r="F8" s="1972"/>
      <c r="G8" s="2190"/>
    </row>
    <row r="9" spans="1:7" ht="15" customHeight="1">
      <c r="A9" s="2153"/>
      <c r="B9" s="2154"/>
      <c r="C9" s="840" t="s">
        <v>423</v>
      </c>
      <c r="E9" s="2154"/>
      <c r="F9" s="1972"/>
      <c r="G9" s="2190"/>
    </row>
    <row r="10" spans="1:7" ht="15" customHeight="1">
      <c r="A10" s="2156" t="s">
        <v>520</v>
      </c>
      <c r="B10" s="2154"/>
      <c r="C10" s="840" t="s">
        <v>424</v>
      </c>
      <c r="E10" s="2195" t="s">
        <v>2864</v>
      </c>
      <c r="F10" s="2196" t="s">
        <v>2114</v>
      </c>
      <c r="G10" s="2190"/>
    </row>
    <row r="11" spans="1:7" ht="15" customHeight="1">
      <c r="A11" s="2156" t="s">
        <v>275</v>
      </c>
      <c r="B11" s="2154"/>
      <c r="C11" s="840" t="s">
        <v>425</v>
      </c>
      <c r="E11" s="2195" t="s">
        <v>2864</v>
      </c>
      <c r="F11" s="2196" t="s">
        <v>2114</v>
      </c>
      <c r="G11" s="2190"/>
    </row>
    <row r="12" spans="1:7" ht="15" customHeight="1">
      <c r="A12" s="2156" t="s">
        <v>2275</v>
      </c>
      <c r="B12" s="2154"/>
      <c r="C12" s="840" t="s">
        <v>426</v>
      </c>
      <c r="E12" s="2195" t="s">
        <v>2864</v>
      </c>
      <c r="F12" s="2196" t="s">
        <v>2114</v>
      </c>
      <c r="G12" s="2190"/>
    </row>
    <row r="13" spans="1:7" ht="15" customHeight="1">
      <c r="A13" s="2156" t="s">
        <v>2284</v>
      </c>
      <c r="B13" s="2154"/>
      <c r="C13" s="840" t="s">
        <v>427</v>
      </c>
      <c r="E13" s="2195" t="s">
        <v>2864</v>
      </c>
      <c r="F13" s="2197">
        <v>532451107</v>
      </c>
      <c r="G13" s="2190"/>
    </row>
    <row r="14" spans="1:7" ht="15" customHeight="1">
      <c r="A14" s="2153"/>
      <c r="B14" s="2154"/>
      <c r="C14" s="840" t="s">
        <v>428</v>
      </c>
      <c r="E14" s="2154"/>
      <c r="F14" s="2198"/>
      <c r="G14" s="2190"/>
    </row>
    <row r="15" spans="1:7" ht="15" customHeight="1">
      <c r="A15" s="2156" t="s">
        <v>2285</v>
      </c>
      <c r="B15" s="2154"/>
      <c r="C15" s="840" t="s">
        <v>429</v>
      </c>
      <c r="E15" s="2195" t="s">
        <v>2864</v>
      </c>
      <c r="F15" s="2197">
        <f>'33'!E36</f>
        <v>318741009.25360501</v>
      </c>
      <c r="G15" s="2190"/>
    </row>
    <row r="16" spans="1:7" ht="15" customHeight="1">
      <c r="A16" s="2156" t="s">
        <v>2004</v>
      </c>
      <c r="B16" s="2154"/>
      <c r="C16" s="840" t="s">
        <v>430</v>
      </c>
      <c r="E16" s="2195" t="s">
        <v>2864</v>
      </c>
      <c r="F16" s="2199"/>
      <c r="G16" s="2190"/>
    </row>
    <row r="17" spans="1:7" ht="15" customHeight="1">
      <c r="A17" s="2156" t="s">
        <v>2010</v>
      </c>
      <c r="B17" s="2154"/>
      <c r="C17" s="840" t="s">
        <v>431</v>
      </c>
      <c r="E17" s="2195" t="s">
        <v>2864</v>
      </c>
      <c r="F17" s="2199"/>
      <c r="G17" s="2190"/>
    </row>
    <row r="18" spans="1:7" ht="15" customHeight="1">
      <c r="A18" s="2156" t="s">
        <v>2011</v>
      </c>
      <c r="B18" s="2154"/>
      <c r="C18" s="840" t="s">
        <v>432</v>
      </c>
      <c r="E18" s="2195" t="s">
        <v>2864</v>
      </c>
      <c r="F18" s="2199"/>
      <c r="G18" s="2190"/>
    </row>
    <row r="19" spans="1:7" ht="15" customHeight="1">
      <c r="A19" s="2156" t="s">
        <v>2145</v>
      </c>
      <c r="B19" s="2154"/>
      <c r="C19" s="840" t="s">
        <v>374</v>
      </c>
      <c r="E19" s="2195" t="s">
        <v>2864</v>
      </c>
      <c r="F19" s="2197">
        <v>-30403690</v>
      </c>
      <c r="G19" s="2190"/>
    </row>
    <row r="20" spans="1:7" ht="15" customHeight="1">
      <c r="A20" s="2156" t="s">
        <v>2013</v>
      </c>
      <c r="B20" s="2154"/>
      <c r="C20" s="840" t="s">
        <v>375</v>
      </c>
      <c r="E20" s="2195" t="s">
        <v>2864</v>
      </c>
      <c r="F20" s="2197">
        <v>136051782</v>
      </c>
      <c r="G20" s="2190"/>
    </row>
    <row r="21" spans="1:7" ht="15" customHeight="1">
      <c r="A21" s="2156" t="s">
        <v>2014</v>
      </c>
      <c r="B21" s="2154"/>
      <c r="C21" s="840" t="s">
        <v>433</v>
      </c>
      <c r="E21" s="2195" t="s">
        <v>2864</v>
      </c>
      <c r="F21" s="2199"/>
      <c r="G21" s="2190"/>
    </row>
    <row r="22" spans="1:7" ht="15" customHeight="1">
      <c r="A22" s="2156" t="s">
        <v>2016</v>
      </c>
      <c r="B22" s="2154"/>
      <c r="C22" s="840" t="s">
        <v>434</v>
      </c>
      <c r="E22" s="2195" t="s">
        <v>2864</v>
      </c>
      <c r="F22" s="2199"/>
      <c r="G22" s="2190"/>
    </row>
    <row r="23" spans="1:7" ht="15" customHeight="1">
      <c r="A23" s="2156" t="s">
        <v>2018</v>
      </c>
      <c r="B23" s="2154"/>
      <c r="C23" s="840" t="s">
        <v>1303</v>
      </c>
      <c r="E23" s="2154"/>
      <c r="F23" s="2200">
        <v>41729</v>
      </c>
      <c r="G23" s="2190"/>
    </row>
    <row r="24" spans="1:7" ht="15" customHeight="1">
      <c r="A24" s="2156" t="s">
        <v>2022</v>
      </c>
      <c r="B24" s="2154"/>
      <c r="C24" s="840" t="s">
        <v>1304</v>
      </c>
      <c r="E24" s="2154"/>
      <c r="F24" s="2201">
        <v>4.8000000000000001E-2</v>
      </c>
      <c r="G24" s="2190"/>
    </row>
    <row r="25" spans="1:7" ht="15" customHeight="1">
      <c r="A25" s="2156" t="s">
        <v>2023</v>
      </c>
      <c r="B25" s="2154"/>
      <c r="C25" s="840" t="s">
        <v>1305</v>
      </c>
      <c r="E25" s="2154"/>
      <c r="F25" s="2201">
        <v>7.2800000000000004E-2</v>
      </c>
      <c r="G25" s="2190"/>
    </row>
    <row r="26" spans="1:7" ht="15" customHeight="1">
      <c r="A26" s="2156" t="s">
        <v>2024</v>
      </c>
      <c r="B26" s="2154"/>
      <c r="C26" s="840" t="s">
        <v>1306</v>
      </c>
      <c r="E26" s="2154"/>
      <c r="F26" s="2201">
        <v>6.7699999999999996E-2</v>
      </c>
      <c r="G26" s="2190"/>
    </row>
    <row r="27" spans="1:7" ht="15" customHeight="1">
      <c r="A27" s="2156" t="s">
        <v>2025</v>
      </c>
      <c r="B27" s="2154"/>
      <c r="C27" s="840" t="s">
        <v>306</v>
      </c>
      <c r="E27" s="2154"/>
      <c r="F27" s="2201">
        <v>3.5000000000000003E-2</v>
      </c>
      <c r="G27" s="2190"/>
    </row>
    <row r="28" spans="1:7" ht="22.9" customHeight="1">
      <c r="A28" s="2153"/>
      <c r="B28" s="2154"/>
      <c r="C28" s="2193" t="s">
        <v>1307</v>
      </c>
      <c r="D28" s="2194"/>
      <c r="E28" s="2154"/>
      <c r="F28" s="2150"/>
      <c r="G28" s="2190"/>
    </row>
    <row r="29" spans="1:7" ht="15" customHeight="1">
      <c r="A29" s="2156" t="s">
        <v>810</v>
      </c>
      <c r="B29" s="2154"/>
      <c r="C29" s="840" t="s">
        <v>691</v>
      </c>
      <c r="E29" s="2195" t="s">
        <v>2864</v>
      </c>
      <c r="F29" s="2202">
        <v>25422335</v>
      </c>
      <c r="G29" s="2190"/>
    </row>
    <row r="30" spans="1:7" ht="15" customHeight="1">
      <c r="A30" s="2156" t="s">
        <v>2699</v>
      </c>
      <c r="B30" s="2154"/>
      <c r="C30" s="840" t="s">
        <v>693</v>
      </c>
      <c r="E30" s="2154"/>
      <c r="F30" s="2202">
        <v>57942622</v>
      </c>
      <c r="G30" s="2190"/>
    </row>
    <row r="31" spans="1:7" ht="15" customHeight="1">
      <c r="A31" s="2156" t="s">
        <v>2002</v>
      </c>
      <c r="B31" s="2154"/>
      <c r="C31" s="840" t="s">
        <v>376</v>
      </c>
      <c r="E31" s="2154"/>
      <c r="F31" s="2202">
        <v>-33857649</v>
      </c>
      <c r="G31" s="2190"/>
    </row>
    <row r="32" spans="1:7" ht="15" customHeight="1">
      <c r="A32" s="2156" t="s">
        <v>1476</v>
      </c>
      <c r="B32" s="2154"/>
      <c r="C32" s="840" t="s">
        <v>697</v>
      </c>
      <c r="E32" s="2154"/>
      <c r="F32" s="2202"/>
      <c r="G32" s="2190"/>
    </row>
    <row r="33" spans="1:7" ht="15" customHeight="1">
      <c r="A33" s="2156" t="s">
        <v>816</v>
      </c>
      <c r="B33" s="2154"/>
      <c r="C33" s="840" t="s">
        <v>700</v>
      </c>
      <c r="E33" s="2154"/>
      <c r="F33" s="2202"/>
      <c r="G33" s="2190"/>
    </row>
    <row r="34" spans="1:7" ht="15" customHeight="1">
      <c r="A34" s="2156" t="s">
        <v>470</v>
      </c>
      <c r="B34" s="2154"/>
      <c r="C34" s="840" t="s">
        <v>369</v>
      </c>
      <c r="E34" s="2154"/>
      <c r="F34" s="2202">
        <v>-2643364</v>
      </c>
      <c r="G34" s="2190"/>
    </row>
    <row r="35" spans="1:7" ht="15" customHeight="1">
      <c r="A35" s="2156" t="s">
        <v>2049</v>
      </c>
      <c r="B35" s="2154"/>
      <c r="C35" s="840" t="s">
        <v>1308</v>
      </c>
      <c r="E35" s="2154"/>
      <c r="F35" s="2202"/>
      <c r="G35" s="2190"/>
    </row>
    <row r="36" spans="1:7" ht="15" customHeight="1">
      <c r="A36" s="2156" t="s">
        <v>2899</v>
      </c>
      <c r="B36" s="2154"/>
      <c r="C36" s="840" t="s">
        <v>1309</v>
      </c>
      <c r="E36" s="2154"/>
      <c r="F36" s="2202"/>
      <c r="G36" s="2190"/>
    </row>
    <row r="37" spans="1:7" ht="15" customHeight="1">
      <c r="A37" s="2156">
        <v>26</v>
      </c>
      <c r="B37" s="2154"/>
      <c r="C37" s="840" t="s">
        <v>370</v>
      </c>
      <c r="E37" s="2154"/>
      <c r="F37" s="2202">
        <v>28065221</v>
      </c>
      <c r="G37" s="2190"/>
    </row>
    <row r="38" spans="1:7" ht="15" customHeight="1">
      <c r="A38" s="2156" t="s">
        <v>3063</v>
      </c>
      <c r="B38" s="2154"/>
      <c r="C38" s="840" t="s">
        <v>377</v>
      </c>
      <c r="E38" s="2154"/>
      <c r="F38" s="2202">
        <v>-140448312</v>
      </c>
      <c r="G38" s="2190"/>
    </row>
    <row r="39" spans="1:7" ht="22.9" customHeight="1">
      <c r="A39" s="2170">
        <v>27</v>
      </c>
      <c r="B39" s="2171"/>
      <c r="C39" s="2203" t="s">
        <v>1310</v>
      </c>
      <c r="D39" s="2204"/>
      <c r="E39" s="2205" t="s">
        <v>2864</v>
      </c>
      <c r="F39" s="2152">
        <f>SUM(F29:F38)</f>
        <v>-65519147</v>
      </c>
      <c r="G39" s="2188"/>
    </row>
    <row r="40" spans="1:7" ht="15" customHeight="1">
      <c r="A40" s="2153"/>
      <c r="B40" s="2154"/>
      <c r="C40" s="2194"/>
      <c r="D40" s="2194"/>
      <c r="G40" s="2190"/>
    </row>
    <row r="41" spans="1:7" ht="15" customHeight="1">
      <c r="A41" s="2153"/>
      <c r="B41" s="2154"/>
      <c r="C41" s="2194" t="s">
        <v>2113</v>
      </c>
      <c r="D41" s="2194"/>
      <c r="G41" s="2190"/>
    </row>
    <row r="42" spans="1:7" ht="15" customHeight="1">
      <c r="A42" s="2153"/>
      <c r="B42" s="2154"/>
      <c r="C42" s="2194"/>
      <c r="D42" s="2194"/>
      <c r="G42" s="2190"/>
    </row>
    <row r="43" spans="1:7" ht="15" customHeight="1">
      <c r="A43" s="2153"/>
      <c r="B43" s="2154"/>
      <c r="C43" s="2194"/>
      <c r="D43" s="2194"/>
      <c r="G43" s="2190"/>
    </row>
    <row r="44" spans="1:7" ht="15" customHeight="1">
      <c r="A44" s="2153"/>
      <c r="B44" s="2154"/>
      <c r="C44" s="2206"/>
      <c r="D44" s="2194"/>
      <c r="G44" s="2190"/>
    </row>
    <row r="45" spans="1:7" ht="15" customHeight="1">
      <c r="A45" s="2153"/>
      <c r="B45" s="2154"/>
      <c r="C45" s="2194"/>
      <c r="D45" s="2194"/>
      <c r="G45" s="2190"/>
    </row>
    <row r="46" spans="1:7" ht="15" customHeight="1">
      <c r="A46" s="2153"/>
      <c r="B46" s="2154"/>
      <c r="C46" s="2206"/>
      <c r="D46" s="2194"/>
      <c r="G46" s="2190"/>
    </row>
    <row r="47" spans="1:7" ht="15" customHeight="1">
      <c r="A47" s="2153"/>
      <c r="B47" s="2154"/>
      <c r="C47" s="2194"/>
      <c r="D47" s="2194"/>
      <c r="G47" s="2190"/>
    </row>
    <row r="48" spans="1:7" ht="15" customHeight="1">
      <c r="A48" s="2153"/>
      <c r="B48" s="2154"/>
      <c r="C48" s="2194"/>
      <c r="D48" s="2194"/>
      <c r="G48" s="2190"/>
    </row>
    <row r="49" spans="1:7" ht="15" customHeight="1">
      <c r="A49" s="2153"/>
      <c r="B49" s="2154"/>
      <c r="C49" s="2194"/>
      <c r="D49" s="2194"/>
      <c r="G49" s="2190"/>
    </row>
    <row r="50" spans="1:7" ht="15" customHeight="1">
      <c r="A50" s="2153"/>
      <c r="B50" s="2154"/>
      <c r="C50" s="2194"/>
      <c r="D50" s="2194"/>
      <c r="G50" s="2190"/>
    </row>
    <row r="51" spans="1:7" ht="15" customHeight="1">
      <c r="A51" s="2153"/>
      <c r="B51" s="2154"/>
      <c r="C51" s="2194"/>
      <c r="D51" s="2194"/>
      <c r="G51" s="2190"/>
    </row>
    <row r="52" spans="1:7" ht="15" customHeight="1">
      <c r="A52" s="2153"/>
      <c r="B52" s="2154"/>
      <c r="C52" s="2194"/>
      <c r="D52" s="2194"/>
      <c r="G52" s="2190"/>
    </row>
    <row r="53" spans="1:7" ht="15" customHeight="1">
      <c r="A53" s="2153"/>
      <c r="B53" s="2154"/>
      <c r="C53" s="2194"/>
      <c r="D53" s="2194"/>
      <c r="G53" s="2190"/>
    </row>
    <row r="54" spans="1:7" ht="15" customHeight="1">
      <c r="A54" s="2153"/>
      <c r="B54" s="2154"/>
      <c r="C54" s="2194"/>
      <c r="D54" s="2194"/>
      <c r="G54" s="2190"/>
    </row>
    <row r="55" spans="1:7" ht="15" customHeight="1">
      <c r="A55" s="2153"/>
      <c r="B55" s="2154"/>
      <c r="C55" s="2194"/>
      <c r="D55" s="2194"/>
      <c r="G55" s="2190"/>
    </row>
    <row r="56" spans="1:7" ht="15" customHeight="1">
      <c r="A56" s="2153"/>
      <c r="B56" s="2154"/>
      <c r="C56" s="2194"/>
      <c r="D56" s="2194"/>
      <c r="G56" s="2190"/>
    </row>
    <row r="57" spans="1:7" ht="15" customHeight="1">
      <c r="A57" s="2153"/>
      <c r="B57" s="2154"/>
      <c r="C57" s="2194"/>
      <c r="D57" s="2194"/>
      <c r="G57" s="2190"/>
    </row>
    <row r="58" spans="1:7" ht="15" customHeight="1">
      <c r="A58" s="2153"/>
      <c r="B58" s="2154"/>
      <c r="C58" s="2194"/>
      <c r="D58" s="2194"/>
      <c r="G58" s="2190"/>
    </row>
    <row r="59" spans="1:7" ht="15" customHeight="1">
      <c r="A59" s="2153"/>
      <c r="B59" s="2154"/>
      <c r="C59" s="2194"/>
      <c r="D59" s="2194"/>
      <c r="G59" s="2190"/>
    </row>
    <row r="60" spans="1:7" ht="15" customHeight="1">
      <c r="A60" s="2153"/>
      <c r="B60" s="2154"/>
      <c r="C60" s="2194"/>
      <c r="D60" s="2194"/>
      <c r="G60" s="2190"/>
    </row>
    <row r="61" spans="1:7" ht="15" customHeight="1">
      <c r="A61" s="2153"/>
      <c r="B61" s="2154"/>
      <c r="C61" s="2194"/>
      <c r="D61" s="2194"/>
      <c r="G61" s="2190"/>
    </row>
    <row r="62" spans="1:7" ht="15" customHeight="1">
      <c r="A62" s="2153"/>
      <c r="B62" s="2154"/>
      <c r="C62" s="2194"/>
      <c r="D62" s="2194"/>
      <c r="G62" s="2190"/>
    </row>
    <row r="63" spans="1:7" ht="15" customHeight="1">
      <c r="A63" s="2153"/>
      <c r="B63" s="2154"/>
      <c r="C63" s="840" t="s">
        <v>2645</v>
      </c>
      <c r="D63" s="2194"/>
      <c r="G63" s="2190"/>
    </row>
    <row r="64" spans="1:7" ht="15" customHeight="1" thickBot="1">
      <c r="A64" s="2175"/>
      <c r="B64" s="2207"/>
      <c r="C64" s="2176" t="s">
        <v>2646</v>
      </c>
      <c r="D64" s="2208"/>
      <c r="E64" s="2176"/>
      <c r="F64" s="2176"/>
      <c r="G64" s="2209"/>
    </row>
    <row r="65" spans="1:7" ht="15" customHeight="1">
      <c r="A65" s="840" t="s">
        <v>115</v>
      </c>
    </row>
    <row r="66" spans="1:7" ht="15" customHeight="1">
      <c r="A66" s="2173" t="s">
        <v>2641</v>
      </c>
      <c r="B66" s="2173"/>
      <c r="C66" s="2173"/>
      <c r="D66" s="2173"/>
      <c r="E66" s="2173"/>
      <c r="F66" s="2173"/>
      <c r="G66" s="2173"/>
    </row>
    <row r="67" spans="1:7">
      <c r="C67" s="2210"/>
    </row>
    <row r="68" spans="1:7">
      <c r="C68" s="2210"/>
    </row>
    <row r="69" spans="1:7">
      <c r="C69" s="2210"/>
    </row>
  </sheetData>
  <printOptions horizontalCentered="1" verticalCentered="1"/>
  <pageMargins left="0.25" right="0.25" top="0.25" bottom="0.25" header="0.5" footer="0.21"/>
  <pageSetup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5953" r:id="rId4" name="Button 1">
              <controlPr locked="0" defaultSize="0" autoFill="0" autoLine="0" autoPict="0">
                <anchor moveWithCells="1" sizeWithCells="1">
                  <from>
                    <xdr:col>2</xdr:col>
                    <xdr:colOff>3800475</xdr:colOff>
                    <xdr:row>66</xdr:row>
                    <xdr:rowOff>0</xdr:rowOff>
                  </from>
                  <to>
                    <xdr:col>2</xdr:col>
                    <xdr:colOff>3800475</xdr:colOff>
                    <xdr:row>66</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4"/>
  <dimension ref="A1:D72"/>
  <sheetViews>
    <sheetView defaultGridColor="0" colorId="22" zoomScale="75" zoomScaleNormal="70" workbookViewId="0">
      <selection activeCell="C59" sqref="C59"/>
    </sheetView>
  </sheetViews>
  <sheetFormatPr defaultColWidth="9.6640625" defaultRowHeight="15"/>
  <cols>
    <col min="1" max="2" width="2.6640625" customWidth="1"/>
    <col min="3" max="3" width="79" customWidth="1"/>
    <col min="4" max="4" width="11.77734375" customWidth="1"/>
  </cols>
  <sheetData>
    <row r="1" spans="1:4" ht="15.75" thickBot="1">
      <c r="A1" s="563" t="str">
        <f>'Data Sheet'!$A$51</f>
        <v>Annual Report of KeySpan Gas East Corporation d/b/a National Grid                                                  Year ended December 31, 2013</v>
      </c>
      <c r="C1" s="63"/>
      <c r="D1" s="63"/>
    </row>
    <row r="2" spans="1:4">
      <c r="A2" s="64"/>
      <c r="B2" s="65"/>
      <c r="C2" s="65"/>
      <c r="D2" s="66"/>
    </row>
    <row r="3" spans="1:4">
      <c r="A3" s="67"/>
      <c r="B3" s="68"/>
      <c r="C3" s="68"/>
      <c r="D3" s="69"/>
    </row>
    <row r="4" spans="1:4">
      <c r="A4" s="70" t="s">
        <v>237</v>
      </c>
      <c r="B4" s="68"/>
      <c r="C4" s="68"/>
      <c r="D4" s="69"/>
    </row>
    <row r="5" spans="1:4">
      <c r="A5" s="71"/>
      <c r="B5" s="63"/>
      <c r="C5" s="63"/>
      <c r="D5" s="72"/>
    </row>
    <row r="6" spans="1:4">
      <c r="A6" s="71"/>
      <c r="B6" s="63"/>
      <c r="C6" s="63"/>
      <c r="D6" s="72"/>
    </row>
    <row r="7" spans="1:4">
      <c r="A7" s="71"/>
      <c r="B7" s="63"/>
      <c r="C7" s="63"/>
      <c r="D7" s="72"/>
    </row>
    <row r="8" spans="1:4">
      <c r="A8" s="71"/>
      <c r="B8" s="589" t="s">
        <v>238</v>
      </c>
      <c r="C8" s="68"/>
      <c r="D8" s="72"/>
    </row>
    <row r="9" spans="1:4">
      <c r="A9" s="71"/>
      <c r="B9" s="589"/>
      <c r="C9" s="589" t="s">
        <v>239</v>
      </c>
      <c r="D9" s="72"/>
    </row>
    <row r="10" spans="1:4">
      <c r="A10" s="71"/>
      <c r="B10" s="589"/>
      <c r="C10" s="589" t="s">
        <v>1485</v>
      </c>
      <c r="D10" s="72"/>
    </row>
    <row r="11" spans="1:4">
      <c r="A11" s="71"/>
      <c r="B11" s="589"/>
      <c r="C11" s="589" t="s">
        <v>1486</v>
      </c>
      <c r="D11" s="72"/>
    </row>
    <row r="12" spans="1:4">
      <c r="A12" s="71"/>
      <c r="B12" s="589"/>
      <c r="C12" s="589"/>
      <c r="D12" s="72"/>
    </row>
    <row r="13" spans="1:4">
      <c r="A13" s="71"/>
      <c r="B13" s="589" t="s">
        <v>1487</v>
      </c>
      <c r="C13" s="589"/>
      <c r="D13" s="72"/>
    </row>
    <row r="14" spans="1:4">
      <c r="A14" s="71"/>
      <c r="B14" s="589"/>
      <c r="C14" s="589" t="s">
        <v>1488</v>
      </c>
      <c r="D14" s="72"/>
    </row>
    <row r="15" spans="1:4">
      <c r="A15" s="71"/>
      <c r="B15" s="589"/>
      <c r="C15" s="589" t="s">
        <v>2030</v>
      </c>
      <c r="D15" s="72"/>
    </row>
    <row r="16" spans="1:4">
      <c r="A16" s="71"/>
      <c r="B16" s="589"/>
      <c r="C16" s="589" t="s">
        <v>2031</v>
      </c>
      <c r="D16" s="72"/>
    </row>
    <row r="17" spans="1:4">
      <c r="A17" s="71"/>
      <c r="B17" s="589"/>
      <c r="C17" s="589"/>
      <c r="D17" s="72"/>
    </row>
    <row r="18" spans="1:4">
      <c r="A18" s="71"/>
      <c r="B18" s="589" t="s">
        <v>1459</v>
      </c>
      <c r="C18" s="589"/>
      <c r="D18" s="72"/>
    </row>
    <row r="19" spans="1:4">
      <c r="A19" s="71"/>
      <c r="B19" s="589"/>
      <c r="C19" s="589" t="s">
        <v>1460</v>
      </c>
      <c r="D19" s="72"/>
    </row>
    <row r="20" spans="1:4">
      <c r="A20" s="71"/>
      <c r="B20" s="589"/>
      <c r="C20" s="589" t="s">
        <v>1461</v>
      </c>
      <c r="D20" s="72"/>
    </row>
    <row r="21" spans="1:4">
      <c r="A21" s="71"/>
      <c r="B21" s="589"/>
      <c r="C21" s="589"/>
      <c r="D21" s="72"/>
    </row>
    <row r="22" spans="1:4">
      <c r="A22" s="71"/>
      <c r="B22" s="589" t="s">
        <v>1462</v>
      </c>
      <c r="C22" s="589"/>
      <c r="D22" s="72"/>
    </row>
    <row r="23" spans="1:4">
      <c r="A23" s="71"/>
      <c r="B23" s="589"/>
      <c r="C23" s="589" t="s">
        <v>1463</v>
      </c>
      <c r="D23" s="72"/>
    </row>
    <row r="24" spans="1:4">
      <c r="A24" s="71"/>
      <c r="B24" s="589"/>
      <c r="C24" s="589" t="s">
        <v>1464</v>
      </c>
      <c r="D24" s="72"/>
    </row>
    <row r="25" spans="1:4">
      <c r="A25" s="71"/>
      <c r="B25" s="589"/>
      <c r="C25" s="589" t="s">
        <v>1465</v>
      </c>
      <c r="D25" s="72"/>
    </row>
    <row r="26" spans="1:4">
      <c r="A26" s="71"/>
      <c r="B26" s="589"/>
      <c r="C26" s="589" t="s">
        <v>453</v>
      </c>
      <c r="D26" s="72"/>
    </row>
    <row r="27" spans="1:4">
      <c r="A27" s="71"/>
      <c r="B27" s="589"/>
      <c r="C27" s="589" t="s">
        <v>454</v>
      </c>
      <c r="D27" s="72"/>
    </row>
    <row r="28" spans="1:4">
      <c r="A28" s="71"/>
      <c r="B28" s="589"/>
      <c r="C28" s="589" t="s">
        <v>455</v>
      </c>
      <c r="D28" s="72"/>
    </row>
    <row r="29" spans="1:4">
      <c r="A29" s="71"/>
      <c r="B29" s="589"/>
      <c r="C29" s="589"/>
      <c r="D29" s="72"/>
    </row>
    <row r="30" spans="1:4">
      <c r="A30" s="71"/>
      <c r="B30" s="589" t="s">
        <v>456</v>
      </c>
      <c r="C30" s="589"/>
      <c r="D30" s="72"/>
    </row>
    <row r="31" spans="1:4">
      <c r="A31" s="71"/>
      <c r="B31" s="589"/>
      <c r="C31" s="589" t="s">
        <v>457</v>
      </c>
      <c r="D31" s="72"/>
    </row>
    <row r="32" spans="1:4">
      <c r="A32" s="71"/>
      <c r="B32" s="589"/>
      <c r="C32" s="589" t="s">
        <v>458</v>
      </c>
      <c r="D32" s="72"/>
    </row>
    <row r="33" spans="1:4">
      <c r="A33" s="71"/>
      <c r="B33" s="589"/>
      <c r="C33" s="589" t="s">
        <v>459</v>
      </c>
      <c r="D33" s="72"/>
    </row>
    <row r="34" spans="1:4">
      <c r="A34" s="71"/>
      <c r="B34" s="589"/>
      <c r="C34" s="589"/>
      <c r="D34" s="72"/>
    </row>
    <row r="35" spans="1:4">
      <c r="A35" s="71"/>
      <c r="B35" s="589" t="s">
        <v>460</v>
      </c>
      <c r="C35" s="589"/>
      <c r="D35" s="72"/>
    </row>
    <row r="36" spans="1:4">
      <c r="A36" s="71"/>
      <c r="B36" s="589"/>
      <c r="C36" s="589" t="s">
        <v>461</v>
      </c>
      <c r="D36" s="72"/>
    </row>
    <row r="37" spans="1:4">
      <c r="A37" s="71"/>
      <c r="B37" s="589"/>
      <c r="C37" s="589" t="s">
        <v>462</v>
      </c>
      <c r="D37" s="72"/>
    </row>
    <row r="38" spans="1:4">
      <c r="A38" s="71"/>
      <c r="B38" s="589"/>
      <c r="C38" s="589"/>
      <c r="D38" s="72"/>
    </row>
    <row r="39" spans="1:4">
      <c r="A39" s="71"/>
      <c r="B39" s="589" t="s">
        <v>463</v>
      </c>
      <c r="C39" s="589"/>
      <c r="D39" s="72"/>
    </row>
    <row r="40" spans="1:4">
      <c r="A40" s="71"/>
      <c r="B40" s="589"/>
      <c r="C40" s="589" t="s">
        <v>464</v>
      </c>
      <c r="D40" s="72"/>
    </row>
    <row r="41" spans="1:4">
      <c r="A41" s="71"/>
      <c r="B41" s="589"/>
      <c r="C41" s="589" t="s">
        <v>465</v>
      </c>
      <c r="D41" s="72"/>
    </row>
    <row r="42" spans="1:4">
      <c r="A42" s="71"/>
      <c r="B42" s="589"/>
      <c r="C42" s="589" t="s">
        <v>1297</v>
      </c>
      <c r="D42" s="72"/>
    </row>
    <row r="43" spans="1:4">
      <c r="A43" s="71"/>
      <c r="B43" s="589"/>
      <c r="C43" s="589"/>
      <c r="D43" s="72"/>
    </row>
    <row r="44" spans="1:4">
      <c r="A44" s="71"/>
      <c r="B44" s="589" t="s">
        <v>1298</v>
      </c>
      <c r="C44" s="589"/>
      <c r="D44" s="72"/>
    </row>
    <row r="45" spans="1:4">
      <c r="A45" s="71"/>
      <c r="B45" s="589"/>
      <c r="C45" s="589" t="s">
        <v>2490</v>
      </c>
      <c r="D45" s="72"/>
    </row>
    <row r="46" spans="1:4">
      <c r="A46" s="71"/>
      <c r="B46" s="589"/>
      <c r="C46" s="589" t="s">
        <v>2491</v>
      </c>
      <c r="D46" s="72"/>
    </row>
    <row r="47" spans="1:4">
      <c r="A47" s="71"/>
      <c r="B47" s="589"/>
      <c r="C47" s="589"/>
      <c r="D47" s="72"/>
    </row>
    <row r="48" spans="1:4">
      <c r="A48" s="71"/>
      <c r="B48" s="589" t="s">
        <v>2492</v>
      </c>
      <c r="C48" s="589"/>
      <c r="D48" s="72"/>
    </row>
    <row r="49" spans="1:4">
      <c r="A49" s="71"/>
      <c r="B49" s="589"/>
      <c r="C49" s="589" t="s">
        <v>2493</v>
      </c>
      <c r="D49" s="72"/>
    </row>
    <row r="50" spans="1:4">
      <c r="A50" s="71"/>
      <c r="B50" s="589"/>
      <c r="C50" s="589"/>
      <c r="D50" s="72"/>
    </row>
    <row r="51" spans="1:4">
      <c r="A51" s="71"/>
      <c r="B51" s="589" t="s">
        <v>2494</v>
      </c>
      <c r="C51" s="589"/>
      <c r="D51" s="72"/>
    </row>
    <row r="52" spans="1:4">
      <c r="A52" s="71"/>
      <c r="B52" s="589"/>
      <c r="C52" s="589" t="s">
        <v>2495</v>
      </c>
      <c r="D52" s="72"/>
    </row>
    <row r="53" spans="1:4">
      <c r="A53" s="71"/>
      <c r="B53" s="589"/>
      <c r="C53" s="589" t="s">
        <v>2496</v>
      </c>
      <c r="D53" s="72"/>
    </row>
    <row r="54" spans="1:4">
      <c r="A54" s="71"/>
      <c r="B54" s="68"/>
      <c r="C54" s="68"/>
      <c r="D54" s="72"/>
    </row>
    <row r="55" spans="1:4">
      <c r="A55" s="71"/>
      <c r="B55" s="63"/>
      <c r="C55" s="63"/>
      <c r="D55" s="72"/>
    </row>
    <row r="56" spans="1:4" ht="15.75" thickBot="1">
      <c r="A56" s="73"/>
      <c r="B56" s="74"/>
      <c r="C56" s="74"/>
      <c r="D56" s="75"/>
    </row>
    <row r="57" spans="1:4">
      <c r="A57" s="63"/>
      <c r="B57" s="63"/>
      <c r="C57" s="63"/>
      <c r="D57" s="63" t="s">
        <v>2497</v>
      </c>
    </row>
    <row r="58" spans="1:4">
      <c r="A58" s="63"/>
      <c r="B58" s="63"/>
      <c r="C58" s="63"/>
      <c r="D58" s="63"/>
    </row>
    <row r="59" spans="1:4">
      <c r="A59" s="40"/>
      <c r="B59" s="40"/>
      <c r="C59" s="40"/>
      <c r="D59" s="40"/>
    </row>
    <row r="63" spans="1:4" ht="18">
      <c r="C63" s="76"/>
    </row>
    <row r="64" spans="1:4" ht="18">
      <c r="C64" s="76"/>
    </row>
    <row r="65" spans="3:3">
      <c r="C65" s="62"/>
    </row>
    <row r="66" spans="3:3">
      <c r="C66" s="62"/>
    </row>
    <row r="67" spans="3:3">
      <c r="C67" s="62"/>
    </row>
    <row r="68" spans="3:3">
      <c r="C68" s="62"/>
    </row>
    <row r="69" spans="3:3">
      <c r="C69" s="62"/>
    </row>
    <row r="70" spans="3:3">
      <c r="C70" s="62"/>
    </row>
    <row r="71" spans="3:3">
      <c r="C71" s="62"/>
    </row>
    <row r="72" spans="3:3">
      <c r="C72" s="62"/>
    </row>
  </sheetData>
  <phoneticPr fontId="0" type="noConversion"/>
  <printOptions horizontalCentered="1" verticalCentered="1"/>
  <pageMargins left="0.5" right="0.5" top="0.5" bottom="0.5" header="0.5" footer="0.5"/>
  <pageSetup scale="78"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31">
    <pageSetUpPr fitToPage="1"/>
  </sheetPr>
  <dimension ref="A1:E71"/>
  <sheetViews>
    <sheetView defaultGridColor="0" view="pageBreakPreview" colorId="22" zoomScale="60" zoomScaleNormal="70" workbookViewId="0">
      <selection activeCell="C59" sqref="C59"/>
    </sheetView>
  </sheetViews>
  <sheetFormatPr defaultColWidth="9.6640625" defaultRowHeight="15"/>
  <cols>
    <col min="1" max="1" width="4.6640625" style="840" customWidth="1"/>
    <col min="2" max="2" width="1.6640625" style="840" customWidth="1"/>
    <col min="3" max="3" width="71.6640625" style="840" customWidth="1"/>
    <col min="4" max="4" width="9.6640625" style="840"/>
    <col min="5" max="5" width="19.21875" style="840" customWidth="1"/>
    <col min="6" max="256" width="9.6640625" style="840"/>
    <col min="257" max="257" width="4.6640625" style="840" customWidth="1"/>
    <col min="258" max="258" width="1.6640625" style="840" customWidth="1"/>
    <col min="259" max="259" width="71.6640625" style="840" customWidth="1"/>
    <col min="260" max="260" width="9.6640625" style="840"/>
    <col min="261" max="261" width="19.21875" style="840" customWidth="1"/>
    <col min="262" max="512" width="9.6640625" style="840"/>
    <col min="513" max="513" width="4.6640625" style="840" customWidth="1"/>
    <col min="514" max="514" width="1.6640625" style="840" customWidth="1"/>
    <col min="515" max="515" width="71.6640625" style="840" customWidth="1"/>
    <col min="516" max="516" width="9.6640625" style="840"/>
    <col min="517" max="517" width="19.21875" style="840" customWidth="1"/>
    <col min="518" max="768" width="9.6640625" style="840"/>
    <col min="769" max="769" width="4.6640625" style="840" customWidth="1"/>
    <col min="770" max="770" width="1.6640625" style="840" customWidth="1"/>
    <col min="771" max="771" width="71.6640625" style="840" customWidth="1"/>
    <col min="772" max="772" width="9.6640625" style="840"/>
    <col min="773" max="773" width="19.21875" style="840" customWidth="1"/>
    <col min="774" max="1024" width="9.6640625" style="840"/>
    <col min="1025" max="1025" width="4.6640625" style="840" customWidth="1"/>
    <col min="1026" max="1026" width="1.6640625" style="840" customWidth="1"/>
    <col min="1027" max="1027" width="71.6640625" style="840" customWidth="1"/>
    <col min="1028" max="1028" width="9.6640625" style="840"/>
    <col min="1029" max="1029" width="19.21875" style="840" customWidth="1"/>
    <col min="1030" max="1280" width="9.6640625" style="840"/>
    <col min="1281" max="1281" width="4.6640625" style="840" customWidth="1"/>
    <col min="1282" max="1282" width="1.6640625" style="840" customWidth="1"/>
    <col min="1283" max="1283" width="71.6640625" style="840" customWidth="1"/>
    <col min="1284" max="1284" width="9.6640625" style="840"/>
    <col min="1285" max="1285" width="19.21875" style="840" customWidth="1"/>
    <col min="1286" max="1536" width="9.6640625" style="840"/>
    <col min="1537" max="1537" width="4.6640625" style="840" customWidth="1"/>
    <col min="1538" max="1538" width="1.6640625" style="840" customWidth="1"/>
    <col min="1539" max="1539" width="71.6640625" style="840" customWidth="1"/>
    <col min="1540" max="1540" width="9.6640625" style="840"/>
    <col min="1541" max="1541" width="19.21875" style="840" customWidth="1"/>
    <col min="1542" max="1792" width="9.6640625" style="840"/>
    <col min="1793" max="1793" width="4.6640625" style="840" customWidth="1"/>
    <col min="1794" max="1794" width="1.6640625" style="840" customWidth="1"/>
    <col min="1795" max="1795" width="71.6640625" style="840" customWidth="1"/>
    <col min="1796" max="1796" width="9.6640625" style="840"/>
    <col min="1797" max="1797" width="19.21875" style="840" customWidth="1"/>
    <col min="1798" max="2048" width="9.6640625" style="840"/>
    <col min="2049" max="2049" width="4.6640625" style="840" customWidth="1"/>
    <col min="2050" max="2050" width="1.6640625" style="840" customWidth="1"/>
    <col min="2051" max="2051" width="71.6640625" style="840" customWidth="1"/>
    <col min="2052" max="2052" width="9.6640625" style="840"/>
    <col min="2053" max="2053" width="19.21875" style="840" customWidth="1"/>
    <col min="2054" max="2304" width="9.6640625" style="840"/>
    <col min="2305" max="2305" width="4.6640625" style="840" customWidth="1"/>
    <col min="2306" max="2306" width="1.6640625" style="840" customWidth="1"/>
    <col min="2307" max="2307" width="71.6640625" style="840" customWidth="1"/>
    <col min="2308" max="2308" width="9.6640625" style="840"/>
    <col min="2309" max="2309" width="19.21875" style="840" customWidth="1"/>
    <col min="2310" max="2560" width="9.6640625" style="840"/>
    <col min="2561" max="2561" width="4.6640625" style="840" customWidth="1"/>
    <col min="2562" max="2562" width="1.6640625" style="840" customWidth="1"/>
    <col min="2563" max="2563" width="71.6640625" style="840" customWidth="1"/>
    <col min="2564" max="2564" width="9.6640625" style="840"/>
    <col min="2565" max="2565" width="19.21875" style="840" customWidth="1"/>
    <col min="2566" max="2816" width="9.6640625" style="840"/>
    <col min="2817" max="2817" width="4.6640625" style="840" customWidth="1"/>
    <col min="2818" max="2818" width="1.6640625" style="840" customWidth="1"/>
    <col min="2819" max="2819" width="71.6640625" style="840" customWidth="1"/>
    <col min="2820" max="2820" width="9.6640625" style="840"/>
    <col min="2821" max="2821" width="19.21875" style="840" customWidth="1"/>
    <col min="2822" max="3072" width="9.6640625" style="840"/>
    <col min="3073" max="3073" width="4.6640625" style="840" customWidth="1"/>
    <col min="3074" max="3074" width="1.6640625" style="840" customWidth="1"/>
    <col min="3075" max="3075" width="71.6640625" style="840" customWidth="1"/>
    <col min="3076" max="3076" width="9.6640625" style="840"/>
    <col min="3077" max="3077" width="19.21875" style="840" customWidth="1"/>
    <col min="3078" max="3328" width="9.6640625" style="840"/>
    <col min="3329" max="3329" width="4.6640625" style="840" customWidth="1"/>
    <col min="3330" max="3330" width="1.6640625" style="840" customWidth="1"/>
    <col min="3331" max="3331" width="71.6640625" style="840" customWidth="1"/>
    <col min="3332" max="3332" width="9.6640625" style="840"/>
    <col min="3333" max="3333" width="19.21875" style="840" customWidth="1"/>
    <col min="3334" max="3584" width="9.6640625" style="840"/>
    <col min="3585" max="3585" width="4.6640625" style="840" customWidth="1"/>
    <col min="3586" max="3586" width="1.6640625" style="840" customWidth="1"/>
    <col min="3587" max="3587" width="71.6640625" style="840" customWidth="1"/>
    <col min="3588" max="3588" width="9.6640625" style="840"/>
    <col min="3589" max="3589" width="19.21875" style="840" customWidth="1"/>
    <col min="3590" max="3840" width="9.6640625" style="840"/>
    <col min="3841" max="3841" width="4.6640625" style="840" customWidth="1"/>
    <col min="3842" max="3842" width="1.6640625" style="840" customWidth="1"/>
    <col min="3843" max="3843" width="71.6640625" style="840" customWidth="1"/>
    <col min="3844" max="3844" width="9.6640625" style="840"/>
    <col min="3845" max="3845" width="19.21875" style="840" customWidth="1"/>
    <col min="3846" max="4096" width="9.6640625" style="840"/>
    <col min="4097" max="4097" width="4.6640625" style="840" customWidth="1"/>
    <col min="4098" max="4098" width="1.6640625" style="840" customWidth="1"/>
    <col min="4099" max="4099" width="71.6640625" style="840" customWidth="1"/>
    <col min="4100" max="4100" width="9.6640625" style="840"/>
    <col min="4101" max="4101" width="19.21875" style="840" customWidth="1"/>
    <col min="4102" max="4352" width="9.6640625" style="840"/>
    <col min="4353" max="4353" width="4.6640625" style="840" customWidth="1"/>
    <col min="4354" max="4354" width="1.6640625" style="840" customWidth="1"/>
    <col min="4355" max="4355" width="71.6640625" style="840" customWidth="1"/>
    <col min="4356" max="4356" width="9.6640625" style="840"/>
    <col min="4357" max="4357" width="19.21875" style="840" customWidth="1"/>
    <col min="4358" max="4608" width="9.6640625" style="840"/>
    <col min="4609" max="4609" width="4.6640625" style="840" customWidth="1"/>
    <col min="4610" max="4610" width="1.6640625" style="840" customWidth="1"/>
    <col min="4611" max="4611" width="71.6640625" style="840" customWidth="1"/>
    <col min="4612" max="4612" width="9.6640625" style="840"/>
    <col min="4613" max="4613" width="19.21875" style="840" customWidth="1"/>
    <col min="4614" max="4864" width="9.6640625" style="840"/>
    <col min="4865" max="4865" width="4.6640625" style="840" customWidth="1"/>
    <col min="4866" max="4866" width="1.6640625" style="840" customWidth="1"/>
    <col min="4867" max="4867" width="71.6640625" style="840" customWidth="1"/>
    <col min="4868" max="4868" width="9.6640625" style="840"/>
    <col min="4869" max="4869" width="19.21875" style="840" customWidth="1"/>
    <col min="4870" max="5120" width="9.6640625" style="840"/>
    <col min="5121" max="5121" width="4.6640625" style="840" customWidth="1"/>
    <col min="5122" max="5122" width="1.6640625" style="840" customWidth="1"/>
    <col min="5123" max="5123" width="71.6640625" style="840" customWidth="1"/>
    <col min="5124" max="5124" width="9.6640625" style="840"/>
    <col min="5125" max="5125" width="19.21875" style="840" customWidth="1"/>
    <col min="5126" max="5376" width="9.6640625" style="840"/>
    <col min="5377" max="5377" width="4.6640625" style="840" customWidth="1"/>
    <col min="5378" max="5378" width="1.6640625" style="840" customWidth="1"/>
    <col min="5379" max="5379" width="71.6640625" style="840" customWidth="1"/>
    <col min="5380" max="5380" width="9.6640625" style="840"/>
    <col min="5381" max="5381" width="19.21875" style="840" customWidth="1"/>
    <col min="5382" max="5632" width="9.6640625" style="840"/>
    <col min="5633" max="5633" width="4.6640625" style="840" customWidth="1"/>
    <col min="5634" max="5634" width="1.6640625" style="840" customWidth="1"/>
    <col min="5635" max="5635" width="71.6640625" style="840" customWidth="1"/>
    <col min="5636" max="5636" width="9.6640625" style="840"/>
    <col min="5637" max="5637" width="19.21875" style="840" customWidth="1"/>
    <col min="5638" max="5888" width="9.6640625" style="840"/>
    <col min="5889" max="5889" width="4.6640625" style="840" customWidth="1"/>
    <col min="5890" max="5890" width="1.6640625" style="840" customWidth="1"/>
    <col min="5891" max="5891" width="71.6640625" style="840" customWidth="1"/>
    <col min="5892" max="5892" width="9.6640625" style="840"/>
    <col min="5893" max="5893" width="19.21875" style="840" customWidth="1"/>
    <col min="5894" max="6144" width="9.6640625" style="840"/>
    <col min="6145" max="6145" width="4.6640625" style="840" customWidth="1"/>
    <col min="6146" max="6146" width="1.6640625" style="840" customWidth="1"/>
    <col min="6147" max="6147" width="71.6640625" style="840" customWidth="1"/>
    <col min="6148" max="6148" width="9.6640625" style="840"/>
    <col min="6149" max="6149" width="19.21875" style="840" customWidth="1"/>
    <col min="6150" max="6400" width="9.6640625" style="840"/>
    <col min="6401" max="6401" width="4.6640625" style="840" customWidth="1"/>
    <col min="6402" max="6402" width="1.6640625" style="840" customWidth="1"/>
    <col min="6403" max="6403" width="71.6640625" style="840" customWidth="1"/>
    <col min="6404" max="6404" width="9.6640625" style="840"/>
    <col min="6405" max="6405" width="19.21875" style="840" customWidth="1"/>
    <col min="6406" max="6656" width="9.6640625" style="840"/>
    <col min="6657" max="6657" width="4.6640625" style="840" customWidth="1"/>
    <col min="6658" max="6658" width="1.6640625" style="840" customWidth="1"/>
    <col min="6659" max="6659" width="71.6640625" style="840" customWidth="1"/>
    <col min="6660" max="6660" width="9.6640625" style="840"/>
    <col min="6661" max="6661" width="19.21875" style="840" customWidth="1"/>
    <col min="6662" max="6912" width="9.6640625" style="840"/>
    <col min="6913" max="6913" width="4.6640625" style="840" customWidth="1"/>
    <col min="6914" max="6914" width="1.6640625" style="840" customWidth="1"/>
    <col min="6915" max="6915" width="71.6640625" style="840" customWidth="1"/>
    <col min="6916" max="6916" width="9.6640625" style="840"/>
    <col min="6917" max="6917" width="19.21875" style="840" customWidth="1"/>
    <col min="6918" max="7168" width="9.6640625" style="840"/>
    <col min="7169" max="7169" width="4.6640625" style="840" customWidth="1"/>
    <col min="7170" max="7170" width="1.6640625" style="840" customWidth="1"/>
    <col min="7171" max="7171" width="71.6640625" style="840" customWidth="1"/>
    <col min="7172" max="7172" width="9.6640625" style="840"/>
    <col min="7173" max="7173" width="19.21875" style="840" customWidth="1"/>
    <col min="7174" max="7424" width="9.6640625" style="840"/>
    <col min="7425" max="7425" width="4.6640625" style="840" customWidth="1"/>
    <col min="7426" max="7426" width="1.6640625" style="840" customWidth="1"/>
    <col min="7427" max="7427" width="71.6640625" style="840" customWidth="1"/>
    <col min="7428" max="7428" width="9.6640625" style="840"/>
    <col min="7429" max="7429" width="19.21875" style="840" customWidth="1"/>
    <col min="7430" max="7680" width="9.6640625" style="840"/>
    <col min="7681" max="7681" width="4.6640625" style="840" customWidth="1"/>
    <col min="7682" max="7682" width="1.6640625" style="840" customWidth="1"/>
    <col min="7683" max="7683" width="71.6640625" style="840" customWidth="1"/>
    <col min="7684" max="7684" width="9.6640625" style="840"/>
    <col min="7685" max="7685" width="19.21875" style="840" customWidth="1"/>
    <col min="7686" max="7936" width="9.6640625" style="840"/>
    <col min="7937" max="7937" width="4.6640625" style="840" customWidth="1"/>
    <col min="7938" max="7938" width="1.6640625" style="840" customWidth="1"/>
    <col min="7939" max="7939" width="71.6640625" style="840" customWidth="1"/>
    <col min="7940" max="7940" width="9.6640625" style="840"/>
    <col min="7941" max="7941" width="19.21875" style="840" customWidth="1"/>
    <col min="7942" max="8192" width="9.6640625" style="840"/>
    <col min="8193" max="8193" width="4.6640625" style="840" customWidth="1"/>
    <col min="8194" max="8194" width="1.6640625" style="840" customWidth="1"/>
    <col min="8195" max="8195" width="71.6640625" style="840" customWidth="1"/>
    <col min="8196" max="8196" width="9.6640625" style="840"/>
    <col min="8197" max="8197" width="19.21875" style="840" customWidth="1"/>
    <col min="8198" max="8448" width="9.6640625" style="840"/>
    <col min="8449" max="8449" width="4.6640625" style="840" customWidth="1"/>
    <col min="8450" max="8450" width="1.6640625" style="840" customWidth="1"/>
    <col min="8451" max="8451" width="71.6640625" style="840" customWidth="1"/>
    <col min="8452" max="8452" width="9.6640625" style="840"/>
    <col min="8453" max="8453" width="19.21875" style="840" customWidth="1"/>
    <col min="8454" max="8704" width="9.6640625" style="840"/>
    <col min="8705" max="8705" width="4.6640625" style="840" customWidth="1"/>
    <col min="8706" max="8706" width="1.6640625" style="840" customWidth="1"/>
    <col min="8707" max="8707" width="71.6640625" style="840" customWidth="1"/>
    <col min="8708" max="8708" width="9.6640625" style="840"/>
    <col min="8709" max="8709" width="19.21875" style="840" customWidth="1"/>
    <col min="8710" max="8960" width="9.6640625" style="840"/>
    <col min="8961" max="8961" width="4.6640625" style="840" customWidth="1"/>
    <col min="8962" max="8962" width="1.6640625" style="840" customWidth="1"/>
    <col min="8963" max="8963" width="71.6640625" style="840" customWidth="1"/>
    <col min="8964" max="8964" width="9.6640625" style="840"/>
    <col min="8965" max="8965" width="19.21875" style="840" customWidth="1"/>
    <col min="8966" max="9216" width="9.6640625" style="840"/>
    <col min="9217" max="9217" width="4.6640625" style="840" customWidth="1"/>
    <col min="9218" max="9218" width="1.6640625" style="840" customWidth="1"/>
    <col min="9219" max="9219" width="71.6640625" style="840" customWidth="1"/>
    <col min="9220" max="9220" width="9.6640625" style="840"/>
    <col min="9221" max="9221" width="19.21875" style="840" customWidth="1"/>
    <col min="9222" max="9472" width="9.6640625" style="840"/>
    <col min="9473" max="9473" width="4.6640625" style="840" customWidth="1"/>
    <col min="9474" max="9474" width="1.6640625" style="840" customWidth="1"/>
    <col min="9475" max="9475" width="71.6640625" style="840" customWidth="1"/>
    <col min="9476" max="9476" width="9.6640625" style="840"/>
    <col min="9477" max="9477" width="19.21875" style="840" customWidth="1"/>
    <col min="9478" max="9728" width="9.6640625" style="840"/>
    <col min="9729" max="9729" width="4.6640625" style="840" customWidth="1"/>
    <col min="9730" max="9730" width="1.6640625" style="840" customWidth="1"/>
    <col min="9731" max="9731" width="71.6640625" style="840" customWidth="1"/>
    <col min="9732" max="9732" width="9.6640625" style="840"/>
    <col min="9733" max="9733" width="19.21875" style="840" customWidth="1"/>
    <col min="9734" max="9984" width="9.6640625" style="840"/>
    <col min="9985" max="9985" width="4.6640625" style="840" customWidth="1"/>
    <col min="9986" max="9986" width="1.6640625" style="840" customWidth="1"/>
    <col min="9987" max="9987" width="71.6640625" style="840" customWidth="1"/>
    <col min="9988" max="9988" width="9.6640625" style="840"/>
    <col min="9989" max="9989" width="19.21875" style="840" customWidth="1"/>
    <col min="9990" max="10240" width="9.6640625" style="840"/>
    <col min="10241" max="10241" width="4.6640625" style="840" customWidth="1"/>
    <col min="10242" max="10242" width="1.6640625" style="840" customWidth="1"/>
    <col min="10243" max="10243" width="71.6640625" style="840" customWidth="1"/>
    <col min="10244" max="10244" width="9.6640625" style="840"/>
    <col min="10245" max="10245" width="19.21875" style="840" customWidth="1"/>
    <col min="10246" max="10496" width="9.6640625" style="840"/>
    <col min="10497" max="10497" width="4.6640625" style="840" customWidth="1"/>
    <col min="10498" max="10498" width="1.6640625" style="840" customWidth="1"/>
    <col min="10499" max="10499" width="71.6640625" style="840" customWidth="1"/>
    <col min="10500" max="10500" width="9.6640625" style="840"/>
    <col min="10501" max="10501" width="19.21875" style="840" customWidth="1"/>
    <col min="10502" max="10752" width="9.6640625" style="840"/>
    <col min="10753" max="10753" width="4.6640625" style="840" customWidth="1"/>
    <col min="10754" max="10754" width="1.6640625" style="840" customWidth="1"/>
    <col min="10755" max="10755" width="71.6640625" style="840" customWidth="1"/>
    <col min="10756" max="10756" width="9.6640625" style="840"/>
    <col min="10757" max="10757" width="19.21875" style="840" customWidth="1"/>
    <col min="10758" max="11008" width="9.6640625" style="840"/>
    <col min="11009" max="11009" width="4.6640625" style="840" customWidth="1"/>
    <col min="11010" max="11010" width="1.6640625" style="840" customWidth="1"/>
    <col min="11011" max="11011" width="71.6640625" style="840" customWidth="1"/>
    <col min="11012" max="11012" width="9.6640625" style="840"/>
    <col min="11013" max="11013" width="19.21875" style="840" customWidth="1"/>
    <col min="11014" max="11264" width="9.6640625" style="840"/>
    <col min="11265" max="11265" width="4.6640625" style="840" customWidth="1"/>
    <col min="11266" max="11266" width="1.6640625" style="840" customWidth="1"/>
    <col min="11267" max="11267" width="71.6640625" style="840" customWidth="1"/>
    <col min="11268" max="11268" width="9.6640625" style="840"/>
    <col min="11269" max="11269" width="19.21875" style="840" customWidth="1"/>
    <col min="11270" max="11520" width="9.6640625" style="840"/>
    <col min="11521" max="11521" width="4.6640625" style="840" customWidth="1"/>
    <col min="11522" max="11522" width="1.6640625" style="840" customWidth="1"/>
    <col min="11523" max="11523" width="71.6640625" style="840" customWidth="1"/>
    <col min="11524" max="11524" width="9.6640625" style="840"/>
    <col min="11525" max="11525" width="19.21875" style="840" customWidth="1"/>
    <col min="11526" max="11776" width="9.6640625" style="840"/>
    <col min="11777" max="11777" width="4.6640625" style="840" customWidth="1"/>
    <col min="11778" max="11778" width="1.6640625" style="840" customWidth="1"/>
    <col min="11779" max="11779" width="71.6640625" style="840" customWidth="1"/>
    <col min="11780" max="11780" width="9.6640625" style="840"/>
    <col min="11781" max="11781" width="19.21875" style="840" customWidth="1"/>
    <col min="11782" max="12032" width="9.6640625" style="840"/>
    <col min="12033" max="12033" width="4.6640625" style="840" customWidth="1"/>
    <col min="12034" max="12034" width="1.6640625" style="840" customWidth="1"/>
    <col min="12035" max="12035" width="71.6640625" style="840" customWidth="1"/>
    <col min="12036" max="12036" width="9.6640625" style="840"/>
    <col min="12037" max="12037" width="19.21875" style="840" customWidth="1"/>
    <col min="12038" max="12288" width="9.6640625" style="840"/>
    <col min="12289" max="12289" width="4.6640625" style="840" customWidth="1"/>
    <col min="12290" max="12290" width="1.6640625" style="840" customWidth="1"/>
    <col min="12291" max="12291" width="71.6640625" style="840" customWidth="1"/>
    <col min="12292" max="12292" width="9.6640625" style="840"/>
    <col min="12293" max="12293" width="19.21875" style="840" customWidth="1"/>
    <col min="12294" max="12544" width="9.6640625" style="840"/>
    <col min="12545" max="12545" width="4.6640625" style="840" customWidth="1"/>
    <col min="12546" max="12546" width="1.6640625" style="840" customWidth="1"/>
    <col min="12547" max="12547" width="71.6640625" style="840" customWidth="1"/>
    <col min="12548" max="12548" width="9.6640625" style="840"/>
    <col min="12549" max="12549" width="19.21875" style="840" customWidth="1"/>
    <col min="12550" max="12800" width="9.6640625" style="840"/>
    <col min="12801" max="12801" width="4.6640625" style="840" customWidth="1"/>
    <col min="12802" max="12802" width="1.6640625" style="840" customWidth="1"/>
    <col min="12803" max="12803" width="71.6640625" style="840" customWidth="1"/>
    <col min="12804" max="12804" width="9.6640625" style="840"/>
    <col min="12805" max="12805" width="19.21875" style="840" customWidth="1"/>
    <col min="12806" max="13056" width="9.6640625" style="840"/>
    <col min="13057" max="13057" width="4.6640625" style="840" customWidth="1"/>
    <col min="13058" max="13058" width="1.6640625" style="840" customWidth="1"/>
    <col min="13059" max="13059" width="71.6640625" style="840" customWidth="1"/>
    <col min="13060" max="13060" width="9.6640625" style="840"/>
    <col min="13061" max="13061" width="19.21875" style="840" customWidth="1"/>
    <col min="13062" max="13312" width="9.6640625" style="840"/>
    <col min="13313" max="13313" width="4.6640625" style="840" customWidth="1"/>
    <col min="13314" max="13314" width="1.6640625" style="840" customWidth="1"/>
    <col min="13315" max="13315" width="71.6640625" style="840" customWidth="1"/>
    <col min="13316" max="13316" width="9.6640625" style="840"/>
    <col min="13317" max="13317" width="19.21875" style="840" customWidth="1"/>
    <col min="13318" max="13568" width="9.6640625" style="840"/>
    <col min="13569" max="13569" width="4.6640625" style="840" customWidth="1"/>
    <col min="13570" max="13570" width="1.6640625" style="840" customWidth="1"/>
    <col min="13571" max="13571" width="71.6640625" style="840" customWidth="1"/>
    <col min="13572" max="13572" width="9.6640625" style="840"/>
    <col min="13573" max="13573" width="19.21875" style="840" customWidth="1"/>
    <col min="13574" max="13824" width="9.6640625" style="840"/>
    <col min="13825" max="13825" width="4.6640625" style="840" customWidth="1"/>
    <col min="13826" max="13826" width="1.6640625" style="840" customWidth="1"/>
    <col min="13827" max="13827" width="71.6640625" style="840" customWidth="1"/>
    <col min="13828" max="13828" width="9.6640625" style="840"/>
    <col min="13829" max="13829" width="19.21875" style="840" customWidth="1"/>
    <col min="13830" max="14080" width="9.6640625" style="840"/>
    <col min="14081" max="14081" width="4.6640625" style="840" customWidth="1"/>
    <col min="14082" max="14082" width="1.6640625" style="840" customWidth="1"/>
    <col min="14083" max="14083" width="71.6640625" style="840" customWidth="1"/>
    <col min="14084" max="14084" width="9.6640625" style="840"/>
    <col min="14085" max="14085" width="19.21875" style="840" customWidth="1"/>
    <col min="14086" max="14336" width="9.6640625" style="840"/>
    <col min="14337" max="14337" width="4.6640625" style="840" customWidth="1"/>
    <col min="14338" max="14338" width="1.6640625" style="840" customWidth="1"/>
    <col min="14339" max="14339" width="71.6640625" style="840" customWidth="1"/>
    <col min="14340" max="14340" width="9.6640625" style="840"/>
    <col min="14341" max="14341" width="19.21875" style="840" customWidth="1"/>
    <col min="14342" max="14592" width="9.6640625" style="840"/>
    <col min="14593" max="14593" width="4.6640625" style="840" customWidth="1"/>
    <col min="14594" max="14594" width="1.6640625" style="840" customWidth="1"/>
    <col min="14595" max="14595" width="71.6640625" style="840" customWidth="1"/>
    <col min="14596" max="14596" width="9.6640625" style="840"/>
    <col min="14597" max="14597" width="19.21875" style="840" customWidth="1"/>
    <col min="14598" max="14848" width="9.6640625" style="840"/>
    <col min="14849" max="14849" width="4.6640625" style="840" customWidth="1"/>
    <col min="14850" max="14850" width="1.6640625" style="840" customWidth="1"/>
    <col min="14851" max="14851" width="71.6640625" style="840" customWidth="1"/>
    <col min="14852" max="14852" width="9.6640625" style="840"/>
    <col min="14853" max="14853" width="19.21875" style="840" customWidth="1"/>
    <col min="14854" max="15104" width="9.6640625" style="840"/>
    <col min="15105" max="15105" width="4.6640625" style="840" customWidth="1"/>
    <col min="15106" max="15106" width="1.6640625" style="840" customWidth="1"/>
    <col min="15107" max="15107" width="71.6640625" style="840" customWidth="1"/>
    <col min="15108" max="15108" width="9.6640625" style="840"/>
    <col min="15109" max="15109" width="19.21875" style="840" customWidth="1"/>
    <col min="15110" max="15360" width="9.6640625" style="840"/>
    <col min="15361" max="15361" width="4.6640625" style="840" customWidth="1"/>
    <col min="15362" max="15362" width="1.6640625" style="840" customWidth="1"/>
    <col min="15363" max="15363" width="71.6640625" style="840" customWidth="1"/>
    <col min="15364" max="15364" width="9.6640625" style="840"/>
    <col min="15365" max="15365" width="19.21875" style="840" customWidth="1"/>
    <col min="15366" max="15616" width="9.6640625" style="840"/>
    <col min="15617" max="15617" width="4.6640625" style="840" customWidth="1"/>
    <col min="15618" max="15618" width="1.6640625" style="840" customWidth="1"/>
    <col min="15619" max="15619" width="71.6640625" style="840" customWidth="1"/>
    <col min="15620" max="15620" width="9.6640625" style="840"/>
    <col min="15621" max="15621" width="19.21875" style="840" customWidth="1"/>
    <col min="15622" max="15872" width="9.6640625" style="840"/>
    <col min="15873" max="15873" width="4.6640625" style="840" customWidth="1"/>
    <col min="15874" max="15874" width="1.6640625" style="840" customWidth="1"/>
    <col min="15875" max="15875" width="71.6640625" style="840" customWidth="1"/>
    <col min="15876" max="15876" width="9.6640625" style="840"/>
    <col min="15877" max="15877" width="19.21875" style="840" customWidth="1"/>
    <col min="15878" max="16128" width="9.6640625" style="840"/>
    <col min="16129" max="16129" width="4.6640625" style="840" customWidth="1"/>
    <col min="16130" max="16130" width="1.6640625" style="840" customWidth="1"/>
    <col min="16131" max="16131" width="71.6640625" style="840" customWidth="1"/>
    <col min="16132" max="16132" width="9.6640625" style="840"/>
    <col min="16133" max="16133" width="19.21875" style="840" customWidth="1"/>
    <col min="16134" max="16384" width="9.6640625" style="840"/>
  </cols>
  <sheetData>
    <row r="1" spans="1:5" ht="19.5" customHeight="1" thickBot="1">
      <c r="A1" s="565" t="s">
        <v>3534</v>
      </c>
      <c r="B1" s="1972"/>
      <c r="C1" s="1972"/>
      <c r="D1" s="2210" t="s">
        <v>3246</v>
      </c>
      <c r="E1" s="1970"/>
    </row>
    <row r="2" spans="1:5" ht="12.75" customHeight="1">
      <c r="A2" s="2181"/>
      <c r="B2" s="2182"/>
      <c r="C2" s="2182"/>
      <c r="D2" s="2182"/>
      <c r="E2" s="2183"/>
    </row>
    <row r="3" spans="1:5" ht="19.149999999999999" customHeight="1">
      <c r="A3" s="2211" t="s">
        <v>1311</v>
      </c>
      <c r="B3" s="2173"/>
      <c r="C3" s="2185"/>
      <c r="D3" s="2185"/>
      <c r="E3" s="2186"/>
    </row>
    <row r="4" spans="1:5" ht="12.75" customHeight="1">
      <c r="A4" s="2153"/>
      <c r="E4" s="2190"/>
    </row>
    <row r="5" spans="1:5" ht="45">
      <c r="A5" s="2212" t="s">
        <v>1161</v>
      </c>
      <c r="C5" s="2213" t="s">
        <v>546</v>
      </c>
      <c r="D5" s="2213"/>
      <c r="E5" s="2190"/>
    </row>
    <row r="6" spans="1:5" ht="12.75" customHeight="1">
      <c r="A6" s="2156" t="s">
        <v>1163</v>
      </c>
      <c r="C6" s="840" t="s">
        <v>547</v>
      </c>
      <c r="E6" s="2190"/>
    </row>
    <row r="7" spans="1:5" ht="15" customHeight="1">
      <c r="A7" s="2156" t="s">
        <v>1166</v>
      </c>
      <c r="C7" s="840" t="s">
        <v>548</v>
      </c>
      <c r="E7" s="2190"/>
    </row>
    <row r="8" spans="1:5" ht="12.75" customHeight="1">
      <c r="A8" s="2153"/>
      <c r="E8" s="2188"/>
    </row>
    <row r="9" spans="1:5" ht="12.75" customHeight="1">
      <c r="A9" s="2214" t="s">
        <v>524</v>
      </c>
      <c r="B9" s="1789"/>
      <c r="C9" s="1789"/>
      <c r="D9" s="1789"/>
      <c r="E9" s="2215" t="s">
        <v>1435</v>
      </c>
    </row>
    <row r="10" spans="1:5" ht="12.75" customHeight="1">
      <c r="A10" s="2156" t="s">
        <v>529</v>
      </c>
      <c r="B10" s="2154"/>
      <c r="C10" s="2167" t="s">
        <v>231</v>
      </c>
      <c r="E10" s="2216" t="s">
        <v>421</v>
      </c>
    </row>
    <row r="11" spans="1:5" ht="12.75" customHeight="1">
      <c r="A11" s="2187"/>
      <c r="B11" s="2171"/>
      <c r="C11" s="2192" t="s">
        <v>2502</v>
      </c>
      <c r="D11" s="2172"/>
      <c r="E11" s="2217" t="s">
        <v>1935</v>
      </c>
    </row>
    <row r="12" spans="1:5" ht="18.600000000000001" customHeight="1">
      <c r="A12" s="2153"/>
      <c r="B12" s="2154"/>
      <c r="C12" s="2218" t="s">
        <v>1936</v>
      </c>
      <c r="D12" s="2194"/>
      <c r="E12" s="2219"/>
    </row>
    <row r="13" spans="1:5" ht="12.75" customHeight="1">
      <c r="A13" s="2156" t="s">
        <v>520</v>
      </c>
      <c r="B13" s="2154"/>
      <c r="C13" s="840" t="s">
        <v>1937</v>
      </c>
      <c r="E13" s="2220">
        <v>424658079</v>
      </c>
    </row>
    <row r="14" spans="1:5" ht="15.75" customHeight="1">
      <c r="A14" s="2153"/>
      <c r="B14" s="2154"/>
      <c r="C14" s="840" t="s">
        <v>1938</v>
      </c>
      <c r="E14" s="2221"/>
    </row>
    <row r="15" spans="1:5" ht="13.5" customHeight="1">
      <c r="A15" s="2156" t="s">
        <v>275</v>
      </c>
      <c r="B15" s="2154"/>
      <c r="C15" s="840" t="s">
        <v>1939</v>
      </c>
      <c r="E15" s="2222">
        <v>94987685</v>
      </c>
    </row>
    <row r="16" spans="1:5" ht="15" customHeight="1">
      <c r="A16" s="2156" t="s">
        <v>2275</v>
      </c>
      <c r="B16" s="2154"/>
      <c r="C16" s="840" t="s">
        <v>1342</v>
      </c>
      <c r="E16" s="2221"/>
    </row>
    <row r="17" spans="1:5" ht="12.75" customHeight="1">
      <c r="A17" s="2156" t="s">
        <v>2284</v>
      </c>
      <c r="B17" s="2154"/>
      <c r="C17" s="1972" t="s">
        <v>378</v>
      </c>
      <c r="E17" s="2221"/>
    </row>
    <row r="18" spans="1:5" ht="15.75" customHeight="1">
      <c r="A18" s="2156" t="s">
        <v>2285</v>
      </c>
      <c r="B18" s="2154"/>
      <c r="C18" s="840" t="s">
        <v>1343</v>
      </c>
      <c r="E18" s="2222">
        <v>55841907</v>
      </c>
    </row>
    <row r="19" spans="1:5" ht="13.5" customHeight="1">
      <c r="A19" s="2156" t="s">
        <v>2004</v>
      </c>
      <c r="B19" s="2154"/>
      <c r="C19" s="840" t="s">
        <v>1344</v>
      </c>
      <c r="E19" s="2221"/>
    </row>
    <row r="20" spans="1:5" ht="15.75" customHeight="1">
      <c r="A20" s="2156" t="s">
        <v>2010</v>
      </c>
      <c r="B20" s="2154"/>
      <c r="C20" s="840" t="s">
        <v>1345</v>
      </c>
      <c r="E20" s="2222">
        <v>43036564</v>
      </c>
    </row>
    <row r="21" spans="1:5" ht="15" customHeight="1">
      <c r="A21" s="2156" t="s">
        <v>2011</v>
      </c>
      <c r="B21" s="2154"/>
      <c r="C21" s="840" t="s">
        <v>1346</v>
      </c>
      <c r="E21" s="2221"/>
    </row>
    <row r="22" spans="1:5" ht="15" customHeight="1" thickBot="1">
      <c r="A22" s="2156" t="s">
        <v>2145</v>
      </c>
      <c r="B22" s="2154"/>
      <c r="C22" s="840" t="s">
        <v>1347</v>
      </c>
      <c r="E22" s="2151">
        <f>SUM(E13:E19)-E20-E21</f>
        <v>532451107</v>
      </c>
    </row>
    <row r="23" spans="1:5" ht="12.75" customHeight="1">
      <c r="A23" s="2181"/>
      <c r="B23" s="2182"/>
      <c r="C23" s="2182"/>
      <c r="D23" s="2182"/>
      <c r="E23" s="2183"/>
    </row>
    <row r="24" spans="1:5" ht="15" customHeight="1">
      <c r="A24" s="2153"/>
      <c r="C24" s="840" t="s">
        <v>1348</v>
      </c>
      <c r="E24" s="2190"/>
    </row>
    <row r="25" spans="1:5" ht="12.75" customHeight="1">
      <c r="A25" s="2153"/>
      <c r="E25" s="2190"/>
    </row>
    <row r="26" spans="1:5" ht="15" customHeight="1">
      <c r="A26" s="2153"/>
      <c r="C26" s="840" t="s">
        <v>1349</v>
      </c>
      <c r="E26" s="2190"/>
    </row>
    <row r="27" spans="1:5" ht="12.75" customHeight="1">
      <c r="A27" s="2223"/>
      <c r="B27" s="2224"/>
      <c r="C27" s="2224"/>
      <c r="D27" s="2224"/>
      <c r="E27" s="2225"/>
    </row>
    <row r="28" spans="1:5" ht="12.75" customHeight="1">
      <c r="A28" s="2223"/>
      <c r="B28" s="2224"/>
      <c r="C28" s="1971" t="s">
        <v>3064</v>
      </c>
      <c r="D28" s="2224"/>
      <c r="E28" s="2225"/>
    </row>
    <row r="29" spans="1:5" ht="12.75" customHeight="1">
      <c r="A29" s="2223"/>
      <c r="B29" s="2224"/>
      <c r="C29" s="1971"/>
      <c r="D29" s="2224"/>
      <c r="E29" s="2225"/>
    </row>
    <row r="30" spans="1:5" ht="12.75" customHeight="1">
      <c r="A30" s="2223"/>
      <c r="B30" s="2224"/>
      <c r="C30" s="2224"/>
      <c r="D30" s="2224"/>
      <c r="E30" s="2225"/>
    </row>
    <row r="31" spans="1:5" ht="12.75" customHeight="1">
      <c r="A31" s="2223"/>
      <c r="B31" s="2224"/>
      <c r="C31" s="2224"/>
      <c r="D31" s="2224"/>
      <c r="E31" s="2225"/>
    </row>
    <row r="32" spans="1:5" ht="12.75" customHeight="1">
      <c r="A32" s="2223"/>
      <c r="B32" s="2224"/>
      <c r="C32" s="2224"/>
      <c r="D32" s="2224"/>
      <c r="E32" s="2225"/>
    </row>
    <row r="33" spans="1:5" ht="12.75" customHeight="1">
      <c r="A33" s="2223"/>
      <c r="B33" s="2224"/>
      <c r="C33" s="2224"/>
      <c r="D33" s="2224"/>
      <c r="E33" s="2225"/>
    </row>
    <row r="34" spans="1:5" ht="12.75" customHeight="1">
      <c r="A34" s="2223"/>
      <c r="B34" s="2224"/>
      <c r="C34" s="2224"/>
      <c r="D34" s="2224"/>
      <c r="E34" s="2225"/>
    </row>
    <row r="35" spans="1:5" ht="12.75" customHeight="1">
      <c r="A35" s="2223"/>
      <c r="B35" s="2224"/>
      <c r="C35" s="2224"/>
      <c r="D35" s="2224"/>
      <c r="E35" s="2225"/>
    </row>
    <row r="36" spans="1:5" ht="12.75" customHeight="1">
      <c r="A36" s="2223"/>
      <c r="B36" s="2224"/>
      <c r="C36" s="2224"/>
      <c r="D36" s="2224"/>
      <c r="E36" s="2225"/>
    </row>
    <row r="37" spans="1:5" ht="12.75" customHeight="1">
      <c r="A37" s="2223"/>
      <c r="B37" s="2224"/>
      <c r="C37" s="2224"/>
      <c r="D37" s="2224"/>
      <c r="E37" s="2225"/>
    </row>
    <row r="38" spans="1:5" ht="12.75" customHeight="1">
      <c r="A38" s="2223"/>
      <c r="B38" s="2224"/>
      <c r="C38" s="2224"/>
      <c r="D38" s="2224"/>
      <c r="E38" s="2225"/>
    </row>
    <row r="39" spans="1:5" ht="12.75" customHeight="1">
      <c r="A39" s="2223"/>
      <c r="B39" s="2224"/>
      <c r="C39" s="2224"/>
      <c r="D39" s="2224"/>
      <c r="E39" s="2225"/>
    </row>
    <row r="40" spans="1:5" ht="12.75" customHeight="1">
      <c r="A40" s="2223"/>
      <c r="B40" s="2224"/>
      <c r="C40" s="2224"/>
      <c r="D40" s="2224"/>
      <c r="E40" s="2225"/>
    </row>
    <row r="41" spans="1:5" ht="12.75" customHeight="1">
      <c r="A41" s="2223"/>
      <c r="B41" s="2224"/>
      <c r="C41" s="2224"/>
      <c r="D41" s="2224"/>
      <c r="E41" s="2225"/>
    </row>
    <row r="42" spans="1:5" ht="12.75" customHeight="1">
      <c r="A42" s="2223"/>
      <c r="B42" s="2224"/>
      <c r="C42" s="2224"/>
      <c r="D42" s="2224"/>
      <c r="E42" s="2225"/>
    </row>
    <row r="43" spans="1:5" ht="12.75" customHeight="1">
      <c r="A43" s="2223"/>
      <c r="B43" s="2224"/>
      <c r="C43" s="2224"/>
      <c r="D43" s="2224"/>
      <c r="E43" s="2225"/>
    </row>
    <row r="44" spans="1:5" ht="12.75" customHeight="1">
      <c r="A44" s="2223"/>
      <c r="B44" s="2224"/>
      <c r="C44" s="2224"/>
      <c r="D44" s="2224"/>
      <c r="E44" s="2225"/>
    </row>
    <row r="45" spans="1:5" ht="12.75" customHeight="1">
      <c r="A45" s="2223"/>
      <c r="B45" s="2224"/>
      <c r="C45" s="2224"/>
      <c r="D45" s="2224"/>
      <c r="E45" s="2225"/>
    </row>
    <row r="46" spans="1:5" ht="12.75" customHeight="1">
      <c r="A46" s="2223"/>
      <c r="B46" s="2224"/>
      <c r="C46" s="2224"/>
      <c r="D46" s="2224"/>
      <c r="E46" s="2225"/>
    </row>
    <row r="47" spans="1:5" ht="12.75" customHeight="1">
      <c r="A47" s="2223"/>
      <c r="B47" s="2224"/>
      <c r="C47" s="2224"/>
      <c r="D47" s="2224"/>
      <c r="E47" s="2225"/>
    </row>
    <row r="48" spans="1:5" ht="12.75" customHeight="1">
      <c r="A48" s="2223"/>
      <c r="B48" s="2224"/>
      <c r="C48" s="2224"/>
      <c r="D48" s="2224"/>
      <c r="E48" s="2225"/>
    </row>
    <row r="49" spans="1:5" ht="12.75" customHeight="1">
      <c r="A49" s="2223"/>
      <c r="B49" s="2224"/>
      <c r="C49" s="2224"/>
      <c r="D49" s="2224"/>
      <c r="E49" s="2225"/>
    </row>
    <row r="50" spans="1:5" ht="12.75" customHeight="1">
      <c r="A50" s="2223"/>
      <c r="B50" s="2224"/>
      <c r="C50" s="2224"/>
      <c r="D50" s="2224"/>
      <c r="E50" s="2225"/>
    </row>
    <row r="51" spans="1:5" ht="12.75" customHeight="1">
      <c r="A51" s="2223"/>
      <c r="B51" s="2224"/>
      <c r="C51" s="2224"/>
      <c r="D51" s="2224"/>
      <c r="E51" s="2225"/>
    </row>
    <row r="52" spans="1:5" ht="12.75" customHeight="1">
      <c r="A52" s="2223"/>
      <c r="B52" s="2224"/>
      <c r="C52" s="2224"/>
      <c r="D52" s="2224"/>
      <c r="E52" s="2225"/>
    </row>
    <row r="53" spans="1:5" ht="12.75" customHeight="1">
      <c r="A53" s="2223"/>
      <c r="B53" s="2224"/>
      <c r="C53" s="2224"/>
      <c r="D53" s="2224"/>
      <c r="E53" s="2225"/>
    </row>
    <row r="54" spans="1:5" ht="12.75" customHeight="1">
      <c r="A54" s="2223"/>
      <c r="B54" s="2224"/>
      <c r="C54" s="2224"/>
      <c r="D54" s="2224"/>
      <c r="E54" s="2225"/>
    </row>
    <row r="55" spans="1:5" ht="12.75" customHeight="1">
      <c r="A55" s="2223"/>
      <c r="B55" s="2224"/>
      <c r="C55" s="2224"/>
      <c r="D55" s="2224"/>
      <c r="E55" s="2225"/>
    </row>
    <row r="56" spans="1:5" ht="12.75" customHeight="1" thickBot="1">
      <c r="A56" s="2226"/>
      <c r="B56" s="2227"/>
      <c r="C56" s="2227"/>
      <c r="D56" s="2227"/>
      <c r="E56" s="2228"/>
    </row>
    <row r="57" spans="1:5" ht="17.25" customHeight="1">
      <c r="A57" s="840" t="s">
        <v>1475</v>
      </c>
    </row>
    <row r="58" spans="1:5" ht="12.75" customHeight="1">
      <c r="A58" s="2173" t="s">
        <v>2642</v>
      </c>
      <c r="B58" s="2173"/>
      <c r="C58" s="2173"/>
      <c r="D58" s="2173"/>
      <c r="E58" s="2173"/>
    </row>
    <row r="63" spans="1:5">
      <c r="C63" s="2210"/>
    </row>
    <row r="66" spans="3:3">
      <c r="C66" s="2210"/>
    </row>
    <row r="67" spans="3:3">
      <c r="C67" s="2210"/>
    </row>
    <row r="68" spans="3:3">
      <c r="C68" s="2210"/>
    </row>
    <row r="69" spans="3:3">
      <c r="C69" s="2210"/>
    </row>
    <row r="70" spans="3:3">
      <c r="C70" s="2210"/>
    </row>
    <row r="71" spans="3:3">
      <c r="C71" s="2210"/>
    </row>
  </sheetData>
  <printOptions horizontalCentered="1" verticalCentered="1"/>
  <pageMargins left="0.25" right="0.25" top="0.25" bottom="0.25" header="0.5" footer="0.21"/>
  <pageSetup scale="80"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32">
    <pageSetUpPr fitToPage="1"/>
  </sheetPr>
  <dimension ref="A1:E75"/>
  <sheetViews>
    <sheetView defaultGridColor="0" view="pageBreakPreview" topLeftCell="A28" colorId="22" zoomScale="60" zoomScaleNormal="75" workbookViewId="0">
      <selection activeCell="F23" sqref="F23:F47"/>
    </sheetView>
  </sheetViews>
  <sheetFormatPr defaultColWidth="9.6640625" defaultRowHeight="15"/>
  <cols>
    <col min="1" max="1" width="4.44140625" style="840" customWidth="1"/>
    <col min="2" max="2" width="1.6640625" style="840" customWidth="1"/>
    <col min="3" max="3" width="79.5546875" style="840" customWidth="1"/>
    <col min="4" max="4" width="9.33203125" style="840" customWidth="1"/>
    <col min="5" max="5" width="24.21875" style="840" customWidth="1"/>
    <col min="6" max="256" width="9.6640625" style="840"/>
    <col min="257" max="257" width="4.44140625" style="840" customWidth="1"/>
    <col min="258" max="258" width="1.6640625" style="840" customWidth="1"/>
    <col min="259" max="259" width="79.5546875" style="840" customWidth="1"/>
    <col min="260" max="260" width="9.33203125" style="840" customWidth="1"/>
    <col min="261" max="261" width="24.21875" style="840" customWidth="1"/>
    <col min="262" max="512" width="9.6640625" style="840"/>
    <col min="513" max="513" width="4.44140625" style="840" customWidth="1"/>
    <col min="514" max="514" width="1.6640625" style="840" customWidth="1"/>
    <col min="515" max="515" width="79.5546875" style="840" customWidth="1"/>
    <col min="516" max="516" width="9.33203125" style="840" customWidth="1"/>
    <col min="517" max="517" width="24.21875" style="840" customWidth="1"/>
    <col min="518" max="768" width="9.6640625" style="840"/>
    <col min="769" max="769" width="4.44140625" style="840" customWidth="1"/>
    <col min="770" max="770" width="1.6640625" style="840" customWidth="1"/>
    <col min="771" max="771" width="79.5546875" style="840" customWidth="1"/>
    <col min="772" max="772" width="9.33203125" style="840" customWidth="1"/>
    <col min="773" max="773" width="24.21875" style="840" customWidth="1"/>
    <col min="774" max="1024" width="9.6640625" style="840"/>
    <col min="1025" max="1025" width="4.44140625" style="840" customWidth="1"/>
    <col min="1026" max="1026" width="1.6640625" style="840" customWidth="1"/>
    <col min="1027" max="1027" width="79.5546875" style="840" customWidth="1"/>
    <col min="1028" max="1028" width="9.33203125" style="840" customWidth="1"/>
    <col min="1029" max="1029" width="24.21875" style="840" customWidth="1"/>
    <col min="1030" max="1280" width="9.6640625" style="840"/>
    <col min="1281" max="1281" width="4.44140625" style="840" customWidth="1"/>
    <col min="1282" max="1282" width="1.6640625" style="840" customWidth="1"/>
    <col min="1283" max="1283" width="79.5546875" style="840" customWidth="1"/>
    <col min="1284" max="1284" width="9.33203125" style="840" customWidth="1"/>
    <col min="1285" max="1285" width="24.21875" style="840" customWidth="1"/>
    <col min="1286" max="1536" width="9.6640625" style="840"/>
    <col min="1537" max="1537" width="4.44140625" style="840" customWidth="1"/>
    <col min="1538" max="1538" width="1.6640625" style="840" customWidth="1"/>
    <col min="1539" max="1539" width="79.5546875" style="840" customWidth="1"/>
    <col min="1540" max="1540" width="9.33203125" style="840" customWidth="1"/>
    <col min="1541" max="1541" width="24.21875" style="840" customWidth="1"/>
    <col min="1542" max="1792" width="9.6640625" style="840"/>
    <col min="1793" max="1793" width="4.44140625" style="840" customWidth="1"/>
    <col min="1794" max="1794" width="1.6640625" style="840" customWidth="1"/>
    <col min="1795" max="1795" width="79.5546875" style="840" customWidth="1"/>
    <col min="1796" max="1796" width="9.33203125" style="840" customWidth="1"/>
    <col min="1797" max="1797" width="24.21875" style="840" customWidth="1"/>
    <col min="1798" max="2048" width="9.6640625" style="840"/>
    <col min="2049" max="2049" width="4.44140625" style="840" customWidth="1"/>
    <col min="2050" max="2050" width="1.6640625" style="840" customWidth="1"/>
    <col min="2051" max="2051" width="79.5546875" style="840" customWidth="1"/>
    <col min="2052" max="2052" width="9.33203125" style="840" customWidth="1"/>
    <col min="2053" max="2053" width="24.21875" style="840" customWidth="1"/>
    <col min="2054" max="2304" width="9.6640625" style="840"/>
    <col min="2305" max="2305" width="4.44140625" style="840" customWidth="1"/>
    <col min="2306" max="2306" width="1.6640625" style="840" customWidth="1"/>
    <col min="2307" max="2307" width="79.5546875" style="840" customWidth="1"/>
    <col min="2308" max="2308" width="9.33203125" style="840" customWidth="1"/>
    <col min="2309" max="2309" width="24.21875" style="840" customWidth="1"/>
    <col min="2310" max="2560" width="9.6640625" style="840"/>
    <col min="2561" max="2561" width="4.44140625" style="840" customWidth="1"/>
    <col min="2562" max="2562" width="1.6640625" style="840" customWidth="1"/>
    <col min="2563" max="2563" width="79.5546875" style="840" customWidth="1"/>
    <col min="2564" max="2564" width="9.33203125" style="840" customWidth="1"/>
    <col min="2565" max="2565" width="24.21875" style="840" customWidth="1"/>
    <col min="2566" max="2816" width="9.6640625" style="840"/>
    <col min="2817" max="2817" width="4.44140625" style="840" customWidth="1"/>
    <col min="2818" max="2818" width="1.6640625" style="840" customWidth="1"/>
    <col min="2819" max="2819" width="79.5546875" style="840" customWidth="1"/>
    <col min="2820" max="2820" width="9.33203125" style="840" customWidth="1"/>
    <col min="2821" max="2821" width="24.21875" style="840" customWidth="1"/>
    <col min="2822" max="3072" width="9.6640625" style="840"/>
    <col min="3073" max="3073" width="4.44140625" style="840" customWidth="1"/>
    <col min="3074" max="3074" width="1.6640625" style="840" customWidth="1"/>
    <col min="3075" max="3075" width="79.5546875" style="840" customWidth="1"/>
    <col min="3076" max="3076" width="9.33203125" style="840" customWidth="1"/>
    <col min="3077" max="3077" width="24.21875" style="840" customWidth="1"/>
    <col min="3078" max="3328" width="9.6640625" style="840"/>
    <col min="3329" max="3329" width="4.44140625" style="840" customWidth="1"/>
    <col min="3330" max="3330" width="1.6640625" style="840" customWidth="1"/>
    <col min="3331" max="3331" width="79.5546875" style="840" customWidth="1"/>
    <col min="3332" max="3332" width="9.33203125" style="840" customWidth="1"/>
    <col min="3333" max="3333" width="24.21875" style="840" customWidth="1"/>
    <col min="3334" max="3584" width="9.6640625" style="840"/>
    <col min="3585" max="3585" width="4.44140625" style="840" customWidth="1"/>
    <col min="3586" max="3586" width="1.6640625" style="840" customWidth="1"/>
    <col min="3587" max="3587" width="79.5546875" style="840" customWidth="1"/>
    <col min="3588" max="3588" width="9.33203125" style="840" customWidth="1"/>
    <col min="3589" max="3589" width="24.21875" style="840" customWidth="1"/>
    <col min="3590" max="3840" width="9.6640625" style="840"/>
    <col min="3841" max="3841" width="4.44140625" style="840" customWidth="1"/>
    <col min="3842" max="3842" width="1.6640625" style="840" customWidth="1"/>
    <col min="3843" max="3843" width="79.5546875" style="840" customWidth="1"/>
    <col min="3844" max="3844" width="9.33203125" style="840" customWidth="1"/>
    <col min="3845" max="3845" width="24.21875" style="840" customWidth="1"/>
    <col min="3846" max="4096" width="9.6640625" style="840"/>
    <col min="4097" max="4097" width="4.44140625" style="840" customWidth="1"/>
    <col min="4098" max="4098" width="1.6640625" style="840" customWidth="1"/>
    <col min="4099" max="4099" width="79.5546875" style="840" customWidth="1"/>
    <col min="4100" max="4100" width="9.33203125" style="840" customWidth="1"/>
    <col min="4101" max="4101" width="24.21875" style="840" customWidth="1"/>
    <col min="4102" max="4352" width="9.6640625" style="840"/>
    <col min="4353" max="4353" width="4.44140625" style="840" customWidth="1"/>
    <col min="4354" max="4354" width="1.6640625" style="840" customWidth="1"/>
    <col min="4355" max="4355" width="79.5546875" style="840" customWidth="1"/>
    <col min="4356" max="4356" width="9.33203125" style="840" customWidth="1"/>
    <col min="4357" max="4357" width="24.21875" style="840" customWidth="1"/>
    <col min="4358" max="4608" width="9.6640625" style="840"/>
    <col min="4609" max="4609" width="4.44140625" style="840" customWidth="1"/>
    <col min="4610" max="4610" width="1.6640625" style="840" customWidth="1"/>
    <col min="4611" max="4611" width="79.5546875" style="840" customWidth="1"/>
    <col min="4612" max="4612" width="9.33203125" style="840" customWidth="1"/>
    <col min="4613" max="4613" width="24.21875" style="840" customWidth="1"/>
    <col min="4614" max="4864" width="9.6640625" style="840"/>
    <col min="4865" max="4865" width="4.44140625" style="840" customWidth="1"/>
    <col min="4866" max="4866" width="1.6640625" style="840" customWidth="1"/>
    <col min="4867" max="4867" width="79.5546875" style="840" customWidth="1"/>
    <col min="4868" max="4868" width="9.33203125" style="840" customWidth="1"/>
    <col min="4869" max="4869" width="24.21875" style="840" customWidth="1"/>
    <col min="4870" max="5120" width="9.6640625" style="840"/>
    <col min="5121" max="5121" width="4.44140625" style="840" customWidth="1"/>
    <col min="5122" max="5122" width="1.6640625" style="840" customWidth="1"/>
    <col min="5123" max="5123" width="79.5546875" style="840" customWidth="1"/>
    <col min="5124" max="5124" width="9.33203125" style="840" customWidth="1"/>
    <col min="5125" max="5125" width="24.21875" style="840" customWidth="1"/>
    <col min="5126" max="5376" width="9.6640625" style="840"/>
    <col min="5377" max="5377" width="4.44140625" style="840" customWidth="1"/>
    <col min="5378" max="5378" width="1.6640625" style="840" customWidth="1"/>
    <col min="5379" max="5379" width="79.5546875" style="840" customWidth="1"/>
    <col min="5380" max="5380" width="9.33203125" style="840" customWidth="1"/>
    <col min="5381" max="5381" width="24.21875" style="840" customWidth="1"/>
    <col min="5382" max="5632" width="9.6640625" style="840"/>
    <col min="5633" max="5633" width="4.44140625" style="840" customWidth="1"/>
    <col min="5634" max="5634" width="1.6640625" style="840" customWidth="1"/>
    <col min="5635" max="5635" width="79.5546875" style="840" customWidth="1"/>
    <col min="5636" max="5636" width="9.33203125" style="840" customWidth="1"/>
    <col min="5637" max="5637" width="24.21875" style="840" customWidth="1"/>
    <col min="5638" max="5888" width="9.6640625" style="840"/>
    <col min="5889" max="5889" width="4.44140625" style="840" customWidth="1"/>
    <col min="5890" max="5890" width="1.6640625" style="840" customWidth="1"/>
    <col min="5891" max="5891" width="79.5546875" style="840" customWidth="1"/>
    <col min="5892" max="5892" width="9.33203125" style="840" customWidth="1"/>
    <col min="5893" max="5893" width="24.21875" style="840" customWidth="1"/>
    <col min="5894" max="6144" width="9.6640625" style="840"/>
    <col min="6145" max="6145" width="4.44140625" style="840" customWidth="1"/>
    <col min="6146" max="6146" width="1.6640625" style="840" customWidth="1"/>
    <col min="6147" max="6147" width="79.5546875" style="840" customWidth="1"/>
    <col min="6148" max="6148" width="9.33203125" style="840" customWidth="1"/>
    <col min="6149" max="6149" width="24.21875" style="840" customWidth="1"/>
    <col min="6150" max="6400" width="9.6640625" style="840"/>
    <col min="6401" max="6401" width="4.44140625" style="840" customWidth="1"/>
    <col min="6402" max="6402" width="1.6640625" style="840" customWidth="1"/>
    <col min="6403" max="6403" width="79.5546875" style="840" customWidth="1"/>
    <col min="6404" max="6404" width="9.33203125" style="840" customWidth="1"/>
    <col min="6405" max="6405" width="24.21875" style="840" customWidth="1"/>
    <col min="6406" max="6656" width="9.6640625" style="840"/>
    <col min="6657" max="6657" width="4.44140625" style="840" customWidth="1"/>
    <col min="6658" max="6658" width="1.6640625" style="840" customWidth="1"/>
    <col min="6659" max="6659" width="79.5546875" style="840" customWidth="1"/>
    <col min="6660" max="6660" width="9.33203125" style="840" customWidth="1"/>
    <col min="6661" max="6661" width="24.21875" style="840" customWidth="1"/>
    <col min="6662" max="6912" width="9.6640625" style="840"/>
    <col min="6913" max="6913" width="4.44140625" style="840" customWidth="1"/>
    <col min="6914" max="6914" width="1.6640625" style="840" customWidth="1"/>
    <col min="6915" max="6915" width="79.5546875" style="840" customWidth="1"/>
    <col min="6916" max="6916" width="9.33203125" style="840" customWidth="1"/>
    <col min="6917" max="6917" width="24.21875" style="840" customWidth="1"/>
    <col min="6918" max="7168" width="9.6640625" style="840"/>
    <col min="7169" max="7169" width="4.44140625" style="840" customWidth="1"/>
    <col min="7170" max="7170" width="1.6640625" style="840" customWidth="1"/>
    <col min="7171" max="7171" width="79.5546875" style="840" customWidth="1"/>
    <col min="7172" max="7172" width="9.33203125" style="840" customWidth="1"/>
    <col min="7173" max="7173" width="24.21875" style="840" customWidth="1"/>
    <col min="7174" max="7424" width="9.6640625" style="840"/>
    <col min="7425" max="7425" width="4.44140625" style="840" customWidth="1"/>
    <col min="7426" max="7426" width="1.6640625" style="840" customWidth="1"/>
    <col min="7427" max="7427" width="79.5546875" style="840" customWidth="1"/>
    <col min="7428" max="7428" width="9.33203125" style="840" customWidth="1"/>
    <col min="7429" max="7429" width="24.21875" style="840" customWidth="1"/>
    <col min="7430" max="7680" width="9.6640625" style="840"/>
    <col min="7681" max="7681" width="4.44140625" style="840" customWidth="1"/>
    <col min="7682" max="7682" width="1.6640625" style="840" customWidth="1"/>
    <col min="7683" max="7683" width="79.5546875" style="840" customWidth="1"/>
    <col min="7684" max="7684" width="9.33203125" style="840" customWidth="1"/>
    <col min="7685" max="7685" width="24.21875" style="840" customWidth="1"/>
    <col min="7686" max="7936" width="9.6640625" style="840"/>
    <col min="7937" max="7937" width="4.44140625" style="840" customWidth="1"/>
    <col min="7938" max="7938" width="1.6640625" style="840" customWidth="1"/>
    <col min="7939" max="7939" width="79.5546875" style="840" customWidth="1"/>
    <col min="7940" max="7940" width="9.33203125" style="840" customWidth="1"/>
    <col min="7941" max="7941" width="24.21875" style="840" customWidth="1"/>
    <col min="7942" max="8192" width="9.6640625" style="840"/>
    <col min="8193" max="8193" width="4.44140625" style="840" customWidth="1"/>
    <col min="8194" max="8194" width="1.6640625" style="840" customWidth="1"/>
    <col min="8195" max="8195" width="79.5546875" style="840" customWidth="1"/>
    <col min="8196" max="8196" width="9.33203125" style="840" customWidth="1"/>
    <col min="8197" max="8197" width="24.21875" style="840" customWidth="1"/>
    <col min="8198" max="8448" width="9.6640625" style="840"/>
    <col min="8449" max="8449" width="4.44140625" style="840" customWidth="1"/>
    <col min="8450" max="8450" width="1.6640625" style="840" customWidth="1"/>
    <col min="8451" max="8451" width="79.5546875" style="840" customWidth="1"/>
    <col min="8452" max="8452" width="9.33203125" style="840" customWidth="1"/>
    <col min="8453" max="8453" width="24.21875" style="840" customWidth="1"/>
    <col min="8454" max="8704" width="9.6640625" style="840"/>
    <col min="8705" max="8705" width="4.44140625" style="840" customWidth="1"/>
    <col min="8706" max="8706" width="1.6640625" style="840" customWidth="1"/>
    <col min="8707" max="8707" width="79.5546875" style="840" customWidth="1"/>
    <col min="8708" max="8708" width="9.33203125" style="840" customWidth="1"/>
    <col min="8709" max="8709" width="24.21875" style="840" customWidth="1"/>
    <col min="8710" max="8960" width="9.6640625" style="840"/>
    <col min="8961" max="8961" width="4.44140625" style="840" customWidth="1"/>
    <col min="8962" max="8962" width="1.6640625" style="840" customWidth="1"/>
    <col min="8963" max="8963" width="79.5546875" style="840" customWidth="1"/>
    <col min="8964" max="8964" width="9.33203125" style="840" customWidth="1"/>
    <col min="8965" max="8965" width="24.21875" style="840" customWidth="1"/>
    <col min="8966" max="9216" width="9.6640625" style="840"/>
    <col min="9217" max="9217" width="4.44140625" style="840" customWidth="1"/>
    <col min="9218" max="9218" width="1.6640625" style="840" customWidth="1"/>
    <col min="9219" max="9219" width="79.5546875" style="840" customWidth="1"/>
    <col min="9220" max="9220" width="9.33203125" style="840" customWidth="1"/>
    <col min="9221" max="9221" width="24.21875" style="840" customWidth="1"/>
    <col min="9222" max="9472" width="9.6640625" style="840"/>
    <col min="9473" max="9473" width="4.44140625" style="840" customWidth="1"/>
    <col min="9474" max="9474" width="1.6640625" style="840" customWidth="1"/>
    <col min="9475" max="9475" width="79.5546875" style="840" customWidth="1"/>
    <col min="9476" max="9476" width="9.33203125" style="840" customWidth="1"/>
    <col min="9477" max="9477" width="24.21875" style="840" customWidth="1"/>
    <col min="9478" max="9728" width="9.6640625" style="840"/>
    <col min="9729" max="9729" width="4.44140625" style="840" customWidth="1"/>
    <col min="9730" max="9730" width="1.6640625" style="840" customWidth="1"/>
    <col min="9731" max="9731" width="79.5546875" style="840" customWidth="1"/>
    <col min="9732" max="9732" width="9.33203125" style="840" customWidth="1"/>
    <col min="9733" max="9733" width="24.21875" style="840" customWidth="1"/>
    <col min="9734" max="9984" width="9.6640625" style="840"/>
    <col min="9985" max="9985" width="4.44140625" style="840" customWidth="1"/>
    <col min="9986" max="9986" width="1.6640625" style="840" customWidth="1"/>
    <col min="9987" max="9987" width="79.5546875" style="840" customWidth="1"/>
    <col min="9988" max="9988" width="9.33203125" style="840" customWidth="1"/>
    <col min="9989" max="9989" width="24.21875" style="840" customWidth="1"/>
    <col min="9990" max="10240" width="9.6640625" style="840"/>
    <col min="10241" max="10241" width="4.44140625" style="840" customWidth="1"/>
    <col min="10242" max="10242" width="1.6640625" style="840" customWidth="1"/>
    <col min="10243" max="10243" width="79.5546875" style="840" customWidth="1"/>
    <col min="10244" max="10244" width="9.33203125" style="840" customWidth="1"/>
    <col min="10245" max="10245" width="24.21875" style="840" customWidth="1"/>
    <col min="10246" max="10496" width="9.6640625" style="840"/>
    <col min="10497" max="10497" width="4.44140625" style="840" customWidth="1"/>
    <col min="10498" max="10498" width="1.6640625" style="840" customWidth="1"/>
    <col min="10499" max="10499" width="79.5546875" style="840" customWidth="1"/>
    <col min="10500" max="10500" width="9.33203125" style="840" customWidth="1"/>
    <col min="10501" max="10501" width="24.21875" style="840" customWidth="1"/>
    <col min="10502" max="10752" width="9.6640625" style="840"/>
    <col min="10753" max="10753" width="4.44140625" style="840" customWidth="1"/>
    <col min="10754" max="10754" width="1.6640625" style="840" customWidth="1"/>
    <col min="10755" max="10755" width="79.5546875" style="840" customWidth="1"/>
    <col min="10756" max="10756" width="9.33203125" style="840" customWidth="1"/>
    <col min="10757" max="10757" width="24.21875" style="840" customWidth="1"/>
    <col min="10758" max="11008" width="9.6640625" style="840"/>
    <col min="11009" max="11009" width="4.44140625" style="840" customWidth="1"/>
    <col min="11010" max="11010" width="1.6640625" style="840" customWidth="1"/>
    <col min="11011" max="11011" width="79.5546875" style="840" customWidth="1"/>
    <col min="11012" max="11012" width="9.33203125" style="840" customWidth="1"/>
    <col min="11013" max="11013" width="24.21875" style="840" customWidth="1"/>
    <col min="11014" max="11264" width="9.6640625" style="840"/>
    <col min="11265" max="11265" width="4.44140625" style="840" customWidth="1"/>
    <col min="11266" max="11266" width="1.6640625" style="840" customWidth="1"/>
    <col min="11267" max="11267" width="79.5546875" style="840" customWidth="1"/>
    <col min="11268" max="11268" width="9.33203125" style="840" customWidth="1"/>
    <col min="11269" max="11269" width="24.21875" style="840" customWidth="1"/>
    <col min="11270" max="11520" width="9.6640625" style="840"/>
    <col min="11521" max="11521" width="4.44140625" style="840" customWidth="1"/>
    <col min="11522" max="11522" width="1.6640625" style="840" customWidth="1"/>
    <col min="11523" max="11523" width="79.5546875" style="840" customWidth="1"/>
    <col min="11524" max="11524" width="9.33203125" style="840" customWidth="1"/>
    <col min="11525" max="11525" width="24.21875" style="840" customWidth="1"/>
    <col min="11526" max="11776" width="9.6640625" style="840"/>
    <col min="11777" max="11777" width="4.44140625" style="840" customWidth="1"/>
    <col min="11778" max="11778" width="1.6640625" style="840" customWidth="1"/>
    <col min="11779" max="11779" width="79.5546875" style="840" customWidth="1"/>
    <col min="11780" max="11780" width="9.33203125" style="840" customWidth="1"/>
    <col min="11781" max="11781" width="24.21875" style="840" customWidth="1"/>
    <col min="11782" max="12032" width="9.6640625" style="840"/>
    <col min="12033" max="12033" width="4.44140625" style="840" customWidth="1"/>
    <col min="12034" max="12034" width="1.6640625" style="840" customWidth="1"/>
    <col min="12035" max="12035" width="79.5546875" style="840" customWidth="1"/>
    <col min="12036" max="12036" width="9.33203125" style="840" customWidth="1"/>
    <col min="12037" max="12037" width="24.21875" style="840" customWidth="1"/>
    <col min="12038" max="12288" width="9.6640625" style="840"/>
    <col min="12289" max="12289" width="4.44140625" style="840" customWidth="1"/>
    <col min="12290" max="12290" width="1.6640625" style="840" customWidth="1"/>
    <col min="12291" max="12291" width="79.5546875" style="840" customWidth="1"/>
    <col min="12292" max="12292" width="9.33203125" style="840" customWidth="1"/>
    <col min="12293" max="12293" width="24.21875" style="840" customWidth="1"/>
    <col min="12294" max="12544" width="9.6640625" style="840"/>
    <col min="12545" max="12545" width="4.44140625" style="840" customWidth="1"/>
    <col min="12546" max="12546" width="1.6640625" style="840" customWidth="1"/>
    <col min="12547" max="12547" width="79.5546875" style="840" customWidth="1"/>
    <col min="12548" max="12548" width="9.33203125" style="840" customWidth="1"/>
    <col min="12549" max="12549" width="24.21875" style="840" customWidth="1"/>
    <col min="12550" max="12800" width="9.6640625" style="840"/>
    <col min="12801" max="12801" width="4.44140625" style="840" customWidth="1"/>
    <col min="12802" max="12802" width="1.6640625" style="840" customWidth="1"/>
    <col min="12803" max="12803" width="79.5546875" style="840" customWidth="1"/>
    <col min="12804" max="12804" width="9.33203125" style="840" customWidth="1"/>
    <col min="12805" max="12805" width="24.21875" style="840" customWidth="1"/>
    <col min="12806" max="13056" width="9.6640625" style="840"/>
    <col min="13057" max="13057" width="4.44140625" style="840" customWidth="1"/>
    <col min="13058" max="13058" width="1.6640625" style="840" customWidth="1"/>
    <col min="13059" max="13059" width="79.5546875" style="840" customWidth="1"/>
    <col min="13060" max="13060" width="9.33203125" style="840" customWidth="1"/>
    <col min="13061" max="13061" width="24.21875" style="840" customWidth="1"/>
    <col min="13062" max="13312" width="9.6640625" style="840"/>
    <col min="13313" max="13313" width="4.44140625" style="840" customWidth="1"/>
    <col min="13314" max="13314" width="1.6640625" style="840" customWidth="1"/>
    <col min="13315" max="13315" width="79.5546875" style="840" customWidth="1"/>
    <col min="13316" max="13316" width="9.33203125" style="840" customWidth="1"/>
    <col min="13317" max="13317" width="24.21875" style="840" customWidth="1"/>
    <col min="13318" max="13568" width="9.6640625" style="840"/>
    <col min="13569" max="13569" width="4.44140625" style="840" customWidth="1"/>
    <col min="13570" max="13570" width="1.6640625" style="840" customWidth="1"/>
    <col min="13571" max="13571" width="79.5546875" style="840" customWidth="1"/>
    <col min="13572" max="13572" width="9.33203125" style="840" customWidth="1"/>
    <col min="13573" max="13573" width="24.21875" style="840" customWidth="1"/>
    <col min="13574" max="13824" width="9.6640625" style="840"/>
    <col min="13825" max="13825" width="4.44140625" style="840" customWidth="1"/>
    <col min="13826" max="13826" width="1.6640625" style="840" customWidth="1"/>
    <col min="13827" max="13827" width="79.5546875" style="840" customWidth="1"/>
    <col min="13828" max="13828" width="9.33203125" style="840" customWidth="1"/>
    <col min="13829" max="13829" width="24.21875" style="840" customWidth="1"/>
    <col min="13830" max="14080" width="9.6640625" style="840"/>
    <col min="14081" max="14081" width="4.44140625" style="840" customWidth="1"/>
    <col min="14082" max="14082" width="1.6640625" style="840" customWidth="1"/>
    <col min="14083" max="14083" width="79.5546875" style="840" customWidth="1"/>
    <col min="14084" max="14084" width="9.33203125" style="840" customWidth="1"/>
    <col min="14085" max="14085" width="24.21875" style="840" customWidth="1"/>
    <col min="14086" max="14336" width="9.6640625" style="840"/>
    <col min="14337" max="14337" width="4.44140625" style="840" customWidth="1"/>
    <col min="14338" max="14338" width="1.6640625" style="840" customWidth="1"/>
    <col min="14339" max="14339" width="79.5546875" style="840" customWidth="1"/>
    <col min="14340" max="14340" width="9.33203125" style="840" customWidth="1"/>
    <col min="14341" max="14341" width="24.21875" style="840" customWidth="1"/>
    <col min="14342" max="14592" width="9.6640625" style="840"/>
    <col min="14593" max="14593" width="4.44140625" style="840" customWidth="1"/>
    <col min="14594" max="14594" width="1.6640625" style="840" customWidth="1"/>
    <col min="14595" max="14595" width="79.5546875" style="840" customWidth="1"/>
    <col min="14596" max="14596" width="9.33203125" style="840" customWidth="1"/>
    <col min="14597" max="14597" width="24.21875" style="840" customWidth="1"/>
    <col min="14598" max="14848" width="9.6640625" style="840"/>
    <col min="14849" max="14849" width="4.44140625" style="840" customWidth="1"/>
    <col min="14850" max="14850" width="1.6640625" style="840" customWidth="1"/>
    <col min="14851" max="14851" width="79.5546875" style="840" customWidth="1"/>
    <col min="14852" max="14852" width="9.33203125" style="840" customWidth="1"/>
    <col min="14853" max="14853" width="24.21875" style="840" customWidth="1"/>
    <col min="14854" max="15104" width="9.6640625" style="840"/>
    <col min="15105" max="15105" width="4.44140625" style="840" customWidth="1"/>
    <col min="15106" max="15106" width="1.6640625" style="840" customWidth="1"/>
    <col min="15107" max="15107" width="79.5546875" style="840" customWidth="1"/>
    <col min="15108" max="15108" width="9.33203125" style="840" customWidth="1"/>
    <col min="15109" max="15109" width="24.21875" style="840" customWidth="1"/>
    <col min="15110" max="15360" width="9.6640625" style="840"/>
    <col min="15361" max="15361" width="4.44140625" style="840" customWidth="1"/>
    <col min="15362" max="15362" width="1.6640625" style="840" customWidth="1"/>
    <col min="15363" max="15363" width="79.5546875" style="840" customWidth="1"/>
    <col min="15364" max="15364" width="9.33203125" style="840" customWidth="1"/>
    <col min="15365" max="15365" width="24.21875" style="840" customWidth="1"/>
    <col min="15366" max="15616" width="9.6640625" style="840"/>
    <col min="15617" max="15617" width="4.44140625" style="840" customWidth="1"/>
    <col min="15618" max="15618" width="1.6640625" style="840" customWidth="1"/>
    <col min="15619" max="15619" width="79.5546875" style="840" customWidth="1"/>
    <col min="15620" max="15620" width="9.33203125" style="840" customWidth="1"/>
    <col min="15621" max="15621" width="24.21875" style="840" customWidth="1"/>
    <col min="15622" max="15872" width="9.6640625" style="840"/>
    <col min="15873" max="15873" width="4.44140625" style="840" customWidth="1"/>
    <col min="15874" max="15874" width="1.6640625" style="840" customWidth="1"/>
    <col min="15875" max="15875" width="79.5546875" style="840" customWidth="1"/>
    <col min="15876" max="15876" width="9.33203125" style="840" customWidth="1"/>
    <col min="15877" max="15877" width="24.21875" style="840" customWidth="1"/>
    <col min="15878" max="16128" width="9.6640625" style="840"/>
    <col min="16129" max="16129" width="4.44140625" style="840" customWidth="1"/>
    <col min="16130" max="16130" width="1.6640625" style="840" customWidth="1"/>
    <col min="16131" max="16131" width="79.5546875" style="840" customWidth="1"/>
    <col min="16132" max="16132" width="9.33203125" style="840" customWidth="1"/>
    <col min="16133" max="16133" width="24.21875" style="840" customWidth="1"/>
    <col min="16134" max="16384" width="9.6640625" style="840"/>
  </cols>
  <sheetData>
    <row r="1" spans="1:5" ht="16.899999999999999" customHeight="1" thickBot="1">
      <c r="A1" s="565" t="s">
        <v>3534</v>
      </c>
      <c r="D1" s="2180" t="s">
        <v>3246</v>
      </c>
      <c r="E1" s="2173"/>
    </row>
    <row r="2" spans="1:5" ht="16.899999999999999" customHeight="1">
      <c r="A2" s="2181"/>
      <c r="B2" s="2182"/>
      <c r="C2" s="2182"/>
      <c r="D2" s="2182"/>
      <c r="E2" s="2183"/>
    </row>
    <row r="3" spans="1:5" ht="16.899999999999999" customHeight="1">
      <c r="A3" s="2184" t="s">
        <v>1311</v>
      </c>
      <c r="B3" s="2173"/>
      <c r="C3" s="2173"/>
      <c r="D3" s="2173"/>
      <c r="E3" s="2186"/>
    </row>
    <row r="4" spans="1:5" ht="16.899999999999999" customHeight="1">
      <c r="A4" s="2153"/>
      <c r="E4" s="2190"/>
    </row>
    <row r="5" spans="1:5" ht="16.899999999999999" customHeight="1">
      <c r="A5" s="2156" t="s">
        <v>1161</v>
      </c>
      <c r="C5" s="840" t="s">
        <v>1350</v>
      </c>
      <c r="E5" s="2190"/>
    </row>
    <row r="6" spans="1:5" ht="16.899999999999999" customHeight="1">
      <c r="A6" s="2153"/>
      <c r="C6" s="840" t="s">
        <v>1351</v>
      </c>
      <c r="E6" s="2190"/>
    </row>
    <row r="7" spans="1:5" ht="16.899999999999999" customHeight="1">
      <c r="A7" s="2153"/>
      <c r="C7" s="840" t="s">
        <v>1352</v>
      </c>
      <c r="E7" s="2190"/>
    </row>
    <row r="8" spans="1:5" ht="16.899999999999999" customHeight="1">
      <c r="A8" s="2153"/>
      <c r="C8" s="840" t="s">
        <v>1353</v>
      </c>
      <c r="E8" s="2190"/>
    </row>
    <row r="9" spans="1:5" ht="16.899999999999999" customHeight="1">
      <c r="A9" s="2156" t="s">
        <v>1163</v>
      </c>
      <c r="C9" s="840" t="s">
        <v>1354</v>
      </c>
      <c r="E9" s="2190"/>
    </row>
    <row r="10" spans="1:5" ht="16.899999999999999" customHeight="1">
      <c r="A10" s="2153"/>
      <c r="C10" s="840" t="s">
        <v>859</v>
      </c>
      <c r="E10" s="2190"/>
    </row>
    <row r="11" spans="1:5" ht="16.899999999999999" customHeight="1">
      <c r="A11" s="2153"/>
      <c r="C11" s="840" t="s">
        <v>860</v>
      </c>
      <c r="E11" s="2190"/>
    </row>
    <row r="12" spans="1:5" ht="16.899999999999999" customHeight="1">
      <c r="A12" s="2156" t="s">
        <v>1166</v>
      </c>
      <c r="C12" s="840" t="s">
        <v>2155</v>
      </c>
      <c r="E12" s="2190"/>
    </row>
    <row r="13" spans="1:5" ht="16.899999999999999" customHeight="1">
      <c r="A13" s="2156" t="s">
        <v>1169</v>
      </c>
      <c r="C13" s="840" t="s">
        <v>2156</v>
      </c>
      <c r="E13" s="2190"/>
    </row>
    <row r="14" spans="1:5" ht="16.899999999999999" customHeight="1">
      <c r="A14" s="2153"/>
      <c r="C14" s="840" t="s">
        <v>2157</v>
      </c>
      <c r="E14" s="2190"/>
    </row>
    <row r="15" spans="1:5" ht="16.899999999999999" customHeight="1">
      <c r="A15" s="2153"/>
      <c r="C15" s="840" t="s">
        <v>2158</v>
      </c>
      <c r="E15" s="2190"/>
    </row>
    <row r="16" spans="1:5" ht="16.899999999999999" customHeight="1">
      <c r="A16" s="2156" t="s">
        <v>1171</v>
      </c>
      <c r="C16" s="840" t="s">
        <v>2159</v>
      </c>
      <c r="E16" s="2190"/>
    </row>
    <row r="17" spans="1:5" ht="16.899999999999999" customHeight="1">
      <c r="A17" s="2153"/>
      <c r="C17" s="840" t="s">
        <v>2160</v>
      </c>
      <c r="E17" s="2190"/>
    </row>
    <row r="18" spans="1:5" ht="16.899999999999999" customHeight="1">
      <c r="A18" s="2153"/>
      <c r="C18" s="840" t="s">
        <v>2161</v>
      </c>
      <c r="E18" s="2190"/>
    </row>
    <row r="19" spans="1:5" ht="16.899999999999999" customHeight="1">
      <c r="A19" s="2153"/>
      <c r="B19" s="2172"/>
      <c r="C19" s="840" t="s">
        <v>2162</v>
      </c>
      <c r="E19" s="2190"/>
    </row>
    <row r="20" spans="1:5" ht="16.899999999999999" customHeight="1">
      <c r="A20" s="2229"/>
      <c r="B20" s="2154"/>
      <c r="C20" s="1789"/>
      <c r="D20" s="2230"/>
      <c r="E20" s="2231" t="s">
        <v>2163</v>
      </c>
    </row>
    <row r="21" spans="1:5" ht="16.899999999999999" customHeight="1">
      <c r="A21" s="2156" t="s">
        <v>524</v>
      </c>
      <c r="B21" s="2154"/>
      <c r="C21" s="2167" t="s">
        <v>231</v>
      </c>
      <c r="D21" s="2232"/>
      <c r="E21" s="2233" t="s">
        <v>2164</v>
      </c>
    </row>
    <row r="22" spans="1:5" ht="16.899999999999999" customHeight="1">
      <c r="A22" s="2170" t="s">
        <v>529</v>
      </c>
      <c r="B22" s="2171"/>
      <c r="C22" s="2192" t="s">
        <v>2502</v>
      </c>
      <c r="D22" s="2234"/>
      <c r="E22" s="2235" t="s">
        <v>2165</v>
      </c>
    </row>
    <row r="23" spans="1:5" ht="16.899999999999999" customHeight="1">
      <c r="A23" s="2153"/>
      <c r="B23" s="2154"/>
      <c r="C23" s="840" t="s">
        <v>1912</v>
      </c>
      <c r="D23" s="2232"/>
      <c r="E23" s="2236"/>
    </row>
    <row r="24" spans="1:5" ht="16.899999999999999" customHeight="1">
      <c r="A24" s="2156" t="s">
        <v>520</v>
      </c>
      <c r="B24" s="2154"/>
      <c r="C24" s="840" t="s">
        <v>1913</v>
      </c>
      <c r="D24" s="2232"/>
      <c r="E24" s="2237">
        <v>207810581</v>
      </c>
    </row>
    <row r="25" spans="1:5" ht="16.899999999999999" customHeight="1">
      <c r="A25" s="2156" t="s">
        <v>275</v>
      </c>
      <c r="B25" s="2154"/>
      <c r="C25" s="840" t="s">
        <v>1914</v>
      </c>
      <c r="D25" s="2232"/>
      <c r="E25" s="2238">
        <v>13863000</v>
      </c>
    </row>
    <row r="26" spans="1:5" ht="16.899999999999999" customHeight="1">
      <c r="A26" s="2156" t="s">
        <v>2275</v>
      </c>
      <c r="B26" s="2154"/>
      <c r="C26" s="840" t="s">
        <v>1915</v>
      </c>
      <c r="D26" s="2232"/>
      <c r="E26" s="2238">
        <v>0</v>
      </c>
    </row>
    <row r="27" spans="1:5" ht="16.899999999999999" customHeight="1">
      <c r="A27" s="2156" t="s">
        <v>2284</v>
      </c>
      <c r="B27" s="2154"/>
      <c r="C27" s="840" t="s">
        <v>1916</v>
      </c>
      <c r="D27" s="2232"/>
      <c r="E27" s="2239"/>
    </row>
    <row r="28" spans="1:5" ht="16.899999999999999" customHeight="1">
      <c r="A28" s="2153"/>
      <c r="B28" s="2154"/>
      <c r="C28" s="840" t="s">
        <v>1917</v>
      </c>
      <c r="D28" s="2232"/>
      <c r="E28" s="2239"/>
    </row>
    <row r="29" spans="1:5" ht="16.899999999999999" customHeight="1">
      <c r="A29" s="2156" t="s">
        <v>2285</v>
      </c>
      <c r="B29" s="2154"/>
      <c r="C29" s="840" t="s">
        <v>1918</v>
      </c>
      <c r="D29" s="2232"/>
      <c r="E29" s="2238">
        <v>5011678</v>
      </c>
    </row>
    <row r="30" spans="1:5" ht="16.899999999999999" customHeight="1">
      <c r="A30" s="2156" t="s">
        <v>2004</v>
      </c>
      <c r="B30" s="2154"/>
      <c r="C30" s="840" t="s">
        <v>1919</v>
      </c>
      <c r="D30" s="2232"/>
      <c r="E30" s="2239"/>
    </row>
    <row r="31" spans="1:5" ht="16.899999999999999" customHeight="1">
      <c r="A31" s="2156" t="s">
        <v>2010</v>
      </c>
      <c r="B31" s="2154"/>
      <c r="C31" s="840" t="s">
        <v>1920</v>
      </c>
      <c r="D31" s="2232"/>
      <c r="E31" s="2239"/>
    </row>
    <row r="32" spans="1:5" ht="16.899999999999999" customHeight="1">
      <c r="A32" s="2156" t="s">
        <v>2011</v>
      </c>
      <c r="B32" s="2154"/>
      <c r="C32" s="840" t="s">
        <v>1921</v>
      </c>
      <c r="D32" s="2232"/>
      <c r="E32" s="2239"/>
    </row>
    <row r="33" spans="1:5" ht="16.899999999999999" customHeight="1">
      <c r="A33" s="2156" t="s">
        <v>2145</v>
      </c>
      <c r="B33" s="2154"/>
      <c r="C33" s="840" t="s">
        <v>1922</v>
      </c>
      <c r="D33" s="2232"/>
      <c r="E33" s="2238">
        <f>SUM(E24:E32)</f>
        <v>226685259</v>
      </c>
    </row>
    <row r="34" spans="1:5" ht="16.899999999999999" customHeight="1">
      <c r="A34" s="2156" t="s">
        <v>2013</v>
      </c>
      <c r="B34" s="2154"/>
      <c r="C34" s="840" t="s">
        <v>1923</v>
      </c>
      <c r="D34" s="2232"/>
      <c r="E34" s="2238">
        <v>92055750.253604993</v>
      </c>
    </row>
    <row r="35" spans="1:5" ht="16.899999999999999" customHeight="1">
      <c r="A35" s="2156" t="s">
        <v>2014</v>
      </c>
      <c r="B35" s="2154"/>
      <c r="C35" s="840" t="s">
        <v>1924</v>
      </c>
      <c r="D35" s="2232"/>
      <c r="E35" s="2240"/>
    </row>
    <row r="36" spans="1:5" ht="16.899999999999999" customHeight="1">
      <c r="A36" s="2156" t="s">
        <v>2016</v>
      </c>
      <c r="B36" s="2154"/>
      <c r="C36" s="840" t="s">
        <v>1925</v>
      </c>
      <c r="D36" s="2232"/>
      <c r="E36" s="2238">
        <f>E33+E34</f>
        <v>318741009.25360501</v>
      </c>
    </row>
    <row r="37" spans="1:5" ht="16.899999999999999" customHeight="1">
      <c r="A37" s="2153"/>
      <c r="B37" s="2154"/>
      <c r="C37" s="840" t="s">
        <v>1926</v>
      </c>
      <c r="D37" s="2232"/>
      <c r="E37" s="2239"/>
    </row>
    <row r="38" spans="1:5" ht="16.899999999999999" customHeight="1">
      <c r="A38" s="2156" t="s">
        <v>2018</v>
      </c>
      <c r="B38" s="2154"/>
      <c r="C38" s="840" t="s">
        <v>2537</v>
      </c>
      <c r="D38" s="2232"/>
      <c r="E38" s="2238">
        <v>18854959</v>
      </c>
    </row>
    <row r="39" spans="1:5" ht="16.899999999999999" customHeight="1">
      <c r="A39" s="2156" t="s">
        <v>2022</v>
      </c>
      <c r="B39" s="2154"/>
      <c r="C39" s="840" t="s">
        <v>2538</v>
      </c>
      <c r="D39" s="2232"/>
      <c r="E39" s="2238">
        <f>787-2070</f>
        <v>-1283</v>
      </c>
    </row>
    <row r="40" spans="1:5" ht="16.899999999999999" customHeight="1">
      <c r="A40" s="2156" t="s">
        <v>2023</v>
      </c>
      <c r="B40" s="2154"/>
      <c r="C40" s="840" t="s">
        <v>2539</v>
      </c>
      <c r="D40" s="2232"/>
      <c r="E40" s="2238">
        <v>0</v>
      </c>
    </row>
    <row r="41" spans="1:5" ht="16.899999999999999" customHeight="1">
      <c r="A41" s="2156" t="s">
        <v>2024</v>
      </c>
      <c r="B41" s="2154"/>
      <c r="C41" s="840" t="s">
        <v>2540</v>
      </c>
      <c r="D41" s="2232"/>
      <c r="E41" s="2238">
        <f>E38+E39</f>
        <v>18853676</v>
      </c>
    </row>
    <row r="42" spans="1:5" ht="16.899999999999999" customHeight="1">
      <c r="A42" s="2156" t="s">
        <v>2025</v>
      </c>
      <c r="B42" s="2154"/>
      <c r="C42" s="840" t="s">
        <v>2541</v>
      </c>
      <c r="D42" s="2232"/>
      <c r="E42" s="2238">
        <f>+E41*(0.35+0.0863*0.65)</f>
        <v>7656383.5552199995</v>
      </c>
    </row>
    <row r="43" spans="1:5" ht="16.899999999999999" customHeight="1">
      <c r="A43" s="2153"/>
      <c r="B43" s="2154"/>
      <c r="C43" s="840" t="s">
        <v>2542</v>
      </c>
      <c r="D43" s="2232"/>
      <c r="E43" s="2239"/>
    </row>
    <row r="44" spans="1:5" ht="16.899999999999999" customHeight="1">
      <c r="A44" s="2153"/>
      <c r="B44" s="2154"/>
      <c r="C44" s="2224"/>
      <c r="D44" s="2241"/>
      <c r="E44" s="2239"/>
    </row>
    <row r="45" spans="1:5" ht="16.899999999999999" customHeight="1">
      <c r="A45" s="2153"/>
      <c r="B45" s="2154"/>
      <c r="C45" s="2224"/>
      <c r="D45" s="2241"/>
      <c r="E45" s="2239"/>
    </row>
    <row r="46" spans="1:5" ht="16.899999999999999" customHeight="1">
      <c r="A46" s="2153"/>
      <c r="B46" s="2154"/>
      <c r="C46" s="1971"/>
      <c r="D46" s="2241"/>
      <c r="E46" s="2239"/>
    </row>
    <row r="47" spans="1:5" ht="16.899999999999999" customHeight="1">
      <c r="A47" s="2153"/>
      <c r="B47" s="2154"/>
      <c r="C47" s="2224"/>
      <c r="D47" s="2241"/>
      <c r="E47" s="2239"/>
    </row>
    <row r="48" spans="1:5" ht="16.899999999999999" customHeight="1">
      <c r="A48" s="2153"/>
      <c r="B48" s="2154"/>
      <c r="C48" s="2224"/>
      <c r="D48" s="2241"/>
      <c r="E48" s="2239"/>
    </row>
    <row r="49" spans="1:5" ht="16.899999999999999" customHeight="1">
      <c r="A49" s="2153"/>
      <c r="B49" s="2154"/>
      <c r="C49" s="2224"/>
      <c r="D49" s="2241"/>
      <c r="E49" s="2239"/>
    </row>
    <row r="50" spans="1:5" ht="16.899999999999999" customHeight="1">
      <c r="A50" s="2153"/>
      <c r="B50" s="2154"/>
      <c r="C50" s="2224"/>
      <c r="D50" s="2241"/>
      <c r="E50" s="2239"/>
    </row>
    <row r="51" spans="1:5" ht="16.899999999999999" customHeight="1">
      <c r="A51" s="2153"/>
      <c r="B51" s="2154"/>
      <c r="C51" s="2224"/>
      <c r="D51" s="2241"/>
      <c r="E51" s="2239"/>
    </row>
    <row r="52" spans="1:5" ht="16.899999999999999" customHeight="1">
      <c r="A52" s="2153"/>
      <c r="B52" s="2154"/>
      <c r="C52" s="2224"/>
      <c r="D52" s="2241"/>
      <c r="E52" s="2239"/>
    </row>
    <row r="53" spans="1:5" ht="16.899999999999999" customHeight="1">
      <c r="A53" s="2153"/>
      <c r="B53" s="2154"/>
      <c r="C53" s="2224"/>
      <c r="D53" s="2241"/>
      <c r="E53" s="2239"/>
    </row>
    <row r="54" spans="1:5" ht="16.899999999999999" customHeight="1">
      <c r="A54" s="2153"/>
      <c r="B54" s="2154"/>
      <c r="C54" s="2224"/>
      <c r="D54" s="2241"/>
      <c r="E54" s="2239"/>
    </row>
    <row r="55" spans="1:5" ht="16.899999999999999" customHeight="1">
      <c r="A55" s="2153"/>
      <c r="B55" s="2154"/>
      <c r="C55" s="2224"/>
      <c r="D55" s="2241"/>
      <c r="E55" s="2239"/>
    </row>
    <row r="56" spans="1:5" ht="16.899999999999999" customHeight="1">
      <c r="A56" s="2153"/>
      <c r="B56" s="2154"/>
      <c r="C56" s="2224"/>
      <c r="D56" s="2241"/>
      <c r="E56" s="2239"/>
    </row>
    <row r="57" spans="1:5" ht="16.899999999999999" customHeight="1">
      <c r="A57" s="2153"/>
      <c r="B57" s="2154"/>
      <c r="C57" s="2224"/>
      <c r="D57" s="2241"/>
      <c r="E57" s="2239"/>
    </row>
    <row r="58" spans="1:5" ht="16.899999999999999" customHeight="1" thickBot="1">
      <c r="A58" s="2175"/>
      <c r="B58" s="2207"/>
      <c r="C58" s="2227"/>
      <c r="D58" s="2242"/>
      <c r="E58" s="2243"/>
    </row>
    <row r="59" spans="1:5" ht="16.899999999999999" customHeight="1">
      <c r="A59" s="840" t="s">
        <v>1475</v>
      </c>
      <c r="E59" s="2167" t="s">
        <v>1431</v>
      </c>
    </row>
    <row r="60" spans="1:5" ht="16.899999999999999" customHeight="1">
      <c r="A60" s="2173" t="s">
        <v>2543</v>
      </c>
      <c r="B60" s="2173"/>
      <c r="C60" s="2173"/>
      <c r="D60" s="2173"/>
      <c r="E60" s="2173"/>
    </row>
    <row r="61" spans="1:5" ht="16.899999999999999" customHeight="1"/>
    <row r="62" spans="1:5" ht="16.899999999999999" customHeight="1"/>
    <row r="63" spans="1:5" ht="16.899999999999999" customHeight="1"/>
    <row r="64" spans="1:5" ht="16.899999999999999" customHeight="1"/>
    <row r="65" spans="3:3" ht="16.899999999999999" customHeight="1"/>
    <row r="66" spans="3:3" ht="16.899999999999999" customHeight="1"/>
    <row r="67" spans="3:3">
      <c r="C67" s="2210"/>
    </row>
    <row r="70" spans="3:3">
      <c r="C70" s="2210"/>
    </row>
    <row r="71" spans="3:3">
      <c r="C71" s="2210"/>
    </row>
    <row r="72" spans="3:3">
      <c r="C72" s="2210"/>
    </row>
    <row r="73" spans="3:3">
      <c r="C73" s="2210"/>
    </row>
    <row r="74" spans="3:3">
      <c r="C74" s="2210"/>
    </row>
    <row r="75" spans="3:3">
      <c r="C75" s="2210"/>
    </row>
  </sheetData>
  <printOptions horizontalCentered="1" verticalCentered="1"/>
  <pageMargins left="0.25" right="0.25" top="0.25" bottom="0.25" header="0.5" footer="0.21"/>
  <pageSetup scale="71"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34">
    <pageSetUpPr fitToPage="1"/>
  </sheetPr>
  <dimension ref="A1:S1001"/>
  <sheetViews>
    <sheetView defaultGridColor="0" view="pageBreakPreview" topLeftCell="I1" colorId="22" zoomScale="60" zoomScaleNormal="75" workbookViewId="0">
      <selection activeCell="N71" sqref="N71:Z71"/>
    </sheetView>
  </sheetViews>
  <sheetFormatPr defaultColWidth="9.6640625" defaultRowHeight="15"/>
  <cols>
    <col min="1" max="1" width="4.6640625" customWidth="1"/>
    <col min="2" max="2" width="1.6640625" customWidth="1"/>
    <col min="3" max="3" width="40.77734375" customWidth="1"/>
    <col min="4" max="4" width="13.88671875" customWidth="1"/>
    <col min="5" max="5" width="14.21875" customWidth="1"/>
    <col min="6" max="6" width="11.88671875" customWidth="1"/>
    <col min="7" max="7" width="14.44140625" customWidth="1"/>
    <col min="8" max="8" width="19" customWidth="1"/>
    <col min="9" max="9" width="20.88671875" customWidth="1"/>
    <col min="10" max="10" width="14.5546875" customWidth="1"/>
    <col min="11" max="11" width="14.6640625" customWidth="1"/>
    <col min="12" max="12" width="12.6640625" customWidth="1"/>
    <col min="13" max="13" width="13.77734375" customWidth="1"/>
    <col min="14" max="14" width="14.109375" customWidth="1"/>
    <col min="15" max="15" width="12" customWidth="1"/>
    <col min="16" max="16" width="13.77734375" customWidth="1"/>
    <col min="17" max="17" width="13.6640625" customWidth="1"/>
    <col min="18" max="18" width="10.6640625" customWidth="1"/>
    <col min="19" max="19" width="4.6640625" customWidth="1"/>
  </cols>
  <sheetData>
    <row r="1" spans="1:19" ht="16.7" customHeight="1" thickBot="1">
      <c r="A1" s="565" t="s">
        <v>3534</v>
      </c>
      <c r="B1" s="148"/>
      <c r="C1" s="148"/>
      <c r="D1" s="77"/>
      <c r="E1" s="77"/>
      <c r="F1" s="77"/>
      <c r="G1" s="362"/>
      <c r="H1" s="182" t="str">
        <f>'Data Sheet'!$A$45</f>
        <v>Year ended December 31, 2013</v>
      </c>
      <c r="I1" s="112"/>
      <c r="J1" s="565" t="s">
        <v>3534</v>
      </c>
      <c r="K1" s="77"/>
      <c r="L1" s="77"/>
      <c r="M1" s="77"/>
      <c r="N1" s="77"/>
      <c r="O1" s="77"/>
      <c r="P1" s="77"/>
      <c r="Q1" s="599" t="str">
        <f>'Data Sheet'!$A$45</f>
        <v>Year ended December 31, 2013</v>
      </c>
      <c r="R1" s="112"/>
      <c r="S1" s="112"/>
    </row>
    <row r="2" spans="1:19" ht="16.7" customHeight="1">
      <c r="A2" s="78"/>
      <c r="B2" s="366"/>
      <c r="C2" s="366"/>
      <c r="D2" s="79"/>
      <c r="E2" s="79"/>
      <c r="F2" s="79"/>
      <c r="G2" s="79"/>
      <c r="H2" s="79"/>
      <c r="I2" s="80"/>
      <c r="J2" s="78"/>
      <c r="K2" s="79"/>
      <c r="L2" s="79"/>
      <c r="M2" s="79"/>
      <c r="N2" s="79"/>
      <c r="O2" s="79"/>
      <c r="P2" s="79"/>
      <c r="Q2" s="79"/>
      <c r="R2" s="79"/>
      <c r="S2" s="80"/>
    </row>
    <row r="3" spans="1:19" ht="16.7" customHeight="1">
      <c r="A3" s="128" t="s">
        <v>2544</v>
      </c>
      <c r="B3" s="82"/>
      <c r="C3" s="112"/>
      <c r="D3" s="112"/>
      <c r="E3" s="112"/>
      <c r="F3" s="112"/>
      <c r="G3" s="112"/>
      <c r="H3" s="112"/>
      <c r="I3" s="236"/>
      <c r="J3" s="84"/>
      <c r="K3" s="77"/>
      <c r="L3" s="77"/>
      <c r="M3" s="567" t="s">
        <v>2545</v>
      </c>
      <c r="N3" s="148"/>
      <c r="O3" s="77"/>
      <c r="P3" s="77"/>
      <c r="Q3" s="77"/>
      <c r="R3" s="77"/>
      <c r="S3" s="85"/>
    </row>
    <row r="4" spans="1:19" ht="16.7" customHeight="1">
      <c r="A4" s="84"/>
      <c r="B4" s="77"/>
      <c r="C4" s="77"/>
      <c r="D4" s="77"/>
      <c r="E4" s="77"/>
      <c r="F4" s="77"/>
      <c r="G4" s="77"/>
      <c r="H4" s="77"/>
      <c r="I4" s="85"/>
      <c r="J4" s="84"/>
      <c r="K4" s="77"/>
      <c r="L4" s="77"/>
      <c r="M4" s="77"/>
      <c r="N4" s="77"/>
      <c r="O4" s="77"/>
      <c r="P4" s="77"/>
      <c r="Q4" s="77"/>
      <c r="R4" s="77"/>
      <c r="S4" s="85"/>
    </row>
    <row r="5" spans="1:19" ht="16.7" customHeight="1">
      <c r="A5" s="109" t="s">
        <v>1161</v>
      </c>
      <c r="B5" s="317" t="s">
        <v>2546</v>
      </c>
      <c r="C5" s="77"/>
      <c r="D5" s="77"/>
      <c r="E5" s="77"/>
      <c r="F5" s="77"/>
      <c r="G5" s="77"/>
      <c r="H5" s="77"/>
      <c r="I5" s="85"/>
      <c r="J5" s="121" t="s">
        <v>1386</v>
      </c>
      <c r="K5" s="77"/>
      <c r="L5" s="77"/>
      <c r="M5" s="77"/>
      <c r="N5" s="77"/>
      <c r="O5" s="77"/>
      <c r="P5" s="77"/>
      <c r="Q5" s="77"/>
      <c r="R5" s="77"/>
      <c r="S5" s="85"/>
    </row>
    <row r="6" spans="1:19" ht="16.7" customHeight="1">
      <c r="A6" s="84"/>
      <c r="B6" s="317" t="s">
        <v>1387</v>
      </c>
      <c r="C6" s="77"/>
      <c r="D6" s="77"/>
      <c r="E6" s="77"/>
      <c r="F6" s="77"/>
      <c r="G6" s="77"/>
      <c r="H6" s="77"/>
      <c r="I6" s="85"/>
      <c r="J6" s="121" t="s">
        <v>1388</v>
      </c>
      <c r="K6" s="77"/>
      <c r="L6" s="77"/>
      <c r="M6" s="77"/>
      <c r="N6" s="77"/>
      <c r="O6" s="77"/>
      <c r="P6" s="77"/>
      <c r="Q6" s="77"/>
      <c r="R6" s="77"/>
      <c r="S6" s="85"/>
    </row>
    <row r="7" spans="1:19" ht="16.7" customHeight="1">
      <c r="A7" s="84" t="s">
        <v>273</v>
      </c>
      <c r="B7" s="317" t="s">
        <v>1389</v>
      </c>
      <c r="C7" s="77"/>
      <c r="D7" s="77"/>
      <c r="E7" s="77"/>
      <c r="F7" s="77"/>
      <c r="G7" s="77"/>
      <c r="H7" s="77"/>
      <c r="I7" s="85"/>
      <c r="J7" s="121" t="s">
        <v>1390</v>
      </c>
      <c r="K7" s="77"/>
      <c r="L7" s="77"/>
      <c r="M7" s="77"/>
      <c r="N7" s="77"/>
      <c r="O7" s="77"/>
      <c r="P7" s="77"/>
      <c r="Q7" s="77"/>
      <c r="R7" s="77"/>
      <c r="S7" s="85"/>
    </row>
    <row r="8" spans="1:19" ht="16.7" customHeight="1">
      <c r="A8" s="84"/>
      <c r="B8" s="317" t="s">
        <v>1613</v>
      </c>
      <c r="C8" s="77"/>
      <c r="D8" s="77"/>
      <c r="E8" s="77"/>
      <c r="F8" s="77"/>
      <c r="G8" s="77"/>
      <c r="H8" s="77"/>
      <c r="I8" s="85"/>
      <c r="J8" s="121" t="s">
        <v>1614</v>
      </c>
      <c r="K8" s="77"/>
      <c r="L8" s="77"/>
      <c r="M8" s="77"/>
      <c r="N8" s="77"/>
      <c r="O8" s="77"/>
      <c r="P8" s="77"/>
      <c r="Q8" s="77"/>
      <c r="R8" s="77"/>
      <c r="S8" s="85"/>
    </row>
    <row r="9" spans="1:19" ht="16.7" customHeight="1">
      <c r="A9" s="84"/>
      <c r="B9" s="148"/>
      <c r="C9" s="77"/>
      <c r="D9" s="77"/>
      <c r="E9" s="77"/>
      <c r="F9" s="77"/>
      <c r="G9" s="77"/>
      <c r="H9" s="77"/>
      <c r="I9" s="85"/>
      <c r="J9" s="121"/>
      <c r="K9" s="77"/>
      <c r="L9" s="77"/>
      <c r="M9" s="77"/>
      <c r="N9" s="77"/>
      <c r="O9" s="77"/>
      <c r="P9" s="77"/>
      <c r="Q9" s="77"/>
      <c r="R9" s="77"/>
      <c r="S9" s="85"/>
    </row>
    <row r="10" spans="1:19" ht="16.7" customHeight="1">
      <c r="A10" s="86"/>
      <c r="B10" s="367"/>
      <c r="C10" s="87"/>
      <c r="D10" s="282" t="s">
        <v>1615</v>
      </c>
      <c r="E10" s="282"/>
      <c r="F10" s="282"/>
      <c r="G10" s="368" t="s">
        <v>1616</v>
      </c>
      <c r="H10" s="282"/>
      <c r="I10" s="369"/>
      <c r="J10" s="222" t="s">
        <v>1617</v>
      </c>
      <c r="K10" s="282"/>
      <c r="L10" s="282"/>
      <c r="M10" s="368" t="s">
        <v>1618</v>
      </c>
      <c r="N10" s="282"/>
      <c r="O10" s="282"/>
      <c r="P10" s="89"/>
      <c r="Q10" s="88"/>
      <c r="R10" s="88"/>
      <c r="S10" s="90"/>
    </row>
    <row r="11" spans="1:19" ht="16.7" customHeight="1">
      <c r="A11" s="84"/>
      <c r="B11" s="370"/>
      <c r="C11" s="99"/>
      <c r="D11" s="112" t="s">
        <v>1619</v>
      </c>
      <c r="E11" s="112"/>
      <c r="F11" s="112"/>
      <c r="G11" s="249" t="s">
        <v>1620</v>
      </c>
      <c r="H11" s="112"/>
      <c r="I11" s="236"/>
      <c r="J11" s="371" t="s">
        <v>240</v>
      </c>
      <c r="K11" s="251"/>
      <c r="L11" s="251"/>
      <c r="M11" s="250" t="s">
        <v>241</v>
      </c>
      <c r="N11" s="251"/>
      <c r="O11" s="251"/>
      <c r="P11" s="250" t="s">
        <v>80</v>
      </c>
      <c r="Q11" s="251"/>
      <c r="R11" s="251"/>
      <c r="S11" s="107"/>
    </row>
    <row r="12" spans="1:19" ht="16.7" customHeight="1">
      <c r="A12" s="84"/>
      <c r="B12" s="370"/>
      <c r="C12" s="99"/>
      <c r="D12" s="88"/>
      <c r="E12" s="248"/>
      <c r="F12" s="434" t="s">
        <v>242</v>
      </c>
      <c r="G12" s="89"/>
      <c r="H12" s="248"/>
      <c r="I12" s="436" t="s">
        <v>242</v>
      </c>
      <c r="J12" s="84"/>
      <c r="K12" s="89"/>
      <c r="L12" s="103" t="s">
        <v>242</v>
      </c>
      <c r="M12" s="113"/>
      <c r="N12" s="113"/>
      <c r="O12" s="103" t="s">
        <v>242</v>
      </c>
      <c r="P12" s="113"/>
      <c r="Q12" s="89"/>
      <c r="R12" s="103" t="s">
        <v>242</v>
      </c>
      <c r="S12" s="107"/>
    </row>
    <row r="13" spans="1:19" ht="16.7" customHeight="1">
      <c r="A13" s="84"/>
      <c r="B13" s="370"/>
      <c r="C13" s="372" t="s">
        <v>243</v>
      </c>
      <c r="D13" s="106" t="s">
        <v>244</v>
      </c>
      <c r="E13" s="311" t="s">
        <v>245</v>
      </c>
      <c r="F13" s="308" t="s">
        <v>246</v>
      </c>
      <c r="G13" s="103" t="s">
        <v>244</v>
      </c>
      <c r="H13" s="311" t="s">
        <v>245</v>
      </c>
      <c r="I13" s="437" t="s">
        <v>246</v>
      </c>
      <c r="J13" s="109" t="s">
        <v>244</v>
      </c>
      <c r="K13" s="103" t="s">
        <v>245</v>
      </c>
      <c r="L13" s="103" t="s">
        <v>246</v>
      </c>
      <c r="M13" s="103" t="s">
        <v>244</v>
      </c>
      <c r="N13" s="103" t="s">
        <v>245</v>
      </c>
      <c r="O13" s="103" t="s">
        <v>246</v>
      </c>
      <c r="P13" s="103" t="s">
        <v>244</v>
      </c>
      <c r="Q13" s="103" t="s">
        <v>245</v>
      </c>
      <c r="R13" s="103" t="s">
        <v>246</v>
      </c>
      <c r="S13" s="107"/>
    </row>
    <row r="14" spans="1:19" ht="16.7" customHeight="1">
      <c r="A14" s="109" t="s">
        <v>841</v>
      </c>
      <c r="B14" s="373"/>
      <c r="C14" s="77"/>
      <c r="D14" s="103" t="s">
        <v>247</v>
      </c>
      <c r="E14" s="311" t="s">
        <v>248</v>
      </c>
      <c r="F14" s="308" t="s">
        <v>249</v>
      </c>
      <c r="G14" s="103" t="s">
        <v>247</v>
      </c>
      <c r="H14" s="311" t="s">
        <v>248</v>
      </c>
      <c r="I14" s="437" t="s">
        <v>249</v>
      </c>
      <c r="J14" s="109" t="s">
        <v>247</v>
      </c>
      <c r="K14" s="103" t="s">
        <v>248</v>
      </c>
      <c r="L14" s="103" t="s">
        <v>249</v>
      </c>
      <c r="M14" s="103" t="s">
        <v>247</v>
      </c>
      <c r="N14" s="103" t="s">
        <v>248</v>
      </c>
      <c r="O14" s="103" t="s">
        <v>249</v>
      </c>
      <c r="P14" s="103" t="s">
        <v>247</v>
      </c>
      <c r="Q14" s="103" t="s">
        <v>248</v>
      </c>
      <c r="R14" s="103" t="s">
        <v>249</v>
      </c>
      <c r="S14" s="104" t="s">
        <v>841</v>
      </c>
    </row>
    <row r="15" spans="1:19" ht="16.7" customHeight="1">
      <c r="A15" s="237" t="s">
        <v>844</v>
      </c>
      <c r="B15" s="374"/>
      <c r="C15" s="309" t="s">
        <v>2502</v>
      </c>
      <c r="D15" s="314" t="s">
        <v>2503</v>
      </c>
      <c r="E15" s="312" t="s">
        <v>272</v>
      </c>
      <c r="F15" s="313" t="s">
        <v>2279</v>
      </c>
      <c r="G15" s="495" t="s">
        <v>2468</v>
      </c>
      <c r="H15" s="312" t="s">
        <v>2469</v>
      </c>
      <c r="I15" s="438" t="s">
        <v>2470</v>
      </c>
      <c r="J15" s="237" t="s">
        <v>2471</v>
      </c>
      <c r="K15" s="495" t="s">
        <v>2432</v>
      </c>
      <c r="L15" s="495" t="s">
        <v>2433</v>
      </c>
      <c r="M15" s="507" t="s">
        <v>250</v>
      </c>
      <c r="N15" s="495" t="s">
        <v>251</v>
      </c>
      <c r="O15" s="495" t="s">
        <v>252</v>
      </c>
      <c r="P15" s="495" t="s">
        <v>253</v>
      </c>
      <c r="Q15" s="495" t="s">
        <v>254</v>
      </c>
      <c r="R15" s="495" t="s">
        <v>255</v>
      </c>
      <c r="S15" s="431" t="s">
        <v>844</v>
      </c>
    </row>
    <row r="16" spans="1:19" ht="16.7" customHeight="1">
      <c r="A16" s="109">
        <v>1</v>
      </c>
      <c r="B16" s="370"/>
      <c r="C16" s="99"/>
      <c r="D16" s="375"/>
      <c r="E16" s="223"/>
      <c r="F16" s="376"/>
      <c r="G16" s="377"/>
      <c r="H16" s="223"/>
      <c r="I16" s="253"/>
      <c r="J16" s="378"/>
      <c r="K16" s="379"/>
      <c r="L16" s="379"/>
      <c r="M16" s="377"/>
      <c r="N16" s="379"/>
      <c r="O16" s="379"/>
      <c r="P16" s="262">
        <f t="shared" ref="P16:P60" si="0">D16+G16+J16+M16</f>
        <v>0</v>
      </c>
      <c r="Q16" s="263">
        <f t="shared" ref="Q16:Q60" si="1">E16+H16+K16+N16</f>
        <v>0</v>
      </c>
      <c r="R16" s="263">
        <f t="shared" ref="R16:R60" si="2">F16+I16+L16+O16</f>
        <v>0</v>
      </c>
      <c r="S16" s="104">
        <v>1</v>
      </c>
    </row>
    <row r="17" spans="1:19" ht="16.7" customHeight="1">
      <c r="A17" s="380">
        <v>2</v>
      </c>
      <c r="B17" s="370"/>
      <c r="C17" s="99"/>
      <c r="D17" s="376"/>
      <c r="E17" s="223"/>
      <c r="F17" s="376"/>
      <c r="G17" s="379"/>
      <c r="H17" s="223"/>
      <c r="I17" s="253"/>
      <c r="J17" s="381"/>
      <c r="K17" s="379"/>
      <c r="L17" s="379"/>
      <c r="M17" s="379"/>
      <c r="N17" s="379"/>
      <c r="O17" s="379"/>
      <c r="P17" s="263">
        <f t="shared" si="0"/>
        <v>0</v>
      </c>
      <c r="Q17" s="263">
        <f t="shared" si="1"/>
        <v>0</v>
      </c>
      <c r="R17" s="263">
        <f t="shared" si="2"/>
        <v>0</v>
      </c>
      <c r="S17" s="382">
        <v>2</v>
      </c>
    </row>
    <row r="18" spans="1:19" ht="16.7" customHeight="1">
      <c r="A18" s="380">
        <v>3</v>
      </c>
      <c r="B18" s="370"/>
      <c r="C18" s="99"/>
      <c r="D18" s="376"/>
      <c r="E18" s="223"/>
      <c r="F18" s="376"/>
      <c r="G18" s="379"/>
      <c r="H18" s="223"/>
      <c r="I18" s="253"/>
      <c r="J18" s="381"/>
      <c r="K18" s="379"/>
      <c r="L18" s="379"/>
      <c r="M18" s="379"/>
      <c r="N18" s="379"/>
      <c r="O18" s="379"/>
      <c r="P18" s="263">
        <f t="shared" si="0"/>
        <v>0</v>
      </c>
      <c r="Q18" s="263">
        <f t="shared" si="1"/>
        <v>0</v>
      </c>
      <c r="R18" s="263">
        <f t="shared" si="2"/>
        <v>0</v>
      </c>
      <c r="S18" s="382">
        <v>3</v>
      </c>
    </row>
    <row r="19" spans="1:19" ht="16.7" customHeight="1">
      <c r="A19" s="380">
        <v>4</v>
      </c>
      <c r="B19" s="370"/>
      <c r="C19" s="99"/>
      <c r="D19" s="376"/>
      <c r="E19" s="223"/>
      <c r="F19" s="376"/>
      <c r="G19" s="379"/>
      <c r="H19" s="223"/>
      <c r="I19" s="253"/>
      <c r="J19" s="381"/>
      <c r="K19" s="379"/>
      <c r="L19" s="379"/>
      <c r="M19" s="379"/>
      <c r="N19" s="379"/>
      <c r="O19" s="379"/>
      <c r="P19" s="263">
        <f t="shared" si="0"/>
        <v>0</v>
      </c>
      <c r="Q19" s="263">
        <f t="shared" si="1"/>
        <v>0</v>
      </c>
      <c r="R19" s="263">
        <f t="shared" si="2"/>
        <v>0</v>
      </c>
      <c r="S19" s="382">
        <v>4</v>
      </c>
    </row>
    <row r="20" spans="1:19" ht="16.7" customHeight="1">
      <c r="A20" s="380">
        <v>5</v>
      </c>
      <c r="B20" s="370"/>
      <c r="C20" s="99"/>
      <c r="D20" s="376"/>
      <c r="E20" s="223"/>
      <c r="F20" s="376"/>
      <c r="G20" s="379"/>
      <c r="H20" s="223"/>
      <c r="I20" s="253"/>
      <c r="J20" s="381"/>
      <c r="K20" s="379"/>
      <c r="L20" s="379"/>
      <c r="M20" s="379"/>
      <c r="N20" s="379"/>
      <c r="O20" s="379"/>
      <c r="P20" s="263">
        <f t="shared" si="0"/>
        <v>0</v>
      </c>
      <c r="Q20" s="263">
        <f t="shared" si="1"/>
        <v>0</v>
      </c>
      <c r="R20" s="263">
        <f t="shared" si="2"/>
        <v>0</v>
      </c>
      <c r="S20" s="382">
        <v>5</v>
      </c>
    </row>
    <row r="21" spans="1:19" ht="16.7" customHeight="1">
      <c r="A21" s="380">
        <v>6</v>
      </c>
      <c r="B21" s="370"/>
      <c r="C21" s="99"/>
      <c r="D21" s="376"/>
      <c r="E21" s="223"/>
      <c r="F21" s="376"/>
      <c r="G21" s="379"/>
      <c r="H21" s="223"/>
      <c r="I21" s="253"/>
      <c r="J21" s="381"/>
      <c r="K21" s="379"/>
      <c r="L21" s="379"/>
      <c r="M21" s="379"/>
      <c r="N21" s="379"/>
      <c r="O21" s="379"/>
      <c r="P21" s="263">
        <f t="shared" si="0"/>
        <v>0</v>
      </c>
      <c r="Q21" s="263">
        <f t="shared" si="1"/>
        <v>0</v>
      </c>
      <c r="R21" s="263">
        <f t="shared" si="2"/>
        <v>0</v>
      </c>
      <c r="S21" s="382">
        <v>6</v>
      </c>
    </row>
    <row r="22" spans="1:19" ht="16.7" customHeight="1">
      <c r="A22" s="380">
        <v>7</v>
      </c>
      <c r="B22" s="370"/>
      <c r="C22" s="99"/>
      <c r="D22" s="376"/>
      <c r="E22" s="223"/>
      <c r="F22" s="376"/>
      <c r="G22" s="379"/>
      <c r="H22" s="223"/>
      <c r="I22" s="253"/>
      <c r="J22" s="381"/>
      <c r="K22" s="379"/>
      <c r="L22" s="379"/>
      <c r="M22" s="379"/>
      <c r="N22" s="379"/>
      <c r="O22" s="379"/>
      <c r="P22" s="263">
        <f t="shared" si="0"/>
        <v>0</v>
      </c>
      <c r="Q22" s="263">
        <f t="shared" si="1"/>
        <v>0</v>
      </c>
      <c r="R22" s="263">
        <f t="shared" si="2"/>
        <v>0</v>
      </c>
      <c r="S22" s="382">
        <v>7</v>
      </c>
    </row>
    <row r="23" spans="1:19" ht="16.7" customHeight="1">
      <c r="A23" s="380">
        <v>8</v>
      </c>
      <c r="B23" s="370"/>
      <c r="C23" s="99"/>
      <c r="D23" s="376"/>
      <c r="E23" s="223"/>
      <c r="F23" s="376"/>
      <c r="G23" s="379"/>
      <c r="H23" s="223"/>
      <c r="I23" s="253"/>
      <c r="J23" s="381"/>
      <c r="K23" s="379"/>
      <c r="L23" s="379"/>
      <c r="M23" s="379"/>
      <c r="N23" s="379"/>
      <c r="O23" s="379"/>
      <c r="P23" s="263">
        <f t="shared" si="0"/>
        <v>0</v>
      </c>
      <c r="Q23" s="263">
        <f t="shared" si="1"/>
        <v>0</v>
      </c>
      <c r="R23" s="263">
        <f t="shared" si="2"/>
        <v>0</v>
      </c>
      <c r="S23" s="382">
        <v>8</v>
      </c>
    </row>
    <row r="24" spans="1:19" ht="16.7" customHeight="1">
      <c r="A24" s="380">
        <v>9</v>
      </c>
      <c r="B24" s="370"/>
      <c r="C24" s="99"/>
      <c r="D24" s="376"/>
      <c r="E24" s="223"/>
      <c r="F24" s="376"/>
      <c r="G24" s="379"/>
      <c r="H24" s="223"/>
      <c r="I24" s="253"/>
      <c r="J24" s="381"/>
      <c r="K24" s="379"/>
      <c r="L24" s="379"/>
      <c r="M24" s="379"/>
      <c r="N24" s="379"/>
      <c r="O24" s="379"/>
      <c r="P24" s="263">
        <f t="shared" si="0"/>
        <v>0</v>
      </c>
      <c r="Q24" s="263">
        <f t="shared" si="1"/>
        <v>0</v>
      </c>
      <c r="R24" s="263">
        <f t="shared" si="2"/>
        <v>0</v>
      </c>
      <c r="S24" s="382">
        <v>9</v>
      </c>
    </row>
    <row r="25" spans="1:19" ht="16.7" customHeight="1">
      <c r="A25" s="380">
        <v>10</v>
      </c>
      <c r="B25" s="370"/>
      <c r="C25" s="99"/>
      <c r="D25" s="376"/>
      <c r="E25" s="223"/>
      <c r="F25" s="376"/>
      <c r="G25" s="379"/>
      <c r="H25" s="223"/>
      <c r="I25" s="253"/>
      <c r="J25" s="381"/>
      <c r="K25" s="379"/>
      <c r="L25" s="379"/>
      <c r="M25" s="379"/>
      <c r="N25" s="379"/>
      <c r="O25" s="379"/>
      <c r="P25" s="263">
        <f t="shared" si="0"/>
        <v>0</v>
      </c>
      <c r="Q25" s="263">
        <f t="shared" si="1"/>
        <v>0</v>
      </c>
      <c r="R25" s="263">
        <f t="shared" si="2"/>
        <v>0</v>
      </c>
      <c r="S25" s="382">
        <v>10</v>
      </c>
    </row>
    <row r="26" spans="1:19" ht="16.7" customHeight="1">
      <c r="A26" s="380">
        <v>11</v>
      </c>
      <c r="B26" s="370"/>
      <c r="C26" s="99"/>
      <c r="D26" s="376"/>
      <c r="E26" s="223"/>
      <c r="F26" s="376"/>
      <c r="G26" s="379"/>
      <c r="H26" s="223"/>
      <c r="I26" s="253"/>
      <c r="J26" s="381"/>
      <c r="K26" s="379"/>
      <c r="L26" s="379"/>
      <c r="M26" s="379"/>
      <c r="N26" s="379"/>
      <c r="O26" s="379"/>
      <c r="P26" s="263">
        <f t="shared" si="0"/>
        <v>0</v>
      </c>
      <c r="Q26" s="263">
        <f t="shared" si="1"/>
        <v>0</v>
      </c>
      <c r="R26" s="263">
        <f t="shared" si="2"/>
        <v>0</v>
      </c>
      <c r="S26" s="382">
        <v>11</v>
      </c>
    </row>
    <row r="27" spans="1:19" ht="16.7" customHeight="1">
      <c r="A27" s="380">
        <v>12</v>
      </c>
      <c r="B27" s="370"/>
      <c r="C27" s="99"/>
      <c r="D27" s="376"/>
      <c r="E27" s="223"/>
      <c r="F27" s="376"/>
      <c r="G27" s="379"/>
      <c r="H27" s="223"/>
      <c r="I27" s="253"/>
      <c r="J27" s="381"/>
      <c r="K27" s="379"/>
      <c r="L27" s="379"/>
      <c r="M27" s="379"/>
      <c r="N27" s="379"/>
      <c r="O27" s="379"/>
      <c r="P27" s="263">
        <f t="shared" si="0"/>
        <v>0</v>
      </c>
      <c r="Q27" s="263">
        <f t="shared" si="1"/>
        <v>0</v>
      </c>
      <c r="R27" s="263">
        <f t="shared" si="2"/>
        <v>0</v>
      </c>
      <c r="S27" s="382">
        <v>12</v>
      </c>
    </row>
    <row r="28" spans="1:19" ht="16.7" customHeight="1">
      <c r="A28" s="380">
        <v>13</v>
      </c>
      <c r="B28" s="370"/>
      <c r="C28" s="99"/>
      <c r="D28" s="376"/>
      <c r="E28" s="223"/>
      <c r="F28" s="376"/>
      <c r="G28" s="379"/>
      <c r="H28" s="223"/>
      <c r="I28" s="253"/>
      <c r="J28" s="381"/>
      <c r="K28" s="379"/>
      <c r="L28" s="379"/>
      <c r="M28" s="379"/>
      <c r="N28" s="379"/>
      <c r="O28" s="379"/>
      <c r="P28" s="263">
        <f t="shared" si="0"/>
        <v>0</v>
      </c>
      <c r="Q28" s="263">
        <f t="shared" si="1"/>
        <v>0</v>
      </c>
      <c r="R28" s="263">
        <f t="shared" si="2"/>
        <v>0</v>
      </c>
      <c r="S28" s="382">
        <v>13</v>
      </c>
    </row>
    <row r="29" spans="1:19" ht="16.7" customHeight="1">
      <c r="A29" s="380">
        <v>14</v>
      </c>
      <c r="B29" s="370"/>
      <c r="C29" s="99"/>
      <c r="D29" s="376"/>
      <c r="E29" s="223"/>
      <c r="F29" s="376"/>
      <c r="G29" s="379"/>
      <c r="H29" s="223"/>
      <c r="I29" s="253"/>
      <c r="J29" s="381"/>
      <c r="K29" s="379"/>
      <c r="L29" s="379"/>
      <c r="M29" s="379"/>
      <c r="N29" s="379"/>
      <c r="O29" s="379"/>
      <c r="P29" s="263">
        <f t="shared" si="0"/>
        <v>0</v>
      </c>
      <c r="Q29" s="263">
        <f t="shared" si="1"/>
        <v>0</v>
      </c>
      <c r="R29" s="263">
        <f t="shared" si="2"/>
        <v>0</v>
      </c>
      <c r="S29" s="382">
        <v>14</v>
      </c>
    </row>
    <row r="30" spans="1:19" ht="16.7" customHeight="1">
      <c r="A30" s="380">
        <v>15</v>
      </c>
      <c r="B30" s="370"/>
      <c r="C30" s="99"/>
      <c r="D30" s="376"/>
      <c r="E30" s="223"/>
      <c r="F30" s="376"/>
      <c r="G30" s="379"/>
      <c r="H30" s="223"/>
      <c r="I30" s="253"/>
      <c r="J30" s="381"/>
      <c r="K30" s="379"/>
      <c r="L30" s="379"/>
      <c r="M30" s="379"/>
      <c r="N30" s="379"/>
      <c r="O30" s="379"/>
      <c r="P30" s="263">
        <f t="shared" si="0"/>
        <v>0</v>
      </c>
      <c r="Q30" s="263">
        <f t="shared" si="1"/>
        <v>0</v>
      </c>
      <c r="R30" s="263">
        <f t="shared" si="2"/>
        <v>0</v>
      </c>
      <c r="S30" s="382">
        <v>15</v>
      </c>
    </row>
    <row r="31" spans="1:19" ht="16.7" customHeight="1">
      <c r="A31" s="380">
        <v>16</v>
      </c>
      <c r="B31" s="370"/>
      <c r="C31" s="99"/>
      <c r="D31" s="376"/>
      <c r="E31" s="223"/>
      <c r="F31" s="376"/>
      <c r="G31" s="379"/>
      <c r="H31" s="223"/>
      <c r="I31" s="253"/>
      <c r="J31" s="381"/>
      <c r="K31" s="379"/>
      <c r="L31" s="379"/>
      <c r="M31" s="379"/>
      <c r="N31" s="379"/>
      <c r="O31" s="379"/>
      <c r="P31" s="263">
        <f t="shared" si="0"/>
        <v>0</v>
      </c>
      <c r="Q31" s="263">
        <f t="shared" si="1"/>
        <v>0</v>
      </c>
      <c r="R31" s="263">
        <f t="shared" si="2"/>
        <v>0</v>
      </c>
      <c r="S31" s="382">
        <v>16</v>
      </c>
    </row>
    <row r="32" spans="1:19" ht="16.7" customHeight="1">
      <c r="A32" s="380">
        <v>17</v>
      </c>
      <c r="B32" s="370"/>
      <c r="C32" s="99"/>
      <c r="D32" s="376"/>
      <c r="E32" s="223"/>
      <c r="F32" s="376"/>
      <c r="G32" s="379"/>
      <c r="H32" s="223"/>
      <c r="I32" s="253"/>
      <c r="J32" s="381"/>
      <c r="K32" s="379"/>
      <c r="L32" s="379"/>
      <c r="M32" s="379"/>
      <c r="N32" s="379"/>
      <c r="O32" s="379"/>
      <c r="P32" s="263">
        <f t="shared" si="0"/>
        <v>0</v>
      </c>
      <c r="Q32" s="263">
        <f t="shared" si="1"/>
        <v>0</v>
      </c>
      <c r="R32" s="263">
        <f t="shared" si="2"/>
        <v>0</v>
      </c>
      <c r="S32" s="382">
        <v>17</v>
      </c>
    </row>
    <row r="33" spans="1:19" ht="16.7" customHeight="1">
      <c r="A33" s="380">
        <v>18</v>
      </c>
      <c r="B33" s="370"/>
      <c r="C33" s="99"/>
      <c r="D33" s="376"/>
      <c r="E33" s="223"/>
      <c r="F33" s="376"/>
      <c r="G33" s="379"/>
      <c r="H33" s="223"/>
      <c r="I33" s="253"/>
      <c r="J33" s="381"/>
      <c r="K33" s="379"/>
      <c r="L33" s="379"/>
      <c r="M33" s="379"/>
      <c r="N33" s="379"/>
      <c r="O33" s="379"/>
      <c r="P33" s="263">
        <f t="shared" si="0"/>
        <v>0</v>
      </c>
      <c r="Q33" s="263">
        <f t="shared" si="1"/>
        <v>0</v>
      </c>
      <c r="R33" s="263">
        <f t="shared" si="2"/>
        <v>0</v>
      </c>
      <c r="S33" s="382">
        <v>18</v>
      </c>
    </row>
    <row r="34" spans="1:19" ht="16.7" customHeight="1">
      <c r="A34" s="380">
        <v>19</v>
      </c>
      <c r="B34" s="370"/>
      <c r="C34" s="99"/>
      <c r="D34" s="376"/>
      <c r="E34" s="223"/>
      <c r="F34" s="376"/>
      <c r="G34" s="379"/>
      <c r="H34" s="223"/>
      <c r="I34" s="253"/>
      <c r="J34" s="381"/>
      <c r="K34" s="379"/>
      <c r="L34" s="379"/>
      <c r="M34" s="379"/>
      <c r="N34" s="379"/>
      <c r="O34" s="379"/>
      <c r="P34" s="263">
        <f t="shared" si="0"/>
        <v>0</v>
      </c>
      <c r="Q34" s="263">
        <f t="shared" si="1"/>
        <v>0</v>
      </c>
      <c r="R34" s="263">
        <f t="shared" si="2"/>
        <v>0</v>
      </c>
      <c r="S34" s="382">
        <v>19</v>
      </c>
    </row>
    <row r="35" spans="1:19" ht="16.7" customHeight="1">
      <c r="A35" s="380">
        <v>20</v>
      </c>
      <c r="B35" s="370"/>
      <c r="C35" s="99"/>
      <c r="D35" s="376"/>
      <c r="E35" s="223"/>
      <c r="F35" s="376"/>
      <c r="G35" s="379"/>
      <c r="H35" s="223"/>
      <c r="I35" s="253"/>
      <c r="J35" s="381"/>
      <c r="K35" s="379"/>
      <c r="L35" s="379"/>
      <c r="M35" s="379"/>
      <c r="N35" s="379"/>
      <c r="O35" s="379"/>
      <c r="P35" s="263">
        <f t="shared" si="0"/>
        <v>0</v>
      </c>
      <c r="Q35" s="263">
        <f t="shared" si="1"/>
        <v>0</v>
      </c>
      <c r="R35" s="263">
        <f t="shared" si="2"/>
        <v>0</v>
      </c>
      <c r="S35" s="382">
        <v>20</v>
      </c>
    </row>
    <row r="36" spans="1:19" ht="16.7" customHeight="1">
      <c r="A36" s="380">
        <v>21</v>
      </c>
      <c r="B36" s="370"/>
      <c r="C36" s="99"/>
      <c r="D36" s="376"/>
      <c r="E36" s="223"/>
      <c r="F36" s="376"/>
      <c r="G36" s="379"/>
      <c r="H36" s="223"/>
      <c r="I36" s="253"/>
      <c r="J36" s="381"/>
      <c r="K36" s="379"/>
      <c r="L36" s="379"/>
      <c r="M36" s="379"/>
      <c r="N36" s="379"/>
      <c r="O36" s="379"/>
      <c r="P36" s="263">
        <f t="shared" si="0"/>
        <v>0</v>
      </c>
      <c r="Q36" s="263">
        <f t="shared" si="1"/>
        <v>0</v>
      </c>
      <c r="R36" s="263">
        <f t="shared" si="2"/>
        <v>0</v>
      </c>
      <c r="S36" s="382">
        <v>21</v>
      </c>
    </row>
    <row r="37" spans="1:19" ht="16.7" customHeight="1">
      <c r="A37" s="380">
        <v>22</v>
      </c>
      <c r="B37" s="370"/>
      <c r="C37" s="99"/>
      <c r="D37" s="376"/>
      <c r="E37" s="223"/>
      <c r="F37" s="376"/>
      <c r="G37" s="379"/>
      <c r="H37" s="223"/>
      <c r="I37" s="253"/>
      <c r="J37" s="381"/>
      <c r="K37" s="379"/>
      <c r="L37" s="379"/>
      <c r="M37" s="379"/>
      <c r="N37" s="379"/>
      <c r="O37" s="379"/>
      <c r="P37" s="263">
        <f t="shared" si="0"/>
        <v>0</v>
      </c>
      <c r="Q37" s="263">
        <f t="shared" si="1"/>
        <v>0</v>
      </c>
      <c r="R37" s="263">
        <f t="shared" si="2"/>
        <v>0</v>
      </c>
      <c r="S37" s="382">
        <v>22</v>
      </c>
    </row>
    <row r="38" spans="1:19" ht="16.7" customHeight="1">
      <c r="A38" s="380">
        <v>23</v>
      </c>
      <c r="B38" s="370"/>
      <c r="C38" s="99"/>
      <c r="D38" s="376"/>
      <c r="E38" s="223"/>
      <c r="F38" s="376"/>
      <c r="G38" s="379"/>
      <c r="H38" s="223"/>
      <c r="I38" s="253"/>
      <c r="J38" s="381"/>
      <c r="K38" s="379"/>
      <c r="L38" s="379"/>
      <c r="M38" s="379"/>
      <c r="N38" s="379"/>
      <c r="O38" s="379"/>
      <c r="P38" s="263">
        <f t="shared" si="0"/>
        <v>0</v>
      </c>
      <c r="Q38" s="263">
        <f t="shared" si="1"/>
        <v>0</v>
      </c>
      <c r="R38" s="263">
        <f t="shared" si="2"/>
        <v>0</v>
      </c>
      <c r="S38" s="382">
        <v>23</v>
      </c>
    </row>
    <row r="39" spans="1:19" ht="16.7" customHeight="1">
      <c r="A39" s="380">
        <v>24</v>
      </c>
      <c r="B39" s="370"/>
      <c r="C39" s="99"/>
      <c r="D39" s="376"/>
      <c r="E39" s="223"/>
      <c r="F39" s="376"/>
      <c r="G39" s="379"/>
      <c r="H39" s="223"/>
      <c r="I39" s="253"/>
      <c r="J39" s="381"/>
      <c r="K39" s="379"/>
      <c r="L39" s="379"/>
      <c r="M39" s="379"/>
      <c r="N39" s="379"/>
      <c r="O39" s="379"/>
      <c r="P39" s="263">
        <f t="shared" si="0"/>
        <v>0</v>
      </c>
      <c r="Q39" s="263">
        <f t="shared" si="1"/>
        <v>0</v>
      </c>
      <c r="R39" s="263">
        <f t="shared" si="2"/>
        <v>0</v>
      </c>
      <c r="S39" s="382">
        <v>24</v>
      </c>
    </row>
    <row r="40" spans="1:19" ht="16.7" customHeight="1">
      <c r="A40" s="380">
        <v>25</v>
      </c>
      <c r="B40" s="370"/>
      <c r="C40" s="99"/>
      <c r="D40" s="376"/>
      <c r="E40" s="223"/>
      <c r="F40" s="376"/>
      <c r="G40" s="379"/>
      <c r="H40" s="223"/>
      <c r="I40" s="253"/>
      <c r="J40" s="381"/>
      <c r="K40" s="379"/>
      <c r="L40" s="379"/>
      <c r="M40" s="379"/>
      <c r="N40" s="379"/>
      <c r="O40" s="379"/>
      <c r="P40" s="263">
        <f t="shared" si="0"/>
        <v>0</v>
      </c>
      <c r="Q40" s="263">
        <f t="shared" si="1"/>
        <v>0</v>
      </c>
      <c r="R40" s="263">
        <f t="shared" si="2"/>
        <v>0</v>
      </c>
      <c r="S40" s="382">
        <v>25</v>
      </c>
    </row>
    <row r="41" spans="1:19" ht="16.7" customHeight="1">
      <c r="A41" s="380">
        <v>26</v>
      </c>
      <c r="B41" s="370"/>
      <c r="C41" s="99"/>
      <c r="D41" s="376"/>
      <c r="E41" s="223"/>
      <c r="F41" s="376"/>
      <c r="G41" s="379"/>
      <c r="H41" s="223"/>
      <c r="I41" s="253"/>
      <c r="J41" s="381"/>
      <c r="K41" s="379"/>
      <c r="L41" s="379"/>
      <c r="M41" s="379"/>
      <c r="N41" s="379"/>
      <c r="O41" s="379"/>
      <c r="P41" s="263">
        <f t="shared" si="0"/>
        <v>0</v>
      </c>
      <c r="Q41" s="263">
        <f t="shared" si="1"/>
        <v>0</v>
      </c>
      <c r="R41" s="263">
        <f t="shared" si="2"/>
        <v>0</v>
      </c>
      <c r="S41" s="382">
        <v>26</v>
      </c>
    </row>
    <row r="42" spans="1:19" ht="16.7" customHeight="1">
      <c r="A42" s="380">
        <v>27</v>
      </c>
      <c r="B42" s="370"/>
      <c r="C42" s="99"/>
      <c r="D42" s="376"/>
      <c r="E42" s="223"/>
      <c r="F42" s="376"/>
      <c r="G42" s="379"/>
      <c r="H42" s="223"/>
      <c r="I42" s="253"/>
      <c r="J42" s="381"/>
      <c r="K42" s="379"/>
      <c r="L42" s="379"/>
      <c r="M42" s="379"/>
      <c r="N42" s="379"/>
      <c r="O42" s="379"/>
      <c r="P42" s="263">
        <f t="shared" si="0"/>
        <v>0</v>
      </c>
      <c r="Q42" s="263">
        <f t="shared" si="1"/>
        <v>0</v>
      </c>
      <c r="R42" s="263">
        <f t="shared" si="2"/>
        <v>0</v>
      </c>
      <c r="S42" s="382">
        <v>27</v>
      </c>
    </row>
    <row r="43" spans="1:19" ht="16.7" customHeight="1">
      <c r="A43" s="380">
        <v>28</v>
      </c>
      <c r="B43" s="370"/>
      <c r="C43" s="99"/>
      <c r="D43" s="376"/>
      <c r="E43" s="223"/>
      <c r="F43" s="376"/>
      <c r="G43" s="379"/>
      <c r="H43" s="223"/>
      <c r="I43" s="253"/>
      <c r="J43" s="381"/>
      <c r="K43" s="379"/>
      <c r="L43" s="379"/>
      <c r="M43" s="379"/>
      <c r="N43" s="379"/>
      <c r="O43" s="379"/>
      <c r="P43" s="263">
        <f t="shared" si="0"/>
        <v>0</v>
      </c>
      <c r="Q43" s="263">
        <f t="shared" si="1"/>
        <v>0</v>
      </c>
      <c r="R43" s="263">
        <f t="shared" si="2"/>
        <v>0</v>
      </c>
      <c r="S43" s="382">
        <v>28</v>
      </c>
    </row>
    <row r="44" spans="1:19" ht="16.7" customHeight="1">
      <c r="A44" s="380">
        <v>29</v>
      </c>
      <c r="B44" s="370"/>
      <c r="C44" s="99"/>
      <c r="D44" s="376"/>
      <c r="E44" s="223"/>
      <c r="F44" s="376"/>
      <c r="G44" s="379"/>
      <c r="H44" s="223"/>
      <c r="I44" s="253"/>
      <c r="J44" s="381"/>
      <c r="K44" s="379"/>
      <c r="L44" s="379"/>
      <c r="M44" s="379"/>
      <c r="N44" s="379"/>
      <c r="O44" s="379"/>
      <c r="P44" s="263">
        <f t="shared" si="0"/>
        <v>0</v>
      </c>
      <c r="Q44" s="263">
        <f t="shared" si="1"/>
        <v>0</v>
      </c>
      <c r="R44" s="263">
        <f t="shared" si="2"/>
        <v>0</v>
      </c>
      <c r="S44" s="382">
        <v>29</v>
      </c>
    </row>
    <row r="45" spans="1:19" ht="16.7" customHeight="1">
      <c r="A45" s="380">
        <v>30</v>
      </c>
      <c r="B45" s="370"/>
      <c r="C45" s="99"/>
      <c r="D45" s="376"/>
      <c r="E45" s="223"/>
      <c r="F45" s="376"/>
      <c r="G45" s="379"/>
      <c r="H45" s="223"/>
      <c r="I45" s="253"/>
      <c r="J45" s="381"/>
      <c r="K45" s="379"/>
      <c r="L45" s="379"/>
      <c r="M45" s="379"/>
      <c r="N45" s="379"/>
      <c r="O45" s="379"/>
      <c r="P45" s="263">
        <f t="shared" si="0"/>
        <v>0</v>
      </c>
      <c r="Q45" s="263">
        <f t="shared" si="1"/>
        <v>0</v>
      </c>
      <c r="R45" s="263">
        <f t="shared" si="2"/>
        <v>0</v>
      </c>
      <c r="S45" s="382">
        <v>30</v>
      </c>
    </row>
    <row r="46" spans="1:19" ht="16.7" customHeight="1">
      <c r="A46" s="380">
        <v>31</v>
      </c>
      <c r="B46" s="370"/>
      <c r="C46" s="99"/>
      <c r="D46" s="376"/>
      <c r="E46" s="223"/>
      <c r="F46" s="376"/>
      <c r="G46" s="379"/>
      <c r="H46" s="223"/>
      <c r="I46" s="253"/>
      <c r="J46" s="381"/>
      <c r="K46" s="379"/>
      <c r="L46" s="379"/>
      <c r="M46" s="379"/>
      <c r="N46" s="379"/>
      <c r="O46" s="379"/>
      <c r="P46" s="263">
        <f t="shared" si="0"/>
        <v>0</v>
      </c>
      <c r="Q46" s="263">
        <f t="shared" si="1"/>
        <v>0</v>
      </c>
      <c r="R46" s="263">
        <f t="shared" si="2"/>
        <v>0</v>
      </c>
      <c r="S46" s="382">
        <v>31</v>
      </c>
    </row>
    <row r="47" spans="1:19" ht="16.7" customHeight="1">
      <c r="A47" s="380">
        <v>32</v>
      </c>
      <c r="B47" s="370"/>
      <c r="C47" s="99"/>
      <c r="D47" s="376"/>
      <c r="E47" s="223"/>
      <c r="F47" s="376"/>
      <c r="G47" s="379"/>
      <c r="H47" s="223"/>
      <c r="I47" s="253"/>
      <c r="J47" s="381"/>
      <c r="K47" s="379"/>
      <c r="L47" s="379"/>
      <c r="M47" s="379"/>
      <c r="N47" s="379"/>
      <c r="O47" s="379"/>
      <c r="P47" s="263">
        <f t="shared" si="0"/>
        <v>0</v>
      </c>
      <c r="Q47" s="263">
        <f t="shared" si="1"/>
        <v>0</v>
      </c>
      <c r="R47" s="263">
        <f t="shared" si="2"/>
        <v>0</v>
      </c>
      <c r="S47" s="104">
        <v>32</v>
      </c>
    </row>
    <row r="48" spans="1:19" ht="16.7" customHeight="1">
      <c r="A48" s="380">
        <v>33</v>
      </c>
      <c r="B48" s="370"/>
      <c r="C48" s="99"/>
      <c r="D48" s="376"/>
      <c r="E48" s="223"/>
      <c r="F48" s="376"/>
      <c r="G48" s="379"/>
      <c r="H48" s="223"/>
      <c r="I48" s="253"/>
      <c r="J48" s="381"/>
      <c r="K48" s="379"/>
      <c r="L48" s="379"/>
      <c r="M48" s="379"/>
      <c r="N48" s="379"/>
      <c r="O48" s="379"/>
      <c r="P48" s="263">
        <f t="shared" si="0"/>
        <v>0</v>
      </c>
      <c r="Q48" s="263">
        <f t="shared" si="1"/>
        <v>0</v>
      </c>
      <c r="R48" s="263">
        <f t="shared" si="2"/>
        <v>0</v>
      </c>
      <c r="S48" s="382">
        <v>33</v>
      </c>
    </row>
    <row r="49" spans="1:19" ht="16.7" customHeight="1">
      <c r="A49" s="380">
        <v>34</v>
      </c>
      <c r="B49" s="370"/>
      <c r="C49" s="99"/>
      <c r="D49" s="376"/>
      <c r="E49" s="223"/>
      <c r="F49" s="376"/>
      <c r="G49" s="379"/>
      <c r="H49" s="223"/>
      <c r="I49" s="253"/>
      <c r="J49" s="381"/>
      <c r="K49" s="379"/>
      <c r="L49" s="379"/>
      <c r="M49" s="379"/>
      <c r="N49" s="379"/>
      <c r="O49" s="379"/>
      <c r="P49" s="263">
        <f t="shared" si="0"/>
        <v>0</v>
      </c>
      <c r="Q49" s="263">
        <f t="shared" si="1"/>
        <v>0</v>
      </c>
      <c r="R49" s="263">
        <f t="shared" si="2"/>
        <v>0</v>
      </c>
      <c r="S49" s="104">
        <v>34</v>
      </c>
    </row>
    <row r="50" spans="1:19" ht="16.7" customHeight="1">
      <c r="A50" s="380">
        <v>35</v>
      </c>
      <c r="B50" s="370"/>
      <c r="C50" s="99"/>
      <c r="D50" s="376"/>
      <c r="E50" s="223"/>
      <c r="F50" s="376"/>
      <c r="G50" s="379"/>
      <c r="H50" s="223"/>
      <c r="I50" s="253"/>
      <c r="J50" s="381"/>
      <c r="K50" s="379"/>
      <c r="L50" s="379"/>
      <c r="M50" s="379"/>
      <c r="N50" s="379"/>
      <c r="O50" s="379"/>
      <c r="P50" s="263">
        <f t="shared" si="0"/>
        <v>0</v>
      </c>
      <c r="Q50" s="263">
        <f t="shared" si="1"/>
        <v>0</v>
      </c>
      <c r="R50" s="263">
        <f t="shared" si="2"/>
        <v>0</v>
      </c>
      <c r="S50" s="382">
        <v>35</v>
      </c>
    </row>
    <row r="51" spans="1:19" ht="16.7" customHeight="1">
      <c r="A51" s="380">
        <v>36</v>
      </c>
      <c r="B51" s="370"/>
      <c r="C51" s="99"/>
      <c r="D51" s="376"/>
      <c r="E51" s="223"/>
      <c r="F51" s="376"/>
      <c r="G51" s="379"/>
      <c r="H51" s="223"/>
      <c r="I51" s="253"/>
      <c r="J51" s="381"/>
      <c r="K51" s="379"/>
      <c r="L51" s="379"/>
      <c r="M51" s="379"/>
      <c r="N51" s="379"/>
      <c r="O51" s="379"/>
      <c r="P51" s="263">
        <f t="shared" si="0"/>
        <v>0</v>
      </c>
      <c r="Q51" s="263">
        <f t="shared" si="1"/>
        <v>0</v>
      </c>
      <c r="R51" s="263">
        <f t="shared" si="2"/>
        <v>0</v>
      </c>
      <c r="S51" s="382">
        <v>36</v>
      </c>
    </row>
    <row r="52" spans="1:19" ht="16.7" customHeight="1">
      <c r="A52" s="109">
        <v>37</v>
      </c>
      <c r="B52" s="370"/>
      <c r="C52" s="99"/>
      <c r="D52" s="376"/>
      <c r="E52" s="223"/>
      <c r="F52" s="376"/>
      <c r="G52" s="379"/>
      <c r="H52" s="223"/>
      <c r="I52" s="253"/>
      <c r="J52" s="381"/>
      <c r="K52" s="379"/>
      <c r="L52" s="379"/>
      <c r="M52" s="379"/>
      <c r="N52" s="379"/>
      <c r="O52" s="379"/>
      <c r="P52" s="263">
        <f t="shared" si="0"/>
        <v>0</v>
      </c>
      <c r="Q52" s="263">
        <f t="shared" si="1"/>
        <v>0</v>
      </c>
      <c r="R52" s="263">
        <f t="shared" si="2"/>
        <v>0</v>
      </c>
      <c r="S52" s="104">
        <v>37</v>
      </c>
    </row>
    <row r="53" spans="1:19" ht="16.7" customHeight="1">
      <c r="A53" s="109">
        <v>38</v>
      </c>
      <c r="B53" s="370"/>
      <c r="C53" s="99"/>
      <c r="D53" s="376"/>
      <c r="E53" s="223"/>
      <c r="F53" s="376"/>
      <c r="G53" s="379"/>
      <c r="H53" s="223"/>
      <c r="I53" s="253"/>
      <c r="J53" s="381"/>
      <c r="K53" s="379"/>
      <c r="L53" s="379"/>
      <c r="M53" s="379"/>
      <c r="N53" s="379"/>
      <c r="O53" s="379"/>
      <c r="P53" s="263">
        <f t="shared" si="0"/>
        <v>0</v>
      </c>
      <c r="Q53" s="263">
        <f t="shared" si="1"/>
        <v>0</v>
      </c>
      <c r="R53" s="263">
        <f t="shared" si="2"/>
        <v>0</v>
      </c>
      <c r="S53" s="104">
        <v>38</v>
      </c>
    </row>
    <row r="54" spans="1:19" ht="16.7" customHeight="1">
      <c r="A54" s="380">
        <v>39</v>
      </c>
      <c r="B54" s="370"/>
      <c r="C54" s="99"/>
      <c r="D54" s="376"/>
      <c r="E54" s="223"/>
      <c r="F54" s="376"/>
      <c r="G54" s="379"/>
      <c r="H54" s="223"/>
      <c r="I54" s="253"/>
      <c r="J54" s="381"/>
      <c r="K54" s="379"/>
      <c r="L54" s="379"/>
      <c r="M54" s="379"/>
      <c r="N54" s="379"/>
      <c r="O54" s="379"/>
      <c r="P54" s="263">
        <f t="shared" si="0"/>
        <v>0</v>
      </c>
      <c r="Q54" s="263">
        <f t="shared" si="1"/>
        <v>0</v>
      </c>
      <c r="R54" s="263">
        <f t="shared" si="2"/>
        <v>0</v>
      </c>
      <c r="S54" s="382">
        <v>39</v>
      </c>
    </row>
    <row r="55" spans="1:19" ht="16.7" customHeight="1">
      <c r="A55" s="380">
        <v>40</v>
      </c>
      <c r="B55" s="370"/>
      <c r="C55" s="99"/>
      <c r="D55" s="376"/>
      <c r="E55" s="223"/>
      <c r="F55" s="376"/>
      <c r="G55" s="379"/>
      <c r="H55" s="223"/>
      <c r="I55" s="253"/>
      <c r="J55" s="381"/>
      <c r="K55" s="379"/>
      <c r="L55" s="379"/>
      <c r="M55" s="379"/>
      <c r="N55" s="379"/>
      <c r="O55" s="379"/>
      <c r="P55" s="263">
        <f t="shared" si="0"/>
        <v>0</v>
      </c>
      <c r="Q55" s="263">
        <f t="shared" si="1"/>
        <v>0</v>
      </c>
      <c r="R55" s="263">
        <f t="shared" si="2"/>
        <v>0</v>
      </c>
      <c r="S55" s="382">
        <v>40</v>
      </c>
    </row>
    <row r="56" spans="1:19" ht="16.7" customHeight="1">
      <c r="A56" s="380">
        <v>41</v>
      </c>
      <c r="B56" s="370"/>
      <c r="C56" s="99"/>
      <c r="D56" s="376"/>
      <c r="E56" s="223"/>
      <c r="F56" s="376"/>
      <c r="G56" s="379"/>
      <c r="H56" s="223"/>
      <c r="I56" s="253"/>
      <c r="J56" s="381"/>
      <c r="K56" s="379"/>
      <c r="L56" s="379"/>
      <c r="M56" s="379"/>
      <c r="N56" s="379"/>
      <c r="O56" s="379"/>
      <c r="P56" s="263">
        <f t="shared" si="0"/>
        <v>0</v>
      </c>
      <c r="Q56" s="263">
        <f t="shared" si="1"/>
        <v>0</v>
      </c>
      <c r="R56" s="263">
        <f t="shared" si="2"/>
        <v>0</v>
      </c>
      <c r="S56" s="382">
        <v>41</v>
      </c>
    </row>
    <row r="57" spans="1:19" ht="16.7" customHeight="1">
      <c r="A57" s="380">
        <v>42</v>
      </c>
      <c r="B57" s="370"/>
      <c r="C57" s="99"/>
      <c r="D57" s="376"/>
      <c r="E57" s="223"/>
      <c r="F57" s="376"/>
      <c r="G57" s="379"/>
      <c r="H57" s="223"/>
      <c r="I57" s="253"/>
      <c r="J57" s="381"/>
      <c r="K57" s="379"/>
      <c r="L57" s="379"/>
      <c r="M57" s="379"/>
      <c r="N57" s="379"/>
      <c r="O57" s="379"/>
      <c r="P57" s="263">
        <f t="shared" si="0"/>
        <v>0</v>
      </c>
      <c r="Q57" s="263">
        <f t="shared" si="1"/>
        <v>0</v>
      </c>
      <c r="R57" s="263">
        <f t="shared" si="2"/>
        <v>0</v>
      </c>
      <c r="S57" s="382">
        <v>42</v>
      </c>
    </row>
    <row r="58" spans="1:19" ht="16.7" customHeight="1">
      <c r="A58" s="380">
        <v>43</v>
      </c>
      <c r="B58" s="370"/>
      <c r="C58" s="99"/>
      <c r="D58" s="376"/>
      <c r="E58" s="223"/>
      <c r="F58" s="376"/>
      <c r="G58" s="379"/>
      <c r="H58" s="223"/>
      <c r="I58" s="253"/>
      <c r="J58" s="381"/>
      <c r="K58" s="379"/>
      <c r="L58" s="379"/>
      <c r="M58" s="379"/>
      <c r="N58" s="379"/>
      <c r="O58" s="379"/>
      <c r="P58" s="263">
        <f t="shared" si="0"/>
        <v>0</v>
      </c>
      <c r="Q58" s="263">
        <f t="shared" si="1"/>
        <v>0</v>
      </c>
      <c r="R58" s="263">
        <f t="shared" si="2"/>
        <v>0</v>
      </c>
      <c r="S58" s="382">
        <v>43</v>
      </c>
    </row>
    <row r="59" spans="1:19" ht="16.7" customHeight="1">
      <c r="A59" s="380">
        <v>44</v>
      </c>
      <c r="B59" s="370"/>
      <c r="C59" s="99"/>
      <c r="D59" s="376"/>
      <c r="E59" s="223"/>
      <c r="F59" s="376"/>
      <c r="G59" s="379"/>
      <c r="H59" s="223"/>
      <c r="I59" s="253"/>
      <c r="J59" s="381"/>
      <c r="K59" s="379"/>
      <c r="L59" s="379"/>
      <c r="M59" s="379"/>
      <c r="N59" s="379"/>
      <c r="O59" s="379"/>
      <c r="P59" s="263">
        <f t="shared" si="0"/>
        <v>0</v>
      </c>
      <c r="Q59" s="263">
        <f t="shared" si="1"/>
        <v>0</v>
      </c>
      <c r="R59" s="263">
        <f t="shared" si="2"/>
        <v>0</v>
      </c>
      <c r="S59" s="382">
        <v>44</v>
      </c>
    </row>
    <row r="60" spans="1:19" ht="16.7" customHeight="1">
      <c r="A60" s="380">
        <v>45</v>
      </c>
      <c r="B60" s="370"/>
      <c r="C60" s="99"/>
      <c r="D60" s="376"/>
      <c r="E60" s="223"/>
      <c r="F60" s="376"/>
      <c r="G60" s="379"/>
      <c r="H60" s="223"/>
      <c r="I60" s="253"/>
      <c r="J60" s="381"/>
      <c r="K60" s="379"/>
      <c r="L60" s="379"/>
      <c r="M60" s="379"/>
      <c r="N60" s="379"/>
      <c r="O60" s="379"/>
      <c r="P60" s="263">
        <f t="shared" si="0"/>
        <v>0</v>
      </c>
      <c r="Q60" s="263">
        <f t="shared" si="1"/>
        <v>0</v>
      </c>
      <c r="R60" s="263">
        <f t="shared" si="2"/>
        <v>0</v>
      </c>
      <c r="S60" s="382">
        <v>45</v>
      </c>
    </row>
    <row r="61" spans="1:19" ht="16.7" customHeight="1" thickBot="1">
      <c r="A61" s="265">
        <v>46</v>
      </c>
      <c r="B61" s="383"/>
      <c r="C61" s="508" t="s">
        <v>274</v>
      </c>
      <c r="D61" s="384">
        <f t="shared" ref="D61:R61" si="3">SUM(D16:D60)</f>
        <v>0</v>
      </c>
      <c r="E61" s="385">
        <f t="shared" si="3"/>
        <v>0</v>
      </c>
      <c r="F61" s="385">
        <f t="shared" si="3"/>
        <v>0</v>
      </c>
      <c r="G61" s="384">
        <f t="shared" si="3"/>
        <v>0</v>
      </c>
      <c r="H61" s="385">
        <f t="shared" si="3"/>
        <v>0</v>
      </c>
      <c r="I61" s="386">
        <f t="shared" si="3"/>
        <v>0</v>
      </c>
      <c r="J61" s="387">
        <f t="shared" si="3"/>
        <v>0</v>
      </c>
      <c r="K61" s="385">
        <f t="shared" si="3"/>
        <v>0</v>
      </c>
      <c r="L61" s="385">
        <f t="shared" si="3"/>
        <v>0</v>
      </c>
      <c r="M61" s="384">
        <f t="shared" si="3"/>
        <v>0</v>
      </c>
      <c r="N61" s="385">
        <f t="shared" si="3"/>
        <v>0</v>
      </c>
      <c r="O61" s="385">
        <f t="shared" si="3"/>
        <v>0</v>
      </c>
      <c r="P61" s="384">
        <f t="shared" si="3"/>
        <v>0</v>
      </c>
      <c r="Q61" s="385">
        <f t="shared" si="3"/>
        <v>0</v>
      </c>
      <c r="R61" s="385">
        <f t="shared" si="3"/>
        <v>0</v>
      </c>
      <c r="S61" s="388">
        <v>46</v>
      </c>
    </row>
    <row r="62" spans="1:19" ht="16.7" customHeight="1">
      <c r="A62" s="77" t="s">
        <v>256</v>
      </c>
      <c r="B62" s="148"/>
      <c r="C62" s="77"/>
      <c r="D62" s="77"/>
      <c r="E62" s="77"/>
      <c r="F62" s="77"/>
      <c r="G62" s="77"/>
      <c r="H62" s="77"/>
      <c r="I62" s="77"/>
      <c r="J62" s="77"/>
      <c r="K62" s="77"/>
      <c r="L62" s="77"/>
      <c r="M62" s="77"/>
      <c r="N62" s="77"/>
      <c r="O62" s="77"/>
      <c r="P62" s="77"/>
      <c r="Q62" s="77"/>
      <c r="R62" s="77" t="s">
        <v>256</v>
      </c>
      <c r="S62" s="77"/>
    </row>
    <row r="63" spans="1:19" ht="16.7" customHeight="1">
      <c r="A63" s="112" t="s">
        <v>257</v>
      </c>
      <c r="B63" s="82"/>
      <c r="C63" s="112"/>
      <c r="D63" s="112"/>
      <c r="E63" s="112"/>
      <c r="F63" s="112"/>
      <c r="G63" s="112"/>
      <c r="H63" s="112"/>
      <c r="I63" s="112"/>
      <c r="J63" s="112" t="s">
        <v>258</v>
      </c>
      <c r="K63" s="112"/>
      <c r="L63" s="112"/>
      <c r="M63" s="112"/>
      <c r="N63" s="112"/>
      <c r="O63" s="112"/>
      <c r="P63" s="112"/>
      <c r="Q63" s="112"/>
      <c r="R63" s="112"/>
      <c r="S63" s="112"/>
    </row>
    <row r="64" spans="1:19" ht="15.75">
      <c r="A64" s="77"/>
      <c r="B64" s="148"/>
      <c r="C64" s="77"/>
      <c r="D64" s="77"/>
      <c r="E64" s="77"/>
      <c r="F64" s="77"/>
      <c r="G64" s="77"/>
      <c r="H64" s="77"/>
      <c r="I64" s="77"/>
      <c r="J64" s="77"/>
      <c r="K64" s="77"/>
      <c r="L64" s="77"/>
      <c r="M64" s="77"/>
      <c r="N64" s="77"/>
      <c r="O64" s="77"/>
      <c r="P64" s="77"/>
      <c r="Q64" s="77"/>
      <c r="R64" s="77"/>
      <c r="S64" s="77"/>
    </row>
    <row r="65" spans="1:19" ht="15.75">
      <c r="A65" s="77"/>
      <c r="B65" s="148"/>
      <c r="D65" s="77"/>
      <c r="E65" s="77"/>
      <c r="F65" s="77"/>
      <c r="G65" s="77"/>
      <c r="H65" s="77"/>
      <c r="I65" s="77"/>
      <c r="J65" s="77"/>
      <c r="K65" s="77"/>
      <c r="L65" s="77"/>
      <c r="M65" s="77"/>
      <c r="N65" s="77"/>
      <c r="O65" s="77"/>
      <c r="P65" s="77"/>
      <c r="Q65" s="77"/>
      <c r="R65" s="77"/>
      <c r="S65" s="77"/>
    </row>
    <row r="66" spans="1:19">
      <c r="A66" s="77"/>
      <c r="D66" s="62"/>
      <c r="E66" s="77"/>
      <c r="F66" s="77"/>
      <c r="G66" s="77"/>
      <c r="H66" s="77"/>
      <c r="I66" s="77"/>
      <c r="J66" s="77"/>
      <c r="K66" s="77"/>
      <c r="L66" s="77"/>
      <c r="M66" s="77"/>
      <c r="N66" s="77"/>
      <c r="O66" s="77"/>
      <c r="P66" s="77"/>
      <c r="Q66" s="77"/>
      <c r="R66" s="77"/>
      <c r="S66" s="77"/>
    </row>
    <row r="67" spans="1:19">
      <c r="A67" s="77"/>
      <c r="E67" s="77"/>
      <c r="F67" s="77"/>
      <c r="G67" s="77"/>
      <c r="H67" s="77"/>
      <c r="I67" s="77"/>
      <c r="J67" s="77"/>
      <c r="K67" s="77"/>
      <c r="L67" s="77"/>
      <c r="M67" s="77"/>
      <c r="N67" s="77"/>
      <c r="O67" s="77"/>
      <c r="P67" s="77"/>
      <c r="Q67" s="77"/>
      <c r="R67" s="77"/>
      <c r="S67" s="77"/>
    </row>
    <row r="68" spans="1:19">
      <c r="A68" s="77"/>
      <c r="C68" s="62"/>
      <c r="E68" s="77"/>
      <c r="F68" s="77"/>
      <c r="G68" s="77"/>
      <c r="H68" s="77"/>
      <c r="I68" s="77"/>
      <c r="J68" s="62"/>
      <c r="K68" s="77"/>
      <c r="L68" s="77"/>
      <c r="M68" s="77"/>
      <c r="N68" s="77"/>
      <c r="O68" s="77"/>
      <c r="P68" s="77"/>
      <c r="Q68" s="77"/>
      <c r="R68" s="77"/>
      <c r="S68" s="77"/>
    </row>
    <row r="69" spans="1:19">
      <c r="A69" s="77"/>
      <c r="E69" s="77"/>
      <c r="F69" s="77"/>
      <c r="G69" s="77"/>
      <c r="H69" s="77"/>
      <c r="I69" s="77"/>
      <c r="K69" s="77"/>
      <c r="L69" s="77"/>
      <c r="M69" s="77"/>
      <c r="N69" s="77"/>
      <c r="O69" s="77"/>
      <c r="P69" s="77"/>
      <c r="Q69" s="77"/>
      <c r="R69" s="77"/>
      <c r="S69" s="77"/>
    </row>
    <row r="70" spans="1:19">
      <c r="A70" s="77"/>
      <c r="E70" s="77"/>
      <c r="F70" s="77"/>
      <c r="G70" s="77"/>
      <c r="H70" s="77"/>
      <c r="I70" s="77"/>
      <c r="K70" s="77"/>
      <c r="L70" s="77"/>
      <c r="M70" s="77"/>
      <c r="N70" s="77"/>
      <c r="O70" s="77"/>
      <c r="P70" s="77"/>
      <c r="Q70" s="77"/>
      <c r="R70" s="77"/>
      <c r="S70" s="77"/>
    </row>
    <row r="71" spans="1:19">
      <c r="A71" s="77"/>
      <c r="C71" s="62"/>
      <c r="E71" s="77"/>
      <c r="F71" s="77"/>
      <c r="G71" s="77"/>
      <c r="H71" s="77"/>
      <c r="I71" s="77"/>
      <c r="J71" s="62"/>
      <c r="K71" s="77"/>
      <c r="L71" s="77"/>
      <c r="M71" s="77"/>
      <c r="N71" s="77"/>
      <c r="O71" s="77"/>
      <c r="P71" s="77"/>
      <c r="Q71" s="77"/>
      <c r="R71" s="77"/>
      <c r="S71" s="77"/>
    </row>
    <row r="72" spans="1:19">
      <c r="A72" s="77"/>
      <c r="C72" s="62"/>
      <c r="E72" s="77"/>
      <c r="F72" s="77"/>
      <c r="G72" s="77"/>
      <c r="H72" s="77"/>
      <c r="I72" s="77"/>
      <c r="J72" s="62"/>
      <c r="K72" s="77"/>
      <c r="L72" s="77"/>
      <c r="M72" s="77"/>
      <c r="N72" s="77"/>
      <c r="O72" s="77"/>
      <c r="P72" s="77"/>
      <c r="Q72" s="77"/>
      <c r="R72" s="77"/>
      <c r="S72" s="77"/>
    </row>
    <row r="73" spans="1:19">
      <c r="A73" s="77"/>
      <c r="C73" s="62"/>
      <c r="E73" s="77"/>
      <c r="F73" s="77"/>
      <c r="G73" s="77"/>
      <c r="H73" s="77"/>
      <c r="I73" s="77"/>
      <c r="J73" s="62"/>
      <c r="K73" s="77"/>
      <c r="L73" s="77"/>
      <c r="M73" s="77"/>
      <c r="N73" s="77"/>
      <c r="O73" s="77"/>
      <c r="P73" s="77"/>
      <c r="Q73" s="77"/>
      <c r="R73" s="77"/>
      <c r="S73" s="77"/>
    </row>
    <row r="74" spans="1:19">
      <c r="A74" s="77"/>
      <c r="C74" s="62"/>
      <c r="E74" s="77"/>
      <c r="F74" s="77"/>
      <c r="G74" s="77"/>
      <c r="H74" s="77"/>
      <c r="I74" s="77"/>
      <c r="J74" s="62"/>
      <c r="K74" s="77"/>
      <c r="L74" s="77"/>
      <c r="M74" s="77"/>
      <c r="N74" s="77"/>
      <c r="O74" s="77"/>
      <c r="P74" s="77"/>
      <c r="Q74" s="77"/>
      <c r="R74" s="77"/>
      <c r="S74" s="77"/>
    </row>
    <row r="75" spans="1:19">
      <c r="A75" s="77"/>
      <c r="B75" s="77"/>
      <c r="C75" s="62"/>
      <c r="D75" s="77"/>
      <c r="E75" s="77"/>
      <c r="G75" s="77"/>
      <c r="H75" s="77"/>
      <c r="I75" s="77"/>
      <c r="J75" s="62"/>
      <c r="K75" s="77"/>
      <c r="L75" s="77"/>
      <c r="M75" s="77"/>
      <c r="N75" s="77"/>
      <c r="O75" s="77"/>
      <c r="P75" s="77"/>
      <c r="Q75" s="77"/>
      <c r="R75" s="77"/>
      <c r="S75" s="77"/>
    </row>
    <row r="76" spans="1:19">
      <c r="A76" s="77"/>
      <c r="B76" s="77"/>
      <c r="C76" s="62"/>
      <c r="D76" s="77"/>
      <c r="E76" s="77"/>
      <c r="G76" s="77"/>
      <c r="H76" s="77"/>
      <c r="I76" s="77"/>
      <c r="J76" s="62"/>
      <c r="K76" s="77"/>
      <c r="L76" s="77"/>
      <c r="M76" s="77"/>
      <c r="N76" s="77"/>
      <c r="O76" s="77"/>
      <c r="P76" s="77"/>
      <c r="Q76" s="77"/>
      <c r="R76" s="77"/>
      <c r="S76" s="77"/>
    </row>
    <row r="77" spans="1:19">
      <c r="A77" s="77"/>
      <c r="B77" s="77"/>
      <c r="C77" s="62"/>
      <c r="D77" s="77"/>
      <c r="E77" s="77"/>
      <c r="G77" s="77"/>
      <c r="H77" s="77"/>
      <c r="I77" s="77"/>
      <c r="J77" s="62"/>
      <c r="K77" s="77"/>
      <c r="L77" s="77"/>
      <c r="M77" s="77"/>
      <c r="N77" s="77"/>
      <c r="O77" s="77"/>
      <c r="P77" s="77"/>
      <c r="Q77" s="77"/>
      <c r="R77" s="77"/>
      <c r="S77" s="77"/>
    </row>
    <row r="78" spans="1:19">
      <c r="A78" s="77"/>
      <c r="B78" s="77"/>
      <c r="C78" s="62"/>
      <c r="D78" s="77"/>
      <c r="E78" s="77"/>
      <c r="G78" s="77"/>
      <c r="H78" s="77"/>
      <c r="I78" s="77"/>
      <c r="J78" s="62"/>
      <c r="K78" s="77"/>
      <c r="L78" s="77"/>
      <c r="M78" s="77"/>
      <c r="N78" s="77"/>
      <c r="O78" s="77"/>
      <c r="P78" s="77"/>
      <c r="Q78" s="77"/>
      <c r="R78" s="77"/>
      <c r="S78" s="77"/>
    </row>
    <row r="79" spans="1:19">
      <c r="A79" s="77"/>
      <c r="B79" s="77"/>
      <c r="D79" s="77"/>
      <c r="E79" s="77"/>
      <c r="G79" s="77"/>
      <c r="H79" s="77"/>
      <c r="I79" s="77"/>
      <c r="J79" s="77"/>
      <c r="K79" s="77"/>
      <c r="L79" s="77"/>
      <c r="M79" s="77"/>
      <c r="N79" s="77"/>
      <c r="O79" s="77"/>
      <c r="P79" s="77"/>
      <c r="Q79" s="77"/>
      <c r="R79" s="77"/>
      <c r="S79" s="77"/>
    </row>
    <row r="80" spans="1:19">
      <c r="A80" s="77"/>
      <c r="B80" s="77"/>
      <c r="D80" s="77"/>
      <c r="E80" s="77"/>
      <c r="G80" s="77"/>
      <c r="H80" s="77"/>
      <c r="I80" s="77"/>
      <c r="J80" s="77"/>
      <c r="K80" s="77"/>
      <c r="L80" s="77"/>
      <c r="M80" s="77"/>
      <c r="N80" s="77"/>
      <c r="O80" s="77"/>
      <c r="P80" s="77"/>
      <c r="Q80" s="77"/>
      <c r="R80" s="77"/>
      <c r="S80" s="77"/>
    </row>
    <row r="81" spans="1:19">
      <c r="A81" s="77"/>
      <c r="B81" s="77"/>
      <c r="D81" s="77"/>
      <c r="E81" s="77"/>
      <c r="G81" s="77"/>
      <c r="H81" s="77"/>
      <c r="I81" s="77"/>
      <c r="J81" s="77"/>
      <c r="K81" s="77"/>
      <c r="L81" s="77"/>
      <c r="M81" s="77"/>
      <c r="N81" s="77"/>
      <c r="O81" s="77"/>
      <c r="P81" s="77"/>
      <c r="Q81" s="77"/>
      <c r="R81" s="77"/>
      <c r="S81" s="77"/>
    </row>
    <row r="82" spans="1:19">
      <c r="A82" s="77"/>
      <c r="B82" s="77"/>
      <c r="D82" s="77"/>
      <c r="E82" s="77"/>
      <c r="G82" s="77"/>
      <c r="H82" s="77"/>
      <c r="I82" s="77"/>
      <c r="J82" s="77"/>
      <c r="K82" s="77"/>
      <c r="L82" s="77"/>
      <c r="M82" s="77"/>
      <c r="N82" s="77"/>
      <c r="O82" s="77"/>
      <c r="P82" s="77"/>
      <c r="Q82" s="77"/>
      <c r="R82" s="77"/>
      <c r="S82" s="77"/>
    </row>
    <row r="83" spans="1:19">
      <c r="A83" s="77"/>
      <c r="B83" s="77"/>
      <c r="D83" s="77"/>
      <c r="E83" s="77"/>
      <c r="G83" s="77"/>
      <c r="H83" s="77"/>
      <c r="I83" s="77"/>
      <c r="J83" s="77"/>
      <c r="K83" s="77"/>
      <c r="L83" s="77"/>
      <c r="M83" s="77"/>
      <c r="N83" s="77"/>
      <c r="O83" s="77"/>
      <c r="P83" s="77"/>
      <c r="Q83" s="77"/>
      <c r="R83" s="77"/>
      <c r="S83" s="77"/>
    </row>
    <row r="84" spans="1:19">
      <c r="A84" s="77"/>
      <c r="B84" s="77"/>
      <c r="D84" s="77"/>
      <c r="E84" s="77"/>
      <c r="G84" s="77"/>
      <c r="H84" s="77"/>
      <c r="I84" s="77"/>
      <c r="J84" s="77"/>
      <c r="K84" s="77"/>
      <c r="L84" s="77"/>
      <c r="M84" s="77"/>
      <c r="N84" s="77"/>
      <c r="O84" s="77"/>
      <c r="P84" s="77"/>
      <c r="Q84" s="77"/>
      <c r="R84" s="77"/>
      <c r="S84" s="77"/>
    </row>
    <row r="85" spans="1:19">
      <c r="A85" s="77"/>
      <c r="B85" s="77"/>
      <c r="C85" s="77"/>
      <c r="D85" s="77"/>
      <c r="E85" s="77"/>
      <c r="G85" s="77"/>
      <c r="H85" s="77"/>
      <c r="I85" s="77"/>
      <c r="J85" s="77"/>
      <c r="K85" s="77"/>
      <c r="L85" s="77"/>
      <c r="M85" s="77"/>
      <c r="N85" s="77"/>
      <c r="O85" s="77"/>
      <c r="P85" s="77"/>
      <c r="Q85" s="77"/>
      <c r="R85" s="77"/>
      <c r="S85" s="77"/>
    </row>
    <row r="86" spans="1:19">
      <c r="A86" s="77"/>
      <c r="B86" s="77"/>
      <c r="C86" s="77"/>
      <c r="D86" s="77"/>
      <c r="E86" s="77"/>
      <c r="F86" s="77"/>
      <c r="G86" s="77"/>
      <c r="H86" s="77"/>
      <c r="I86" s="77"/>
      <c r="J86" s="77"/>
      <c r="K86" s="77"/>
      <c r="L86" s="77"/>
      <c r="M86" s="77"/>
      <c r="N86" s="77"/>
      <c r="O86" s="77"/>
      <c r="P86" s="77"/>
      <c r="Q86" s="77"/>
      <c r="R86" s="77"/>
      <c r="S86" s="77"/>
    </row>
    <row r="87" spans="1:19">
      <c r="A87" s="77"/>
      <c r="B87" s="77"/>
      <c r="C87" s="77"/>
      <c r="D87" s="77"/>
      <c r="E87" s="77"/>
      <c r="F87" s="77"/>
      <c r="G87" s="77"/>
      <c r="H87" s="77"/>
      <c r="I87" s="77"/>
      <c r="J87" s="77"/>
      <c r="K87" s="77"/>
      <c r="L87" s="77"/>
      <c r="M87" s="77"/>
      <c r="N87" s="77"/>
      <c r="O87" s="77"/>
      <c r="P87" s="77"/>
      <c r="Q87" s="77"/>
      <c r="R87" s="77"/>
      <c r="S87" s="77"/>
    </row>
    <row r="88" spans="1:19">
      <c r="A88" s="77"/>
      <c r="B88" s="77"/>
      <c r="C88" s="77"/>
      <c r="D88" s="77"/>
      <c r="E88" s="77"/>
      <c r="F88" s="77"/>
      <c r="G88" s="77"/>
      <c r="H88" s="77"/>
      <c r="I88" s="77"/>
      <c r="J88" s="77"/>
      <c r="K88" s="77"/>
      <c r="L88" s="77"/>
      <c r="M88" s="77"/>
      <c r="N88" s="77"/>
      <c r="O88" s="77"/>
      <c r="P88" s="77"/>
      <c r="Q88" s="77"/>
      <c r="R88" s="77"/>
      <c r="S88" s="77"/>
    </row>
    <row r="89" spans="1:19">
      <c r="A89" s="77"/>
      <c r="B89" s="77"/>
      <c r="C89" s="77"/>
      <c r="D89" s="77"/>
      <c r="E89" s="77"/>
      <c r="F89" s="77"/>
      <c r="G89" s="77"/>
      <c r="H89" s="77"/>
      <c r="I89" s="77"/>
      <c r="J89" s="77"/>
      <c r="K89" s="77"/>
      <c r="L89" s="77"/>
      <c r="M89" s="77"/>
      <c r="N89" s="77"/>
      <c r="O89" s="77"/>
      <c r="P89" s="77"/>
      <c r="Q89" s="77"/>
      <c r="R89" s="77"/>
      <c r="S89" s="77"/>
    </row>
    <row r="90" spans="1:19">
      <c r="A90" s="77"/>
      <c r="B90" s="77"/>
      <c r="C90" s="77"/>
      <c r="D90" s="77"/>
      <c r="E90" s="77"/>
      <c r="F90" s="77"/>
      <c r="G90" s="77"/>
      <c r="H90" s="77"/>
      <c r="I90" s="77"/>
      <c r="J90" s="77"/>
      <c r="K90" s="77"/>
      <c r="L90" s="77"/>
      <c r="M90" s="77"/>
      <c r="N90" s="77"/>
      <c r="O90" s="77"/>
      <c r="P90" s="77"/>
      <c r="Q90" s="77"/>
      <c r="R90" s="77"/>
      <c r="S90" s="77"/>
    </row>
    <row r="91" spans="1:19">
      <c r="A91" s="77"/>
      <c r="B91" s="77"/>
      <c r="C91" s="77"/>
      <c r="D91" s="77"/>
      <c r="E91" s="77"/>
      <c r="F91" s="77"/>
      <c r="G91" s="77"/>
      <c r="H91" s="77"/>
      <c r="I91" s="77"/>
      <c r="J91" s="77"/>
      <c r="K91" s="77"/>
      <c r="L91" s="77"/>
      <c r="M91" s="77"/>
      <c r="N91" s="77"/>
      <c r="O91" s="77"/>
      <c r="P91" s="77"/>
      <c r="Q91" s="77"/>
      <c r="R91" s="77"/>
      <c r="S91" s="77"/>
    </row>
    <row r="92" spans="1:19">
      <c r="A92" s="77"/>
      <c r="B92" s="77"/>
      <c r="C92" s="77"/>
      <c r="D92" s="77"/>
      <c r="E92" s="77"/>
      <c r="F92" s="77"/>
      <c r="G92" s="77"/>
      <c r="H92" s="77"/>
      <c r="I92" s="77"/>
      <c r="J92" s="77"/>
      <c r="K92" s="77"/>
      <c r="L92" s="77"/>
      <c r="M92" s="77"/>
      <c r="N92" s="77"/>
      <c r="O92" s="77"/>
      <c r="P92" s="77"/>
      <c r="Q92" s="77"/>
      <c r="R92" s="77"/>
      <c r="S92" s="77"/>
    </row>
    <row r="93" spans="1:19">
      <c r="A93" s="77"/>
      <c r="B93" s="77"/>
      <c r="C93" s="77"/>
      <c r="D93" s="77"/>
      <c r="E93" s="77"/>
      <c r="F93" s="77"/>
      <c r="G93" s="77"/>
      <c r="H93" s="77"/>
      <c r="I93" s="77"/>
      <c r="J93" s="77"/>
      <c r="K93" s="77"/>
      <c r="L93" s="77"/>
      <c r="M93" s="77"/>
      <c r="N93" s="77"/>
      <c r="O93" s="77"/>
      <c r="P93" s="77"/>
      <c r="Q93" s="77"/>
      <c r="R93" s="77"/>
      <c r="S93" s="77"/>
    </row>
    <row r="94" spans="1:19">
      <c r="A94" s="77"/>
      <c r="B94" s="77"/>
      <c r="C94" s="77"/>
      <c r="D94" s="77"/>
      <c r="E94" s="77"/>
      <c r="F94" s="77"/>
      <c r="G94" s="77"/>
      <c r="H94" s="77"/>
      <c r="I94" s="77"/>
      <c r="J94" s="77"/>
      <c r="K94" s="77"/>
      <c r="L94" s="77"/>
      <c r="M94" s="77"/>
      <c r="N94" s="77"/>
      <c r="O94" s="77"/>
      <c r="P94" s="77"/>
      <c r="Q94" s="77"/>
      <c r="R94" s="77"/>
      <c r="S94" s="77"/>
    </row>
    <row r="95" spans="1:19">
      <c r="A95" s="77"/>
      <c r="B95" s="77"/>
      <c r="C95" s="77"/>
      <c r="D95" s="77"/>
      <c r="E95" s="77"/>
      <c r="F95" s="77"/>
      <c r="G95" s="77"/>
      <c r="H95" s="77"/>
      <c r="I95" s="77"/>
      <c r="J95" s="77"/>
      <c r="K95" s="77"/>
      <c r="L95" s="77"/>
      <c r="M95" s="77"/>
      <c r="N95" s="77"/>
      <c r="O95" s="77"/>
      <c r="P95" s="77"/>
      <c r="Q95" s="77"/>
      <c r="R95" s="77"/>
      <c r="S95" s="77"/>
    </row>
    <row r="96" spans="1:19">
      <c r="A96" s="77"/>
      <c r="B96" s="77"/>
      <c r="C96" s="77"/>
      <c r="D96" s="77"/>
      <c r="E96" s="77"/>
      <c r="F96" s="77"/>
      <c r="G96" s="77"/>
      <c r="H96" s="77"/>
      <c r="I96" s="77"/>
      <c r="J96" s="77"/>
      <c r="K96" s="77"/>
      <c r="L96" s="77"/>
      <c r="M96" s="77"/>
      <c r="N96" s="77"/>
      <c r="O96" s="77"/>
      <c r="P96" s="77"/>
      <c r="Q96" s="77"/>
      <c r="R96" s="77"/>
      <c r="S96" s="77"/>
    </row>
    <row r="97" spans="1:19">
      <c r="A97" s="77"/>
      <c r="B97" s="77"/>
      <c r="C97" s="77"/>
      <c r="D97" s="77"/>
      <c r="E97" s="77"/>
      <c r="F97" s="77"/>
      <c r="G97" s="77"/>
      <c r="H97" s="77"/>
      <c r="I97" s="77"/>
      <c r="J97" s="77"/>
      <c r="K97" s="77"/>
      <c r="L97" s="77"/>
      <c r="M97" s="77"/>
      <c r="N97" s="77"/>
      <c r="O97" s="77"/>
      <c r="P97" s="77"/>
      <c r="Q97" s="77"/>
      <c r="R97" s="77"/>
      <c r="S97" s="77"/>
    </row>
    <row r="98" spans="1:19">
      <c r="A98" s="77"/>
      <c r="B98" s="77"/>
      <c r="C98" s="77"/>
      <c r="D98" s="77"/>
      <c r="E98" s="77"/>
      <c r="F98" s="77"/>
      <c r="G98" s="77"/>
      <c r="H98" s="77"/>
      <c r="I98" s="77"/>
      <c r="J98" s="77"/>
      <c r="K98" s="77"/>
      <c r="L98" s="77"/>
      <c r="M98" s="77"/>
      <c r="N98" s="77"/>
      <c r="O98" s="77"/>
      <c r="P98" s="77"/>
      <c r="Q98" s="77"/>
      <c r="R98" s="77"/>
      <c r="S98" s="77"/>
    </row>
    <row r="99" spans="1:19">
      <c r="A99" s="77"/>
      <c r="B99" s="77"/>
      <c r="C99" s="77"/>
      <c r="D99" s="77"/>
      <c r="E99" s="77"/>
      <c r="F99" s="77"/>
      <c r="G99" s="77"/>
      <c r="H99" s="77"/>
      <c r="I99" s="77"/>
      <c r="J99" s="77"/>
      <c r="K99" s="77"/>
      <c r="L99" s="77"/>
      <c r="M99" s="77"/>
      <c r="N99" s="77"/>
      <c r="O99" s="77"/>
      <c r="P99" s="77"/>
      <c r="Q99" s="77"/>
      <c r="R99" s="77"/>
      <c r="S99" s="77"/>
    </row>
    <row r="100" spans="1:19">
      <c r="A100" s="77"/>
      <c r="B100" s="77"/>
      <c r="C100" s="77"/>
      <c r="D100" s="77"/>
      <c r="E100" s="77"/>
      <c r="F100" s="77"/>
      <c r="G100" s="77"/>
      <c r="H100" s="77"/>
      <c r="I100" s="77"/>
      <c r="J100" s="77"/>
      <c r="K100" s="77"/>
      <c r="L100" s="77"/>
      <c r="M100" s="77"/>
      <c r="N100" s="77"/>
      <c r="O100" s="77"/>
      <c r="P100" s="77"/>
      <c r="Q100" s="77"/>
      <c r="R100" s="77"/>
      <c r="S100" s="77"/>
    </row>
    <row r="101" spans="1:19">
      <c r="A101" s="77"/>
      <c r="B101" s="77"/>
      <c r="C101" s="77"/>
      <c r="D101" s="77"/>
      <c r="E101" s="77"/>
      <c r="F101" s="77"/>
      <c r="G101" s="77"/>
      <c r="H101" s="77"/>
      <c r="I101" s="77"/>
      <c r="J101" s="77"/>
      <c r="K101" s="77"/>
      <c r="L101" s="77"/>
      <c r="M101" s="77"/>
      <c r="N101" s="77"/>
      <c r="O101" s="77"/>
      <c r="P101" s="77"/>
      <c r="Q101" s="77"/>
      <c r="R101" s="77"/>
      <c r="S101" s="77"/>
    </row>
    <row r="102" spans="1:19">
      <c r="A102" s="77"/>
      <c r="B102" s="77"/>
      <c r="C102" s="77"/>
      <c r="D102" s="77"/>
      <c r="E102" s="77"/>
      <c r="F102" s="77"/>
      <c r="G102" s="77"/>
      <c r="H102" s="77"/>
      <c r="I102" s="77"/>
      <c r="J102" s="77"/>
      <c r="K102" s="77"/>
      <c r="L102" s="77"/>
      <c r="M102" s="77"/>
      <c r="N102" s="77"/>
      <c r="O102" s="77"/>
      <c r="P102" s="77"/>
      <c r="Q102" s="77"/>
      <c r="R102" s="77"/>
      <c r="S102" s="77"/>
    </row>
    <row r="103" spans="1:19">
      <c r="A103" s="77"/>
      <c r="B103" s="77"/>
      <c r="C103" s="77"/>
      <c r="D103" s="77"/>
      <c r="E103" s="77"/>
      <c r="F103" s="77"/>
      <c r="G103" s="77"/>
      <c r="H103" s="77"/>
      <c r="I103" s="77"/>
      <c r="J103" s="77"/>
      <c r="K103" s="77"/>
      <c r="L103" s="77"/>
      <c r="M103" s="77"/>
      <c r="N103" s="77"/>
      <c r="O103" s="77"/>
      <c r="P103" s="77"/>
      <c r="Q103" s="77"/>
      <c r="R103" s="77"/>
      <c r="S103" s="77"/>
    </row>
    <row r="104" spans="1:19">
      <c r="A104" s="77"/>
      <c r="B104" s="77"/>
      <c r="C104" s="77"/>
      <c r="D104" s="77"/>
      <c r="E104" s="77"/>
      <c r="F104" s="77"/>
      <c r="G104" s="77"/>
      <c r="H104" s="77"/>
      <c r="I104" s="77"/>
      <c r="J104" s="77"/>
      <c r="K104" s="77"/>
      <c r="L104" s="77"/>
      <c r="M104" s="77"/>
      <c r="N104" s="77"/>
      <c r="O104" s="77"/>
      <c r="P104" s="77"/>
      <c r="Q104" s="77"/>
      <c r="R104" s="77"/>
      <c r="S104" s="77"/>
    </row>
    <row r="105" spans="1:19">
      <c r="A105" s="77"/>
      <c r="B105" s="77"/>
      <c r="C105" s="77"/>
      <c r="D105" s="77"/>
      <c r="E105" s="77"/>
      <c r="F105" s="77"/>
      <c r="G105" s="77"/>
      <c r="H105" s="77"/>
      <c r="I105" s="77"/>
      <c r="J105" s="77"/>
      <c r="K105" s="77"/>
      <c r="L105" s="77"/>
      <c r="M105" s="77"/>
      <c r="N105" s="77"/>
      <c r="O105" s="77"/>
      <c r="P105" s="77"/>
      <c r="Q105" s="77"/>
      <c r="R105" s="77"/>
      <c r="S105" s="77"/>
    </row>
    <row r="106" spans="1:19">
      <c r="A106" s="77"/>
      <c r="B106" s="77"/>
      <c r="C106" s="77"/>
      <c r="D106" s="77"/>
      <c r="E106" s="77"/>
      <c r="F106" s="77"/>
      <c r="G106" s="77"/>
      <c r="H106" s="77"/>
      <c r="I106" s="77"/>
      <c r="J106" s="77"/>
      <c r="K106" s="77"/>
      <c r="L106" s="77"/>
      <c r="M106" s="77"/>
      <c r="N106" s="77"/>
      <c r="O106" s="77"/>
      <c r="P106" s="77"/>
      <c r="Q106" s="77"/>
      <c r="R106" s="77"/>
      <c r="S106" s="77"/>
    </row>
    <row r="107" spans="1:19">
      <c r="A107" s="77"/>
      <c r="B107" s="77"/>
      <c r="C107" s="77"/>
      <c r="D107" s="77"/>
      <c r="E107" s="77"/>
      <c r="F107" s="77"/>
      <c r="G107" s="77"/>
      <c r="H107" s="77"/>
      <c r="I107" s="77"/>
      <c r="J107" s="77"/>
      <c r="K107" s="77"/>
      <c r="L107" s="77"/>
      <c r="M107" s="77"/>
      <c r="N107" s="77"/>
      <c r="O107" s="77"/>
      <c r="P107" s="77"/>
      <c r="Q107" s="77"/>
      <c r="R107" s="77"/>
      <c r="S107" s="77"/>
    </row>
    <row r="108" spans="1:19">
      <c r="A108" s="77"/>
      <c r="B108" s="77"/>
      <c r="C108" s="77"/>
      <c r="D108" s="77"/>
      <c r="E108" s="77"/>
      <c r="F108" s="77"/>
      <c r="G108" s="77"/>
      <c r="H108" s="77"/>
      <c r="I108" s="77"/>
      <c r="J108" s="77"/>
      <c r="K108" s="77"/>
      <c r="L108" s="77"/>
      <c r="M108" s="77"/>
      <c r="N108" s="77"/>
      <c r="O108" s="77"/>
      <c r="P108" s="77"/>
      <c r="Q108" s="77"/>
      <c r="R108" s="77"/>
      <c r="S108" s="77"/>
    </row>
    <row r="109" spans="1:19">
      <c r="A109" s="77"/>
      <c r="B109" s="77"/>
      <c r="C109" s="77"/>
      <c r="D109" s="77"/>
      <c r="E109" s="77"/>
      <c r="F109" s="77"/>
      <c r="G109" s="77"/>
      <c r="H109" s="77"/>
      <c r="I109" s="77"/>
      <c r="J109" s="77"/>
      <c r="K109" s="77"/>
      <c r="L109" s="77"/>
      <c r="M109" s="77"/>
      <c r="N109" s="77"/>
      <c r="O109" s="77"/>
      <c r="P109" s="77"/>
      <c r="Q109" s="77"/>
      <c r="R109" s="77"/>
      <c r="S109" s="77"/>
    </row>
    <row r="110" spans="1:19">
      <c r="A110" s="77"/>
      <c r="B110" s="77"/>
      <c r="C110" s="77"/>
      <c r="D110" s="77"/>
      <c r="E110" s="77"/>
      <c r="F110" s="77"/>
      <c r="G110" s="77"/>
      <c r="H110" s="77"/>
      <c r="I110" s="77"/>
      <c r="J110" s="77"/>
      <c r="K110" s="77"/>
      <c r="L110" s="77"/>
      <c r="M110" s="77"/>
      <c r="N110" s="77"/>
      <c r="O110" s="77"/>
      <c r="P110" s="77"/>
      <c r="Q110" s="77"/>
      <c r="R110" s="77"/>
      <c r="S110" s="77"/>
    </row>
    <row r="111" spans="1:19">
      <c r="A111" s="77"/>
      <c r="B111" s="77"/>
      <c r="C111" s="77"/>
      <c r="D111" s="77"/>
      <c r="E111" s="77"/>
      <c r="F111" s="77"/>
      <c r="G111" s="77"/>
      <c r="H111" s="77"/>
      <c r="I111" s="77"/>
      <c r="J111" s="77"/>
      <c r="K111" s="77"/>
      <c r="L111" s="77"/>
      <c r="M111" s="77"/>
      <c r="N111" s="77"/>
      <c r="O111" s="77"/>
      <c r="P111" s="77"/>
      <c r="Q111" s="77"/>
      <c r="R111" s="77"/>
      <c r="S111" s="77"/>
    </row>
    <row r="112" spans="1:19">
      <c r="A112" s="77"/>
      <c r="B112" s="77"/>
      <c r="C112" s="77"/>
      <c r="D112" s="77"/>
      <c r="E112" s="77"/>
      <c r="F112" s="77"/>
      <c r="G112" s="77"/>
      <c r="H112" s="77"/>
      <c r="I112" s="77"/>
      <c r="J112" s="77"/>
      <c r="K112" s="77"/>
      <c r="L112" s="77"/>
      <c r="M112" s="77"/>
      <c r="N112" s="77"/>
      <c r="O112" s="77"/>
      <c r="P112" s="77"/>
      <c r="Q112" s="77"/>
      <c r="R112" s="77"/>
      <c r="S112" s="77"/>
    </row>
    <row r="113" spans="1:19">
      <c r="A113" s="77"/>
      <c r="B113" s="77"/>
      <c r="C113" s="77"/>
      <c r="D113" s="77"/>
      <c r="E113" s="77"/>
      <c r="F113" s="77"/>
      <c r="G113" s="77"/>
      <c r="H113" s="77"/>
      <c r="I113" s="77"/>
      <c r="J113" s="77"/>
      <c r="K113" s="77"/>
      <c r="L113" s="77"/>
      <c r="M113" s="77"/>
      <c r="N113" s="77"/>
      <c r="O113" s="77"/>
      <c r="P113" s="77"/>
      <c r="Q113" s="77"/>
      <c r="R113" s="77"/>
      <c r="S113" s="77"/>
    </row>
    <row r="114" spans="1:19">
      <c r="A114" s="77"/>
      <c r="B114" s="77"/>
      <c r="C114" s="77"/>
      <c r="D114" s="77"/>
      <c r="E114" s="77"/>
      <c r="F114" s="77"/>
      <c r="G114" s="77"/>
      <c r="H114" s="77"/>
      <c r="I114" s="77"/>
      <c r="J114" s="77"/>
      <c r="K114" s="77"/>
      <c r="L114" s="77"/>
      <c r="M114" s="77"/>
      <c r="N114" s="77"/>
      <c r="O114" s="77"/>
      <c r="P114" s="77"/>
      <c r="Q114" s="77"/>
      <c r="R114" s="77"/>
      <c r="S114" s="77"/>
    </row>
    <row r="115" spans="1:19">
      <c r="A115" s="77"/>
      <c r="B115" s="77"/>
      <c r="C115" s="77"/>
      <c r="D115" s="77"/>
      <c r="E115" s="77"/>
      <c r="F115" s="77"/>
      <c r="G115" s="77"/>
      <c r="H115" s="77"/>
      <c r="I115" s="77"/>
      <c r="J115" s="77"/>
      <c r="K115" s="77"/>
      <c r="L115" s="77"/>
      <c r="M115" s="77"/>
      <c r="N115" s="77"/>
      <c r="O115" s="77"/>
      <c r="P115" s="77"/>
      <c r="Q115" s="77"/>
      <c r="R115" s="77"/>
      <c r="S115" s="77"/>
    </row>
    <row r="116" spans="1:19">
      <c r="A116" s="77"/>
      <c r="B116" s="77"/>
      <c r="C116" s="77"/>
      <c r="D116" s="77"/>
      <c r="E116" s="77"/>
      <c r="F116" s="77"/>
      <c r="G116" s="77"/>
      <c r="H116" s="77"/>
      <c r="I116" s="77"/>
      <c r="J116" s="77"/>
      <c r="K116" s="77"/>
      <c r="L116" s="77"/>
      <c r="M116" s="77"/>
      <c r="N116" s="77"/>
      <c r="O116" s="77"/>
      <c r="P116" s="77"/>
      <c r="Q116" s="77"/>
      <c r="R116" s="77"/>
      <c r="S116" s="77"/>
    </row>
    <row r="117" spans="1:19">
      <c r="A117" s="77"/>
      <c r="B117" s="77"/>
      <c r="C117" s="77"/>
      <c r="D117" s="77"/>
      <c r="E117" s="77"/>
      <c r="F117" s="77"/>
      <c r="G117" s="77"/>
      <c r="H117" s="77"/>
      <c r="I117" s="77"/>
      <c r="J117" s="77"/>
      <c r="K117" s="77"/>
      <c r="L117" s="77"/>
      <c r="M117" s="77"/>
      <c r="N117" s="77"/>
      <c r="O117" s="77"/>
      <c r="P117" s="77"/>
      <c r="Q117" s="77"/>
      <c r="R117" s="77"/>
      <c r="S117" s="77"/>
    </row>
    <row r="118" spans="1:19">
      <c r="A118" s="77"/>
      <c r="B118" s="77"/>
      <c r="C118" s="77"/>
      <c r="D118" s="77"/>
      <c r="E118" s="77"/>
      <c r="F118" s="77"/>
      <c r="G118" s="77"/>
      <c r="H118" s="77"/>
      <c r="I118" s="77"/>
      <c r="J118" s="77"/>
      <c r="K118" s="77"/>
      <c r="L118" s="77"/>
      <c r="M118" s="77"/>
      <c r="N118" s="77"/>
      <c r="O118" s="77"/>
      <c r="P118" s="77"/>
      <c r="Q118" s="77"/>
      <c r="R118" s="77"/>
      <c r="S118" s="77"/>
    </row>
    <row r="119" spans="1:19">
      <c r="A119" s="77"/>
      <c r="B119" s="77"/>
      <c r="C119" s="77"/>
      <c r="D119" s="77"/>
      <c r="E119" s="77"/>
      <c r="F119" s="77"/>
      <c r="G119" s="77"/>
      <c r="H119" s="77"/>
      <c r="I119" s="77"/>
      <c r="J119" s="77"/>
      <c r="K119" s="77"/>
      <c r="L119" s="77"/>
      <c r="M119" s="77"/>
      <c r="N119" s="77"/>
      <c r="O119" s="77"/>
      <c r="P119" s="77"/>
      <c r="Q119" s="77"/>
      <c r="R119" s="77"/>
      <c r="S119" s="77"/>
    </row>
    <row r="120" spans="1:19">
      <c r="A120" s="77"/>
      <c r="B120" s="77"/>
      <c r="C120" s="77"/>
      <c r="D120" s="77"/>
      <c r="E120" s="77"/>
      <c r="F120" s="77"/>
      <c r="G120" s="77"/>
      <c r="H120" s="77"/>
      <c r="I120" s="77"/>
      <c r="J120" s="77"/>
      <c r="K120" s="77"/>
      <c r="L120" s="77"/>
      <c r="M120" s="77"/>
      <c r="N120" s="77"/>
      <c r="O120" s="77"/>
      <c r="P120" s="77"/>
      <c r="Q120" s="77"/>
      <c r="R120" s="77"/>
      <c r="S120" s="77"/>
    </row>
    <row r="121" spans="1:19">
      <c r="A121" s="77"/>
      <c r="B121" s="77"/>
      <c r="C121" s="77"/>
      <c r="D121" s="77"/>
      <c r="E121" s="77"/>
      <c r="F121" s="77"/>
      <c r="G121" s="77"/>
      <c r="H121" s="77"/>
      <c r="I121" s="77"/>
      <c r="J121" s="77"/>
      <c r="K121" s="77"/>
      <c r="L121" s="77"/>
      <c r="M121" s="77"/>
      <c r="N121" s="77"/>
      <c r="O121" s="77"/>
      <c r="P121" s="77"/>
      <c r="Q121" s="77"/>
      <c r="R121" s="77"/>
      <c r="S121" s="77"/>
    </row>
    <row r="122" spans="1:19">
      <c r="A122" s="77"/>
      <c r="B122" s="77"/>
      <c r="C122" s="77"/>
      <c r="D122" s="77"/>
      <c r="E122" s="77"/>
      <c r="F122" s="77"/>
      <c r="G122" s="77"/>
      <c r="H122" s="77"/>
      <c r="I122" s="77"/>
      <c r="J122" s="77"/>
      <c r="K122" s="77"/>
      <c r="L122" s="77"/>
      <c r="M122" s="77"/>
      <c r="N122" s="77"/>
      <c r="O122" s="77"/>
      <c r="P122" s="77"/>
      <c r="Q122" s="77"/>
      <c r="R122" s="77"/>
      <c r="S122" s="77"/>
    </row>
    <row r="123" spans="1:19">
      <c r="A123" s="77"/>
      <c r="B123" s="77"/>
      <c r="C123" s="77"/>
      <c r="D123" s="77"/>
      <c r="E123" s="77"/>
      <c r="F123" s="77"/>
      <c r="G123" s="77"/>
      <c r="H123" s="77"/>
      <c r="I123" s="77"/>
      <c r="J123" s="77"/>
      <c r="K123" s="77"/>
      <c r="L123" s="77"/>
      <c r="M123" s="77"/>
      <c r="N123" s="77"/>
      <c r="O123" s="77"/>
      <c r="P123" s="77"/>
      <c r="Q123" s="77"/>
      <c r="R123" s="77"/>
      <c r="S123" s="77"/>
    </row>
    <row r="124" spans="1:19">
      <c r="A124" s="77"/>
      <c r="B124" s="77"/>
      <c r="C124" s="77"/>
      <c r="D124" s="77"/>
      <c r="E124" s="77"/>
      <c r="F124" s="77"/>
      <c r="G124" s="77"/>
      <c r="H124" s="77"/>
      <c r="I124" s="77"/>
      <c r="J124" s="77"/>
      <c r="K124" s="77"/>
      <c r="L124" s="77"/>
      <c r="M124" s="77"/>
      <c r="N124" s="77"/>
      <c r="O124" s="77"/>
      <c r="P124" s="77"/>
      <c r="Q124" s="77"/>
      <c r="R124" s="77"/>
      <c r="S124" s="77"/>
    </row>
    <row r="125" spans="1:19">
      <c r="A125" s="77"/>
      <c r="B125" s="77"/>
      <c r="C125" s="77"/>
      <c r="D125" s="77"/>
      <c r="E125" s="77"/>
      <c r="F125" s="77"/>
      <c r="G125" s="77"/>
      <c r="H125" s="77"/>
      <c r="I125" s="77"/>
      <c r="J125" s="77"/>
      <c r="K125" s="77"/>
      <c r="L125" s="77"/>
      <c r="M125" s="77"/>
      <c r="N125" s="77"/>
      <c r="O125" s="77"/>
      <c r="P125" s="77"/>
      <c r="Q125" s="77"/>
      <c r="R125" s="77"/>
      <c r="S125" s="77"/>
    </row>
    <row r="126" spans="1:19">
      <c r="A126" s="77"/>
      <c r="B126" s="77"/>
      <c r="C126" s="77"/>
      <c r="D126" s="77"/>
      <c r="E126" s="77"/>
      <c r="F126" s="77"/>
      <c r="G126" s="77"/>
      <c r="H126" s="77"/>
      <c r="I126" s="77"/>
      <c r="J126" s="77"/>
      <c r="K126" s="77"/>
      <c r="L126" s="77"/>
      <c r="M126" s="77"/>
      <c r="N126" s="77"/>
      <c r="O126" s="77"/>
      <c r="P126" s="77"/>
      <c r="Q126" s="77"/>
      <c r="R126" s="77"/>
      <c r="S126" s="77"/>
    </row>
    <row r="127" spans="1:19">
      <c r="A127" s="77"/>
      <c r="B127" s="77"/>
      <c r="C127" s="77"/>
      <c r="D127" s="77"/>
      <c r="E127" s="77"/>
      <c r="F127" s="77"/>
      <c r="G127" s="77"/>
      <c r="H127" s="77"/>
      <c r="I127" s="77"/>
      <c r="J127" s="77"/>
      <c r="K127" s="77"/>
      <c r="L127" s="77"/>
      <c r="M127" s="77"/>
      <c r="N127" s="77"/>
      <c r="O127" s="77"/>
      <c r="P127" s="77"/>
      <c r="Q127" s="77"/>
      <c r="R127" s="77"/>
      <c r="S127" s="77"/>
    </row>
    <row r="128" spans="1:19">
      <c r="A128" s="77"/>
      <c r="B128" s="77"/>
      <c r="C128" s="77"/>
      <c r="D128" s="77"/>
      <c r="E128" s="77"/>
      <c r="F128" s="77"/>
      <c r="G128" s="77"/>
      <c r="H128" s="77"/>
      <c r="I128" s="77"/>
      <c r="J128" s="77"/>
      <c r="K128" s="77"/>
      <c r="L128" s="77"/>
      <c r="M128" s="77"/>
      <c r="N128" s="77"/>
      <c r="O128" s="77"/>
      <c r="P128" s="77"/>
      <c r="Q128" s="77"/>
      <c r="R128" s="77"/>
      <c r="S128" s="77"/>
    </row>
    <row r="129" spans="1:19">
      <c r="A129" s="77"/>
      <c r="B129" s="77"/>
      <c r="C129" s="77"/>
      <c r="D129" s="77"/>
      <c r="E129" s="77"/>
      <c r="F129" s="77"/>
      <c r="G129" s="77"/>
      <c r="H129" s="77"/>
      <c r="I129" s="77"/>
      <c r="J129" s="77"/>
      <c r="K129" s="77"/>
      <c r="L129" s="77"/>
      <c r="M129" s="77"/>
      <c r="N129" s="77"/>
      <c r="O129" s="77"/>
      <c r="P129" s="77"/>
      <c r="Q129" s="77"/>
      <c r="R129" s="77"/>
      <c r="S129" s="77"/>
    </row>
    <row r="130" spans="1:19">
      <c r="A130" s="77"/>
      <c r="B130" s="77"/>
      <c r="C130" s="77"/>
      <c r="D130" s="77"/>
      <c r="E130" s="77"/>
      <c r="F130" s="77"/>
      <c r="G130" s="77"/>
      <c r="H130" s="77"/>
      <c r="I130" s="77"/>
      <c r="J130" s="77"/>
      <c r="K130" s="77"/>
      <c r="L130" s="77"/>
      <c r="M130" s="77"/>
      <c r="N130" s="77"/>
      <c r="O130" s="77"/>
      <c r="P130" s="77"/>
      <c r="Q130" s="77"/>
      <c r="R130" s="77"/>
      <c r="S130" s="77"/>
    </row>
    <row r="131" spans="1:19">
      <c r="A131" s="77"/>
      <c r="B131" s="77"/>
      <c r="C131" s="77"/>
      <c r="D131" s="77"/>
      <c r="E131" s="77"/>
      <c r="F131" s="77"/>
      <c r="G131" s="77"/>
      <c r="H131" s="77"/>
      <c r="I131" s="77"/>
      <c r="J131" s="77"/>
      <c r="K131" s="77"/>
      <c r="L131" s="77"/>
      <c r="M131" s="77"/>
      <c r="N131" s="77"/>
      <c r="O131" s="77"/>
      <c r="P131" s="77"/>
      <c r="Q131" s="77"/>
      <c r="R131" s="77"/>
      <c r="S131" s="77"/>
    </row>
    <row r="132" spans="1:19">
      <c r="A132" s="77"/>
      <c r="B132" s="77"/>
      <c r="C132" s="77"/>
      <c r="D132" s="77"/>
      <c r="E132" s="77"/>
      <c r="F132" s="77"/>
      <c r="G132" s="77"/>
      <c r="H132" s="77"/>
      <c r="I132" s="77"/>
      <c r="J132" s="77"/>
      <c r="K132" s="77"/>
      <c r="L132" s="77"/>
      <c r="M132" s="77"/>
      <c r="N132" s="77"/>
      <c r="O132" s="77"/>
      <c r="P132" s="77"/>
      <c r="Q132" s="77"/>
      <c r="R132" s="77"/>
      <c r="S132" s="77"/>
    </row>
    <row r="133" spans="1:19">
      <c r="A133" s="77"/>
      <c r="B133" s="77"/>
      <c r="C133" s="77"/>
      <c r="D133" s="77"/>
      <c r="E133" s="77"/>
      <c r="F133" s="77"/>
      <c r="G133" s="77"/>
      <c r="H133" s="77"/>
      <c r="I133" s="77"/>
      <c r="J133" s="77"/>
      <c r="K133" s="77"/>
      <c r="L133" s="77"/>
      <c r="M133" s="77"/>
      <c r="N133" s="77"/>
      <c r="O133" s="77"/>
      <c r="P133" s="77"/>
      <c r="Q133" s="77"/>
      <c r="R133" s="77"/>
      <c r="S133" s="77"/>
    </row>
    <row r="134" spans="1:19">
      <c r="A134" s="77"/>
      <c r="B134" s="77"/>
      <c r="C134" s="77"/>
      <c r="D134" s="77"/>
      <c r="E134" s="77"/>
      <c r="F134" s="77"/>
      <c r="G134" s="77"/>
      <c r="H134" s="77"/>
      <c r="I134" s="77"/>
      <c r="J134" s="77"/>
      <c r="K134" s="77"/>
      <c r="L134" s="77"/>
      <c r="M134" s="77"/>
      <c r="N134" s="77"/>
      <c r="O134" s="77"/>
      <c r="P134" s="77"/>
      <c r="Q134" s="77"/>
      <c r="R134" s="77"/>
      <c r="S134" s="77"/>
    </row>
    <row r="135" spans="1:19">
      <c r="A135" s="77"/>
      <c r="B135" s="77"/>
      <c r="C135" s="77"/>
      <c r="D135" s="77"/>
      <c r="E135" s="77"/>
      <c r="F135" s="77"/>
      <c r="G135" s="77"/>
      <c r="H135" s="77"/>
      <c r="I135" s="77"/>
      <c r="J135" s="77"/>
      <c r="K135" s="77"/>
      <c r="L135" s="77"/>
      <c r="M135" s="77"/>
      <c r="N135" s="77"/>
      <c r="O135" s="77"/>
      <c r="P135" s="77"/>
      <c r="Q135" s="77"/>
      <c r="R135" s="77"/>
      <c r="S135" s="77"/>
    </row>
    <row r="136" spans="1:19">
      <c r="A136" s="77"/>
      <c r="B136" s="77"/>
      <c r="C136" s="77"/>
      <c r="D136" s="77"/>
      <c r="E136" s="77"/>
      <c r="F136" s="77"/>
      <c r="G136" s="77"/>
      <c r="H136" s="77"/>
      <c r="I136" s="77"/>
      <c r="J136" s="77"/>
      <c r="K136" s="77"/>
      <c r="L136" s="77"/>
      <c r="M136" s="77"/>
      <c r="N136" s="77"/>
      <c r="O136" s="77"/>
      <c r="P136" s="77"/>
      <c r="Q136" s="77"/>
      <c r="R136" s="77"/>
      <c r="S136" s="77"/>
    </row>
    <row r="137" spans="1:19">
      <c r="A137" s="77"/>
      <c r="B137" s="77"/>
      <c r="C137" s="77"/>
      <c r="D137" s="77"/>
      <c r="E137" s="77"/>
      <c r="F137" s="77"/>
      <c r="G137" s="77"/>
      <c r="H137" s="77"/>
      <c r="I137" s="77"/>
      <c r="J137" s="77"/>
      <c r="K137" s="77"/>
      <c r="L137" s="77"/>
      <c r="M137" s="77"/>
      <c r="N137" s="77"/>
      <c r="O137" s="77"/>
      <c r="P137" s="77"/>
      <c r="Q137" s="77"/>
      <c r="R137" s="77"/>
      <c r="S137" s="77"/>
    </row>
    <row r="138" spans="1:19">
      <c r="A138" s="77"/>
      <c r="B138" s="77"/>
      <c r="C138" s="77"/>
      <c r="D138" s="77"/>
      <c r="E138" s="77"/>
      <c r="F138" s="77"/>
      <c r="G138" s="77"/>
      <c r="H138" s="77"/>
      <c r="I138" s="77"/>
      <c r="J138" s="77"/>
      <c r="K138" s="77"/>
      <c r="L138" s="77"/>
      <c r="M138" s="77"/>
      <c r="N138" s="77"/>
      <c r="O138" s="77"/>
      <c r="P138" s="77"/>
      <c r="Q138" s="77"/>
      <c r="R138" s="77"/>
      <c r="S138" s="77"/>
    </row>
    <row r="139" spans="1:19">
      <c r="A139" s="77"/>
      <c r="B139" s="77"/>
      <c r="C139" s="77"/>
      <c r="D139" s="77"/>
      <c r="E139" s="77"/>
      <c r="F139" s="77"/>
      <c r="G139" s="77"/>
      <c r="H139" s="77"/>
      <c r="I139" s="77"/>
      <c r="J139" s="77"/>
      <c r="K139" s="77"/>
      <c r="L139" s="77"/>
      <c r="M139" s="77"/>
      <c r="N139" s="77"/>
      <c r="O139" s="77"/>
      <c r="P139" s="77"/>
      <c r="Q139" s="77"/>
      <c r="R139" s="77"/>
      <c r="S139" s="77"/>
    </row>
    <row r="140" spans="1:19">
      <c r="A140" s="77"/>
      <c r="B140" s="77"/>
      <c r="C140" s="77"/>
      <c r="D140" s="77"/>
      <c r="E140" s="77"/>
      <c r="F140" s="77"/>
      <c r="G140" s="77"/>
      <c r="H140" s="77"/>
      <c r="I140" s="77"/>
      <c r="J140" s="77"/>
      <c r="K140" s="77"/>
      <c r="L140" s="77"/>
      <c r="M140" s="77"/>
      <c r="N140" s="77"/>
      <c r="O140" s="77"/>
      <c r="P140" s="77"/>
      <c r="Q140" s="77"/>
      <c r="R140" s="77"/>
      <c r="S140" s="77"/>
    </row>
    <row r="141" spans="1:19">
      <c r="A141" s="77"/>
      <c r="B141" s="77"/>
      <c r="C141" s="77"/>
      <c r="D141" s="77"/>
      <c r="E141" s="77"/>
      <c r="F141" s="77"/>
      <c r="G141" s="77"/>
      <c r="H141" s="77"/>
      <c r="I141" s="77"/>
      <c r="J141" s="77"/>
      <c r="K141" s="77"/>
      <c r="L141" s="77"/>
      <c r="M141" s="77"/>
      <c r="N141" s="77"/>
      <c r="O141" s="77"/>
      <c r="P141" s="77"/>
      <c r="Q141" s="77"/>
      <c r="R141" s="77"/>
      <c r="S141" s="77"/>
    </row>
    <row r="142" spans="1:19">
      <c r="A142" s="77"/>
      <c r="B142" s="77"/>
      <c r="C142" s="77"/>
      <c r="D142" s="77"/>
      <c r="E142" s="77"/>
      <c r="F142" s="77"/>
      <c r="G142" s="77"/>
      <c r="H142" s="77"/>
      <c r="I142" s="77"/>
      <c r="J142" s="77"/>
      <c r="K142" s="77"/>
      <c r="L142" s="77"/>
      <c r="M142" s="77"/>
      <c r="N142" s="77"/>
      <c r="O142" s="77"/>
      <c r="P142" s="77"/>
      <c r="Q142" s="77"/>
      <c r="R142" s="77"/>
      <c r="S142" s="77"/>
    </row>
    <row r="143" spans="1:19">
      <c r="A143" s="77"/>
      <c r="B143" s="77"/>
      <c r="C143" s="77"/>
      <c r="D143" s="77"/>
      <c r="E143" s="77"/>
      <c r="F143" s="77"/>
      <c r="G143" s="77"/>
      <c r="H143" s="77"/>
      <c r="I143" s="77"/>
      <c r="J143" s="77"/>
      <c r="K143" s="77"/>
      <c r="L143" s="77"/>
      <c r="M143" s="77"/>
      <c r="N143" s="77"/>
      <c r="O143" s="77"/>
      <c r="P143" s="77"/>
      <c r="Q143" s="77"/>
      <c r="R143" s="77"/>
      <c r="S143" s="77"/>
    </row>
    <row r="144" spans="1:19">
      <c r="A144" s="77"/>
      <c r="B144" s="77"/>
      <c r="C144" s="77"/>
      <c r="D144" s="77"/>
      <c r="E144" s="77"/>
      <c r="F144" s="77"/>
      <c r="G144" s="77"/>
      <c r="H144" s="77"/>
      <c r="I144" s="77"/>
      <c r="J144" s="77"/>
      <c r="K144" s="77"/>
      <c r="L144" s="77"/>
      <c r="M144" s="77"/>
      <c r="N144" s="77"/>
      <c r="O144" s="77"/>
      <c r="P144" s="77"/>
      <c r="Q144" s="77"/>
      <c r="R144" s="77"/>
      <c r="S144" s="77"/>
    </row>
    <row r="145" spans="1:19">
      <c r="A145" s="77"/>
      <c r="B145" s="77"/>
      <c r="C145" s="77"/>
      <c r="D145" s="77"/>
      <c r="E145" s="77"/>
      <c r="F145" s="77"/>
      <c r="G145" s="77"/>
      <c r="H145" s="77"/>
      <c r="I145" s="77"/>
      <c r="J145" s="77"/>
      <c r="K145" s="77"/>
      <c r="L145" s="77"/>
      <c r="M145" s="77"/>
      <c r="N145" s="77"/>
      <c r="O145" s="77"/>
      <c r="P145" s="77"/>
      <c r="Q145" s="77"/>
      <c r="R145" s="77"/>
      <c r="S145" s="77"/>
    </row>
    <row r="146" spans="1:19">
      <c r="A146" s="77"/>
      <c r="B146" s="77"/>
      <c r="C146" s="77"/>
      <c r="D146" s="77"/>
      <c r="E146" s="77"/>
      <c r="F146" s="77"/>
      <c r="G146" s="77"/>
      <c r="H146" s="77"/>
      <c r="I146" s="77"/>
      <c r="J146" s="77"/>
      <c r="K146" s="77"/>
      <c r="L146" s="77"/>
      <c r="M146" s="77"/>
      <c r="N146" s="77"/>
      <c r="O146" s="77"/>
      <c r="P146" s="77"/>
      <c r="Q146" s="77"/>
      <c r="R146" s="77"/>
      <c r="S146" s="77"/>
    </row>
    <row r="147" spans="1:19">
      <c r="A147" s="77"/>
      <c r="B147" s="77"/>
      <c r="C147" s="77"/>
      <c r="D147" s="77"/>
      <c r="E147" s="77"/>
      <c r="F147" s="77"/>
      <c r="G147" s="77"/>
      <c r="H147" s="77"/>
      <c r="I147" s="77"/>
      <c r="J147" s="77"/>
      <c r="K147" s="77"/>
      <c r="L147" s="77"/>
      <c r="M147" s="77"/>
      <c r="N147" s="77"/>
      <c r="O147" s="77"/>
      <c r="P147" s="77"/>
      <c r="Q147" s="77"/>
      <c r="R147" s="77"/>
      <c r="S147" s="77"/>
    </row>
    <row r="148" spans="1:19">
      <c r="A148" s="77"/>
      <c r="B148" s="77"/>
      <c r="C148" s="77"/>
      <c r="D148" s="77"/>
      <c r="E148" s="77"/>
      <c r="F148" s="77"/>
      <c r="G148" s="77"/>
      <c r="H148" s="77"/>
      <c r="I148" s="77"/>
      <c r="J148" s="77"/>
      <c r="K148" s="77"/>
      <c r="L148" s="77"/>
      <c r="M148" s="77"/>
      <c r="N148" s="77"/>
      <c r="O148" s="77"/>
      <c r="P148" s="77"/>
      <c r="Q148" s="77"/>
      <c r="R148" s="77"/>
      <c r="S148" s="77"/>
    </row>
    <row r="149" spans="1:19">
      <c r="A149" s="77"/>
      <c r="B149" s="77"/>
      <c r="C149" s="77"/>
      <c r="D149" s="77"/>
      <c r="E149" s="77"/>
      <c r="F149" s="77"/>
      <c r="G149" s="77"/>
      <c r="H149" s="77"/>
      <c r="I149" s="77"/>
      <c r="J149" s="77"/>
      <c r="K149" s="77"/>
      <c r="L149" s="77"/>
      <c r="M149" s="77"/>
      <c r="N149" s="77"/>
      <c r="O149" s="77"/>
      <c r="P149" s="77"/>
      <c r="Q149" s="77"/>
      <c r="R149" s="77"/>
      <c r="S149" s="77"/>
    </row>
    <row r="150" spans="1:19">
      <c r="A150" s="77"/>
      <c r="B150" s="77"/>
      <c r="C150" s="77"/>
      <c r="D150" s="77"/>
      <c r="E150" s="77"/>
      <c r="F150" s="77"/>
      <c r="G150" s="77"/>
      <c r="H150" s="77"/>
      <c r="I150" s="77"/>
      <c r="J150" s="77"/>
      <c r="K150" s="77"/>
      <c r="L150" s="77"/>
      <c r="M150" s="77"/>
      <c r="N150" s="77"/>
      <c r="O150" s="77"/>
      <c r="P150" s="77"/>
      <c r="Q150" s="77"/>
      <c r="R150" s="77"/>
      <c r="S150" s="77"/>
    </row>
    <row r="151" spans="1:19">
      <c r="A151" s="77"/>
      <c r="B151" s="77"/>
      <c r="C151" s="77"/>
      <c r="D151" s="77"/>
      <c r="E151" s="77"/>
      <c r="F151" s="77"/>
      <c r="G151" s="77"/>
      <c r="H151" s="77"/>
      <c r="I151" s="77"/>
      <c r="J151" s="77"/>
      <c r="K151" s="77"/>
      <c r="L151" s="77"/>
      <c r="M151" s="77"/>
      <c r="N151" s="77"/>
      <c r="O151" s="77"/>
      <c r="P151" s="77"/>
      <c r="Q151" s="77"/>
      <c r="R151" s="77"/>
      <c r="S151" s="77"/>
    </row>
    <row r="152" spans="1:19">
      <c r="A152" s="77"/>
      <c r="B152" s="77"/>
      <c r="C152" s="77"/>
      <c r="D152" s="77"/>
      <c r="E152" s="77"/>
      <c r="F152" s="77"/>
      <c r="G152" s="77"/>
      <c r="H152" s="77"/>
      <c r="I152" s="77"/>
      <c r="J152" s="77"/>
      <c r="K152" s="77"/>
      <c r="L152" s="77"/>
      <c r="M152" s="77"/>
      <c r="N152" s="77"/>
      <c r="O152" s="77"/>
      <c r="P152" s="77"/>
      <c r="Q152" s="77"/>
      <c r="R152" s="77"/>
      <c r="S152" s="77"/>
    </row>
    <row r="153" spans="1:19">
      <c r="A153" s="77"/>
      <c r="B153" s="77"/>
      <c r="C153" s="77"/>
      <c r="D153" s="77"/>
      <c r="E153" s="77"/>
      <c r="F153" s="77"/>
      <c r="G153" s="77"/>
      <c r="H153" s="77"/>
      <c r="I153" s="77"/>
      <c r="J153" s="77"/>
      <c r="K153" s="77"/>
      <c r="L153" s="77"/>
      <c r="M153" s="77"/>
      <c r="N153" s="77"/>
      <c r="O153" s="77"/>
      <c r="P153" s="77"/>
      <c r="Q153" s="77"/>
      <c r="R153" s="77"/>
      <c r="S153" s="77"/>
    </row>
    <row r="154" spans="1:19">
      <c r="A154" s="77"/>
      <c r="B154" s="77"/>
      <c r="C154" s="77"/>
      <c r="D154" s="77"/>
      <c r="E154" s="77"/>
      <c r="F154" s="77"/>
      <c r="G154" s="77"/>
      <c r="H154" s="77"/>
      <c r="I154" s="77"/>
      <c r="J154" s="77"/>
      <c r="K154" s="77"/>
      <c r="L154" s="77"/>
      <c r="M154" s="77"/>
      <c r="N154" s="77"/>
      <c r="O154" s="77"/>
      <c r="P154" s="77"/>
      <c r="Q154" s="77"/>
      <c r="R154" s="77"/>
      <c r="S154" s="77"/>
    </row>
    <row r="155" spans="1:19">
      <c r="A155" s="77"/>
      <c r="B155" s="77"/>
      <c r="C155" s="77"/>
      <c r="D155" s="77"/>
      <c r="E155" s="77"/>
      <c r="F155" s="77"/>
      <c r="G155" s="77"/>
      <c r="H155" s="77"/>
      <c r="I155" s="77"/>
      <c r="J155" s="77"/>
      <c r="K155" s="77"/>
      <c r="L155" s="77"/>
      <c r="M155" s="77"/>
      <c r="N155" s="77"/>
      <c r="O155" s="77"/>
      <c r="P155" s="77"/>
      <c r="Q155" s="77"/>
      <c r="R155" s="77"/>
      <c r="S155" s="77"/>
    </row>
    <row r="156" spans="1:19">
      <c r="A156" s="77"/>
      <c r="B156" s="77"/>
      <c r="C156" s="77"/>
      <c r="D156" s="77"/>
      <c r="E156" s="77"/>
      <c r="F156" s="77"/>
      <c r="G156" s="77"/>
      <c r="H156" s="77"/>
      <c r="I156" s="77"/>
      <c r="J156" s="77"/>
      <c r="K156" s="77"/>
      <c r="L156" s="77"/>
      <c r="M156" s="77"/>
      <c r="N156" s="77"/>
      <c r="O156" s="77"/>
      <c r="P156" s="77"/>
      <c r="Q156" s="77"/>
      <c r="R156" s="77"/>
      <c r="S156" s="77"/>
    </row>
    <row r="157" spans="1:19">
      <c r="A157" s="77"/>
      <c r="B157" s="77"/>
      <c r="C157" s="77"/>
      <c r="D157" s="77"/>
      <c r="E157" s="77"/>
      <c r="F157" s="77"/>
      <c r="G157" s="77"/>
      <c r="H157" s="77"/>
      <c r="I157" s="77"/>
      <c r="J157" s="77"/>
      <c r="K157" s="77"/>
      <c r="L157" s="77"/>
      <c r="M157" s="77"/>
      <c r="N157" s="77"/>
      <c r="O157" s="77"/>
      <c r="P157" s="77"/>
      <c r="Q157" s="77"/>
      <c r="R157" s="77"/>
      <c r="S157" s="77"/>
    </row>
    <row r="158" spans="1:19">
      <c r="A158" s="77"/>
      <c r="B158" s="77"/>
      <c r="C158" s="77"/>
      <c r="D158" s="77"/>
      <c r="E158" s="77"/>
      <c r="F158" s="77"/>
      <c r="G158" s="77"/>
      <c r="H158" s="77"/>
      <c r="I158" s="77"/>
      <c r="J158" s="77"/>
      <c r="K158" s="77"/>
      <c r="L158" s="77"/>
      <c r="M158" s="77"/>
      <c r="N158" s="77"/>
      <c r="O158" s="77"/>
      <c r="P158" s="77"/>
      <c r="Q158" s="77"/>
      <c r="R158" s="77"/>
      <c r="S158" s="77"/>
    </row>
    <row r="159" spans="1:19">
      <c r="A159" s="77"/>
      <c r="B159" s="77"/>
      <c r="C159" s="77"/>
      <c r="D159" s="77"/>
      <c r="E159" s="77"/>
      <c r="F159" s="77"/>
      <c r="G159" s="77"/>
      <c r="H159" s="77"/>
      <c r="I159" s="77"/>
      <c r="J159" s="77"/>
      <c r="K159" s="77"/>
      <c r="L159" s="77"/>
      <c r="M159" s="77"/>
      <c r="N159" s="77"/>
      <c r="O159" s="77"/>
      <c r="P159" s="77"/>
      <c r="Q159" s="77"/>
      <c r="R159" s="77"/>
      <c r="S159" s="77"/>
    </row>
    <row r="160" spans="1:19">
      <c r="A160" s="77"/>
      <c r="B160" s="77"/>
      <c r="C160" s="77"/>
      <c r="D160" s="77"/>
      <c r="E160" s="77"/>
      <c r="F160" s="77"/>
      <c r="G160" s="77"/>
      <c r="H160" s="77"/>
      <c r="I160" s="77"/>
      <c r="J160" s="77"/>
      <c r="K160" s="77"/>
      <c r="L160" s="77"/>
      <c r="M160" s="77"/>
      <c r="N160" s="77"/>
      <c r="O160" s="77"/>
      <c r="P160" s="77"/>
      <c r="Q160" s="77"/>
      <c r="R160" s="77"/>
      <c r="S160" s="77"/>
    </row>
    <row r="161" spans="1:19">
      <c r="A161" s="77"/>
      <c r="B161" s="77"/>
      <c r="C161" s="77"/>
      <c r="D161" s="77"/>
      <c r="E161" s="77"/>
      <c r="F161" s="77"/>
      <c r="G161" s="77"/>
      <c r="H161" s="77"/>
      <c r="I161" s="77"/>
      <c r="J161" s="77"/>
      <c r="K161" s="77"/>
      <c r="L161" s="77"/>
      <c r="M161" s="77"/>
      <c r="N161" s="77"/>
      <c r="O161" s="77"/>
      <c r="P161" s="77"/>
      <c r="Q161" s="77"/>
      <c r="R161" s="77"/>
      <c r="S161" s="77"/>
    </row>
    <row r="162" spans="1:19">
      <c r="A162" s="77"/>
      <c r="B162" s="77"/>
      <c r="C162" s="77"/>
      <c r="D162" s="77"/>
      <c r="E162" s="77"/>
      <c r="F162" s="77"/>
      <c r="G162" s="77"/>
      <c r="H162" s="77"/>
      <c r="I162" s="77"/>
      <c r="J162" s="77"/>
      <c r="K162" s="77"/>
      <c r="L162" s="77"/>
      <c r="M162" s="77"/>
      <c r="N162" s="77"/>
      <c r="O162" s="77"/>
      <c r="P162" s="77"/>
      <c r="Q162" s="77"/>
      <c r="R162" s="77"/>
      <c r="S162" s="77"/>
    </row>
    <row r="163" spans="1:19">
      <c r="A163" s="77"/>
      <c r="B163" s="77"/>
      <c r="C163" s="77"/>
      <c r="D163" s="77"/>
      <c r="E163" s="77"/>
      <c r="F163" s="77"/>
      <c r="G163" s="77"/>
      <c r="H163" s="77"/>
      <c r="I163" s="77"/>
      <c r="J163" s="77"/>
      <c r="K163" s="77"/>
      <c r="L163" s="77"/>
      <c r="M163" s="77"/>
      <c r="N163" s="77"/>
      <c r="O163" s="77"/>
      <c r="P163" s="77"/>
      <c r="Q163" s="77"/>
      <c r="R163" s="77"/>
      <c r="S163" s="77"/>
    </row>
    <row r="164" spans="1:19">
      <c r="A164" s="77"/>
      <c r="B164" s="77"/>
      <c r="C164" s="77"/>
      <c r="D164" s="77"/>
      <c r="E164" s="77"/>
      <c r="F164" s="77"/>
      <c r="G164" s="77"/>
      <c r="H164" s="77"/>
      <c r="I164" s="77"/>
      <c r="J164" s="77"/>
      <c r="K164" s="77"/>
      <c r="L164" s="77"/>
      <c r="M164" s="77"/>
      <c r="N164" s="77"/>
      <c r="O164" s="77"/>
      <c r="P164" s="77"/>
      <c r="Q164" s="77"/>
      <c r="R164" s="77"/>
      <c r="S164" s="77"/>
    </row>
    <row r="165" spans="1:19">
      <c r="A165" s="77"/>
      <c r="B165" s="77"/>
      <c r="C165" s="77"/>
      <c r="D165" s="77"/>
      <c r="E165" s="77"/>
      <c r="F165" s="77"/>
      <c r="G165" s="77"/>
      <c r="H165" s="77"/>
      <c r="I165" s="77"/>
      <c r="J165" s="77"/>
      <c r="K165" s="77"/>
      <c r="L165" s="77"/>
      <c r="M165" s="77"/>
      <c r="N165" s="77"/>
      <c r="O165" s="77"/>
      <c r="P165" s="77"/>
      <c r="Q165" s="77"/>
      <c r="R165" s="77"/>
      <c r="S165" s="77"/>
    </row>
    <row r="166" spans="1:19">
      <c r="A166" s="77"/>
      <c r="B166" s="77"/>
      <c r="C166" s="77"/>
      <c r="D166" s="77"/>
      <c r="E166" s="77"/>
      <c r="F166" s="77"/>
      <c r="G166" s="77"/>
      <c r="H166" s="77"/>
      <c r="I166" s="77"/>
      <c r="J166" s="77"/>
      <c r="K166" s="77"/>
      <c r="L166" s="77"/>
      <c r="M166" s="77"/>
      <c r="N166" s="77"/>
      <c r="O166" s="77"/>
      <c r="P166" s="77"/>
      <c r="Q166" s="77"/>
      <c r="R166" s="77"/>
      <c r="S166" s="77"/>
    </row>
    <row r="167" spans="1:19">
      <c r="A167" s="77"/>
      <c r="B167" s="77"/>
      <c r="C167" s="77"/>
      <c r="D167" s="77"/>
      <c r="E167" s="77"/>
      <c r="F167" s="77"/>
      <c r="G167" s="77"/>
      <c r="H167" s="77"/>
      <c r="I167" s="77"/>
      <c r="J167" s="77"/>
      <c r="K167" s="77"/>
      <c r="L167" s="77"/>
      <c r="M167" s="77"/>
      <c r="N167" s="77"/>
      <c r="O167" s="77"/>
      <c r="P167" s="77"/>
      <c r="Q167" s="77"/>
      <c r="R167" s="77"/>
      <c r="S167" s="77"/>
    </row>
    <row r="168" spans="1:19">
      <c r="A168" s="77"/>
      <c r="B168" s="77"/>
      <c r="C168" s="77"/>
      <c r="D168" s="77"/>
      <c r="E168" s="77"/>
      <c r="F168" s="77"/>
      <c r="G168" s="77"/>
      <c r="H168" s="77"/>
      <c r="I168" s="77"/>
      <c r="J168" s="77"/>
      <c r="K168" s="77"/>
      <c r="L168" s="77"/>
      <c r="M168" s="77"/>
      <c r="N168" s="77"/>
      <c r="O168" s="77"/>
      <c r="P168" s="77"/>
      <c r="Q168" s="77"/>
      <c r="R168" s="77"/>
      <c r="S168" s="77"/>
    </row>
    <row r="169" spans="1:19">
      <c r="A169" s="77"/>
      <c r="B169" s="77"/>
      <c r="C169" s="77"/>
      <c r="D169" s="77"/>
      <c r="E169" s="77"/>
      <c r="F169" s="77"/>
      <c r="G169" s="77"/>
      <c r="H169" s="77"/>
      <c r="I169" s="77"/>
      <c r="J169" s="77"/>
      <c r="K169" s="77"/>
      <c r="L169" s="77"/>
      <c r="M169" s="77"/>
      <c r="N169" s="77"/>
      <c r="O169" s="77"/>
      <c r="P169" s="77"/>
      <c r="Q169" s="77"/>
      <c r="R169" s="77"/>
      <c r="S169" s="77"/>
    </row>
    <row r="170" spans="1:19">
      <c r="A170" s="77"/>
      <c r="B170" s="77"/>
      <c r="C170" s="77"/>
      <c r="D170" s="77"/>
      <c r="E170" s="77"/>
      <c r="F170" s="77"/>
      <c r="G170" s="77"/>
      <c r="H170" s="77"/>
      <c r="I170" s="77"/>
      <c r="J170" s="77"/>
      <c r="K170" s="77"/>
      <c r="L170" s="77"/>
      <c r="M170" s="77"/>
      <c r="N170" s="77"/>
      <c r="O170" s="77"/>
      <c r="P170" s="77"/>
      <c r="Q170" s="77"/>
      <c r="R170" s="77"/>
      <c r="S170" s="77"/>
    </row>
    <row r="171" spans="1:19">
      <c r="A171" s="77"/>
      <c r="B171" s="77"/>
      <c r="C171" s="77"/>
      <c r="D171" s="77"/>
      <c r="E171" s="77"/>
      <c r="F171" s="77"/>
      <c r="G171" s="77"/>
      <c r="H171" s="77"/>
      <c r="I171" s="77"/>
      <c r="J171" s="77"/>
      <c r="K171" s="77"/>
      <c r="L171" s="77"/>
      <c r="M171" s="77"/>
      <c r="N171" s="77"/>
      <c r="O171" s="77"/>
      <c r="P171" s="77"/>
      <c r="Q171" s="77"/>
      <c r="R171" s="77"/>
      <c r="S171" s="77"/>
    </row>
    <row r="172" spans="1:19">
      <c r="A172" s="77"/>
      <c r="B172" s="77"/>
      <c r="C172" s="77"/>
      <c r="D172" s="77"/>
      <c r="E172" s="77"/>
      <c r="F172" s="77"/>
      <c r="G172" s="77"/>
      <c r="H172" s="77"/>
      <c r="I172" s="77"/>
      <c r="J172" s="77"/>
      <c r="K172" s="77"/>
      <c r="L172" s="77"/>
      <c r="M172" s="77"/>
      <c r="N172" s="77"/>
      <c r="O172" s="77"/>
      <c r="P172" s="77"/>
      <c r="Q172" s="77"/>
      <c r="R172" s="77"/>
      <c r="S172" s="77"/>
    </row>
    <row r="173" spans="1:19">
      <c r="A173" s="77"/>
      <c r="B173" s="77"/>
      <c r="C173" s="77"/>
      <c r="D173" s="77"/>
      <c r="E173" s="77"/>
      <c r="F173" s="77"/>
      <c r="G173" s="77"/>
      <c r="H173" s="77"/>
      <c r="I173" s="77"/>
      <c r="J173" s="77"/>
      <c r="K173" s="77"/>
      <c r="L173" s="77"/>
      <c r="M173" s="77"/>
      <c r="N173" s="77"/>
      <c r="O173" s="77"/>
      <c r="P173" s="77"/>
      <c r="Q173" s="77"/>
      <c r="R173" s="77"/>
      <c r="S173" s="77"/>
    </row>
    <row r="174" spans="1:19">
      <c r="A174" s="77"/>
      <c r="B174" s="77"/>
      <c r="C174" s="77"/>
      <c r="D174" s="77"/>
      <c r="E174" s="77"/>
      <c r="F174" s="77"/>
      <c r="G174" s="77"/>
      <c r="H174" s="77"/>
      <c r="I174" s="77"/>
      <c r="J174" s="77"/>
      <c r="K174" s="77"/>
      <c r="L174" s="77"/>
      <c r="M174" s="77"/>
      <c r="N174" s="77"/>
      <c r="O174" s="77"/>
      <c r="P174" s="77"/>
      <c r="Q174" s="77"/>
      <c r="R174" s="77"/>
      <c r="S174" s="77"/>
    </row>
    <row r="175" spans="1:19">
      <c r="A175" s="77"/>
      <c r="B175" s="77"/>
      <c r="C175" s="77"/>
      <c r="D175" s="77"/>
      <c r="E175" s="77"/>
      <c r="F175" s="77"/>
      <c r="G175" s="77"/>
      <c r="H175" s="77"/>
      <c r="I175" s="77"/>
      <c r="J175" s="77"/>
      <c r="K175" s="77"/>
      <c r="L175" s="77"/>
      <c r="M175" s="77"/>
      <c r="N175" s="77"/>
      <c r="O175" s="77"/>
      <c r="P175" s="77"/>
      <c r="Q175" s="77"/>
      <c r="R175" s="77"/>
      <c r="S175" s="77"/>
    </row>
    <row r="176" spans="1:19">
      <c r="A176" s="77"/>
      <c r="B176" s="77"/>
      <c r="C176" s="77"/>
      <c r="D176" s="77"/>
      <c r="E176" s="77"/>
      <c r="F176" s="77"/>
      <c r="G176" s="77"/>
      <c r="H176" s="77"/>
      <c r="I176" s="77"/>
      <c r="J176" s="77"/>
      <c r="K176" s="77"/>
      <c r="L176" s="77"/>
      <c r="M176" s="77"/>
      <c r="N176" s="77"/>
      <c r="O176" s="77"/>
      <c r="P176" s="77"/>
      <c r="Q176" s="77"/>
      <c r="R176" s="77"/>
      <c r="S176" s="77"/>
    </row>
    <row r="177" spans="1:19">
      <c r="A177" s="77"/>
      <c r="B177" s="77"/>
      <c r="C177" s="77"/>
      <c r="D177" s="77"/>
      <c r="E177" s="77"/>
      <c r="F177" s="77"/>
      <c r="G177" s="77"/>
      <c r="H177" s="77"/>
      <c r="I177" s="77"/>
      <c r="J177" s="77"/>
      <c r="K177" s="77"/>
      <c r="L177" s="77"/>
      <c r="M177" s="77"/>
      <c r="N177" s="77"/>
      <c r="O177" s="77"/>
      <c r="P177" s="77"/>
      <c r="Q177" s="77"/>
      <c r="R177" s="77"/>
      <c r="S177" s="77"/>
    </row>
    <row r="178" spans="1:19">
      <c r="A178" s="77"/>
      <c r="B178" s="77"/>
      <c r="C178" s="77"/>
      <c r="D178" s="77"/>
      <c r="E178" s="77"/>
      <c r="F178" s="77"/>
      <c r="G178" s="77"/>
      <c r="H178" s="77"/>
      <c r="I178" s="77"/>
      <c r="J178" s="77"/>
      <c r="K178" s="77"/>
      <c r="L178" s="77"/>
      <c r="M178" s="77"/>
      <c r="N178" s="77"/>
      <c r="O178" s="77"/>
      <c r="P178" s="77"/>
      <c r="Q178" s="77"/>
      <c r="R178" s="77"/>
      <c r="S178" s="77"/>
    </row>
    <row r="179" spans="1:19">
      <c r="A179" s="77"/>
      <c r="B179" s="77"/>
      <c r="C179" s="77"/>
      <c r="D179" s="77"/>
      <c r="E179" s="77"/>
      <c r="F179" s="77"/>
      <c r="G179" s="77"/>
      <c r="H179" s="77"/>
      <c r="I179" s="77"/>
      <c r="J179" s="77"/>
      <c r="K179" s="77"/>
      <c r="L179" s="77"/>
      <c r="M179" s="77"/>
      <c r="N179" s="77"/>
      <c r="O179" s="77"/>
      <c r="P179" s="77"/>
      <c r="Q179" s="77"/>
      <c r="R179" s="77"/>
      <c r="S179" s="77"/>
    </row>
    <row r="180" spans="1:19">
      <c r="A180" s="77"/>
      <c r="B180" s="77"/>
      <c r="C180" s="77"/>
      <c r="D180" s="77"/>
      <c r="E180" s="77"/>
      <c r="F180" s="77"/>
      <c r="G180" s="77"/>
      <c r="H180" s="77"/>
      <c r="I180" s="77"/>
      <c r="J180" s="77"/>
      <c r="K180" s="77"/>
      <c r="L180" s="77"/>
      <c r="M180" s="77"/>
      <c r="N180" s="77"/>
      <c r="O180" s="77"/>
      <c r="P180" s="77"/>
      <c r="Q180" s="77"/>
      <c r="R180" s="77"/>
      <c r="S180" s="77"/>
    </row>
    <row r="181" spans="1:19">
      <c r="A181" s="77"/>
      <c r="B181" s="77"/>
      <c r="C181" s="77"/>
      <c r="D181" s="77"/>
      <c r="E181" s="77"/>
      <c r="F181" s="77"/>
      <c r="G181" s="77"/>
      <c r="H181" s="77"/>
      <c r="I181" s="77"/>
      <c r="J181" s="77"/>
      <c r="K181" s="77"/>
      <c r="L181" s="77"/>
      <c r="M181" s="77"/>
      <c r="N181" s="77"/>
      <c r="O181" s="77"/>
      <c r="P181" s="77"/>
      <c r="Q181" s="77"/>
      <c r="R181" s="77"/>
      <c r="S181" s="77"/>
    </row>
    <row r="182" spans="1:19">
      <c r="A182" s="77"/>
      <c r="B182" s="77"/>
      <c r="C182" s="77"/>
      <c r="D182" s="77"/>
      <c r="E182" s="77"/>
      <c r="F182" s="77"/>
      <c r="G182" s="77"/>
      <c r="H182" s="77"/>
      <c r="I182" s="77"/>
      <c r="J182" s="77"/>
      <c r="K182" s="77"/>
      <c r="L182" s="77"/>
      <c r="M182" s="77"/>
      <c r="N182" s="77"/>
      <c r="O182" s="77"/>
      <c r="P182" s="77"/>
      <c r="Q182" s="77"/>
      <c r="R182" s="77"/>
      <c r="S182" s="77"/>
    </row>
    <row r="183" spans="1:19">
      <c r="A183" s="77"/>
      <c r="B183" s="77"/>
      <c r="C183" s="77"/>
      <c r="D183" s="77"/>
      <c r="E183" s="77"/>
      <c r="F183" s="77"/>
      <c r="G183" s="77"/>
      <c r="H183" s="77"/>
      <c r="I183" s="77"/>
      <c r="J183" s="77"/>
      <c r="K183" s="77"/>
      <c r="L183" s="77"/>
      <c r="M183" s="77"/>
      <c r="N183" s="77"/>
      <c r="O183" s="77"/>
      <c r="P183" s="77"/>
      <c r="Q183" s="77"/>
      <c r="R183" s="77"/>
      <c r="S183" s="77"/>
    </row>
    <row r="184" spans="1:19">
      <c r="A184" s="77"/>
      <c r="B184" s="77"/>
      <c r="C184" s="77"/>
      <c r="D184" s="77"/>
      <c r="E184" s="77"/>
      <c r="F184" s="77"/>
      <c r="G184" s="77"/>
      <c r="H184" s="77"/>
      <c r="I184" s="77"/>
      <c r="J184" s="77"/>
      <c r="K184" s="77"/>
      <c r="L184" s="77"/>
      <c r="M184" s="77"/>
      <c r="N184" s="77"/>
      <c r="O184" s="77"/>
      <c r="P184" s="77"/>
      <c r="Q184" s="77"/>
      <c r="R184" s="77"/>
      <c r="S184" s="77"/>
    </row>
    <row r="185" spans="1:19">
      <c r="A185" s="77"/>
      <c r="B185" s="77"/>
      <c r="C185" s="77"/>
      <c r="D185" s="77"/>
      <c r="E185" s="77"/>
      <c r="F185" s="77"/>
      <c r="G185" s="77"/>
      <c r="H185" s="77"/>
      <c r="I185" s="77"/>
      <c r="J185" s="77"/>
      <c r="K185" s="77"/>
      <c r="L185" s="77"/>
      <c r="M185" s="77"/>
      <c r="N185" s="77"/>
      <c r="O185" s="77"/>
      <c r="P185" s="77"/>
      <c r="Q185" s="77"/>
      <c r="R185" s="77"/>
      <c r="S185" s="77"/>
    </row>
    <row r="186" spans="1:19">
      <c r="A186" s="77"/>
      <c r="B186" s="77"/>
      <c r="C186" s="77"/>
      <c r="D186" s="77"/>
      <c r="E186" s="77"/>
      <c r="F186" s="77"/>
      <c r="G186" s="77"/>
      <c r="H186" s="77"/>
      <c r="I186" s="77"/>
      <c r="J186" s="77"/>
      <c r="K186" s="77"/>
      <c r="L186" s="77"/>
      <c r="M186" s="77"/>
      <c r="N186" s="77"/>
      <c r="O186" s="77"/>
      <c r="P186" s="77"/>
      <c r="Q186" s="77"/>
      <c r="R186" s="77"/>
      <c r="S186" s="77"/>
    </row>
    <row r="187" spans="1:19">
      <c r="A187" s="77"/>
      <c r="B187" s="77"/>
      <c r="C187" s="77"/>
      <c r="D187" s="77"/>
      <c r="E187" s="77"/>
      <c r="F187" s="77"/>
      <c r="G187" s="77"/>
      <c r="H187" s="77"/>
      <c r="I187" s="77"/>
      <c r="J187" s="77"/>
      <c r="K187" s="77"/>
      <c r="L187" s="77"/>
      <c r="M187" s="77"/>
      <c r="N187" s="77"/>
      <c r="O187" s="77"/>
      <c r="P187" s="77"/>
      <c r="Q187" s="77"/>
      <c r="R187" s="77"/>
      <c r="S187" s="77"/>
    </row>
    <row r="188" spans="1:19">
      <c r="A188" s="77"/>
      <c r="B188" s="77"/>
      <c r="C188" s="77"/>
      <c r="D188" s="77"/>
      <c r="E188" s="77"/>
      <c r="F188" s="77"/>
      <c r="G188" s="77"/>
      <c r="H188" s="77"/>
      <c r="I188" s="77"/>
      <c r="J188" s="77"/>
      <c r="K188" s="77"/>
      <c r="L188" s="77"/>
      <c r="M188" s="77"/>
      <c r="N188" s="77"/>
      <c r="O188" s="77"/>
      <c r="P188" s="77"/>
      <c r="Q188" s="77"/>
      <c r="R188" s="77"/>
      <c r="S188" s="77"/>
    </row>
    <row r="189" spans="1:19">
      <c r="A189" s="77"/>
      <c r="B189" s="77"/>
      <c r="C189" s="77"/>
      <c r="D189" s="77"/>
      <c r="E189" s="77"/>
      <c r="F189" s="77"/>
      <c r="G189" s="77"/>
      <c r="H189" s="77"/>
      <c r="I189" s="77"/>
      <c r="J189" s="77"/>
      <c r="K189" s="77"/>
      <c r="L189" s="77"/>
      <c r="M189" s="77"/>
      <c r="N189" s="77"/>
      <c r="O189" s="77"/>
      <c r="P189" s="77"/>
      <c r="Q189" s="77"/>
      <c r="R189" s="77"/>
      <c r="S189" s="77"/>
    </row>
    <row r="190" spans="1:19">
      <c r="A190" s="77"/>
      <c r="B190" s="77"/>
      <c r="C190" s="77"/>
      <c r="D190" s="77"/>
      <c r="E190" s="77"/>
      <c r="F190" s="77"/>
      <c r="G190" s="77"/>
      <c r="H190" s="77"/>
      <c r="I190" s="77"/>
      <c r="J190" s="77"/>
      <c r="K190" s="77"/>
      <c r="L190" s="77"/>
      <c r="M190" s="77"/>
      <c r="N190" s="77"/>
      <c r="O190" s="77"/>
      <c r="P190" s="77"/>
      <c r="Q190" s="77"/>
      <c r="R190" s="77"/>
      <c r="S190" s="77"/>
    </row>
    <row r="191" spans="1:19">
      <c r="A191" s="77"/>
      <c r="B191" s="77"/>
      <c r="C191" s="77"/>
      <c r="D191" s="77"/>
      <c r="E191" s="77"/>
      <c r="F191" s="77"/>
      <c r="G191" s="77"/>
      <c r="H191" s="77"/>
      <c r="I191" s="77"/>
      <c r="J191" s="77"/>
      <c r="K191" s="77"/>
      <c r="L191" s="77"/>
      <c r="M191" s="77"/>
      <c r="N191" s="77"/>
      <c r="O191" s="77"/>
      <c r="P191" s="77"/>
      <c r="Q191" s="77"/>
      <c r="R191" s="77"/>
      <c r="S191" s="77"/>
    </row>
    <row r="192" spans="1:19">
      <c r="A192" s="77"/>
      <c r="B192" s="77"/>
      <c r="C192" s="77"/>
      <c r="D192" s="77"/>
      <c r="E192" s="77"/>
      <c r="F192" s="77"/>
      <c r="G192" s="77"/>
      <c r="H192" s="77"/>
      <c r="I192" s="77"/>
      <c r="J192" s="77"/>
      <c r="K192" s="77"/>
      <c r="L192" s="77"/>
      <c r="M192" s="77"/>
      <c r="N192" s="77"/>
      <c r="O192" s="77"/>
      <c r="P192" s="77"/>
      <c r="Q192" s="77"/>
      <c r="R192" s="77"/>
      <c r="S192" s="77"/>
    </row>
    <row r="193" spans="1:19">
      <c r="A193" s="77"/>
      <c r="B193" s="77"/>
      <c r="C193" s="77"/>
      <c r="D193" s="77"/>
      <c r="E193" s="77"/>
      <c r="F193" s="77"/>
      <c r="G193" s="77"/>
      <c r="H193" s="77"/>
      <c r="I193" s="77"/>
      <c r="J193" s="77"/>
      <c r="K193" s="77"/>
      <c r="L193" s="77"/>
      <c r="M193" s="77"/>
      <c r="N193" s="77"/>
      <c r="O193" s="77"/>
      <c r="P193" s="77"/>
      <c r="Q193" s="77"/>
      <c r="R193" s="77"/>
      <c r="S193" s="77"/>
    </row>
    <row r="194" spans="1:19">
      <c r="A194" s="77"/>
      <c r="B194" s="77"/>
      <c r="C194" s="77"/>
      <c r="D194" s="77"/>
      <c r="E194" s="77"/>
      <c r="F194" s="77"/>
      <c r="G194" s="77"/>
      <c r="H194" s="77"/>
      <c r="I194" s="77"/>
      <c r="J194" s="77"/>
      <c r="K194" s="77"/>
      <c r="L194" s="77"/>
      <c r="M194" s="77"/>
      <c r="N194" s="77"/>
      <c r="O194" s="77"/>
      <c r="P194" s="77"/>
      <c r="Q194" s="77"/>
      <c r="R194" s="77"/>
      <c r="S194" s="77"/>
    </row>
    <row r="195" spans="1:19">
      <c r="A195" s="77"/>
      <c r="B195" s="77"/>
      <c r="C195" s="77"/>
      <c r="D195" s="77"/>
      <c r="E195" s="77"/>
      <c r="F195" s="77"/>
      <c r="G195" s="77"/>
      <c r="H195" s="77"/>
      <c r="I195" s="77"/>
      <c r="J195" s="77"/>
      <c r="K195" s="77"/>
      <c r="L195" s="77"/>
      <c r="M195" s="77"/>
      <c r="N195" s="77"/>
      <c r="O195" s="77"/>
      <c r="P195" s="77"/>
      <c r="Q195" s="77"/>
      <c r="R195" s="77"/>
      <c r="S195" s="77"/>
    </row>
    <row r="196" spans="1:19">
      <c r="A196" s="77"/>
      <c r="B196" s="77"/>
      <c r="C196" s="77"/>
      <c r="D196" s="77"/>
      <c r="E196" s="77"/>
      <c r="F196" s="77"/>
      <c r="G196" s="77"/>
      <c r="H196" s="77"/>
      <c r="I196" s="77"/>
      <c r="J196" s="77"/>
      <c r="K196" s="77"/>
      <c r="L196" s="77"/>
      <c r="M196" s="77"/>
      <c r="N196" s="77"/>
      <c r="O196" s="77"/>
      <c r="P196" s="77"/>
      <c r="Q196" s="77"/>
      <c r="R196" s="77"/>
      <c r="S196" s="77"/>
    </row>
    <row r="197" spans="1:19">
      <c r="A197" s="77"/>
      <c r="B197" s="77"/>
      <c r="C197" s="77"/>
      <c r="D197" s="77"/>
      <c r="E197" s="77"/>
      <c r="F197" s="77"/>
      <c r="G197" s="77"/>
      <c r="H197" s="77"/>
      <c r="I197" s="77"/>
      <c r="J197" s="77"/>
      <c r="K197" s="77"/>
      <c r="L197" s="77"/>
      <c r="M197" s="77"/>
      <c r="N197" s="77"/>
      <c r="O197" s="77"/>
      <c r="P197" s="77"/>
      <c r="Q197" s="77"/>
      <c r="R197" s="77"/>
      <c r="S197" s="77"/>
    </row>
    <row r="198" spans="1:19">
      <c r="A198" s="77"/>
      <c r="B198" s="77"/>
      <c r="C198" s="77"/>
      <c r="D198" s="77"/>
      <c r="E198" s="77"/>
      <c r="F198" s="77"/>
      <c r="G198" s="77"/>
      <c r="H198" s="77"/>
      <c r="I198" s="77"/>
      <c r="J198" s="77"/>
      <c r="K198" s="77"/>
      <c r="L198" s="77"/>
      <c r="M198" s="77"/>
      <c r="N198" s="77"/>
      <c r="O198" s="77"/>
      <c r="P198" s="77"/>
      <c r="Q198" s="77"/>
      <c r="R198" s="77"/>
      <c r="S198" s="77"/>
    </row>
    <row r="199" spans="1:19">
      <c r="A199" s="77"/>
      <c r="B199" s="77"/>
      <c r="C199" s="77"/>
      <c r="D199" s="77"/>
      <c r="E199" s="77"/>
      <c r="F199" s="77"/>
      <c r="G199" s="77"/>
      <c r="H199" s="77"/>
      <c r="I199" s="77"/>
      <c r="J199" s="77"/>
      <c r="K199" s="77"/>
      <c r="L199" s="77"/>
      <c r="M199" s="77"/>
      <c r="N199" s="77"/>
      <c r="O199" s="77"/>
      <c r="P199" s="77"/>
      <c r="Q199" s="77"/>
      <c r="R199" s="77"/>
      <c r="S199" s="77"/>
    </row>
    <row r="200" spans="1:19">
      <c r="A200" s="77"/>
      <c r="B200" s="77"/>
      <c r="C200" s="77"/>
      <c r="D200" s="77"/>
      <c r="E200" s="77"/>
      <c r="F200" s="77"/>
      <c r="G200" s="77"/>
      <c r="H200" s="77"/>
      <c r="I200" s="77"/>
      <c r="J200" s="77"/>
      <c r="K200" s="77"/>
      <c r="L200" s="77"/>
      <c r="M200" s="77"/>
      <c r="N200" s="77"/>
      <c r="O200" s="77"/>
      <c r="P200" s="77"/>
      <c r="Q200" s="77"/>
      <c r="R200" s="77"/>
      <c r="S200" s="77"/>
    </row>
    <row r="201" spans="1:19">
      <c r="A201" s="77"/>
      <c r="B201" s="77"/>
      <c r="C201" s="77"/>
      <c r="D201" s="77"/>
      <c r="E201" s="77"/>
      <c r="F201" s="77"/>
      <c r="G201" s="77"/>
      <c r="H201" s="77"/>
      <c r="I201" s="77"/>
      <c r="J201" s="77"/>
      <c r="K201" s="77"/>
      <c r="L201" s="77"/>
      <c r="M201" s="77"/>
      <c r="N201" s="77"/>
      <c r="O201" s="77"/>
      <c r="P201" s="77"/>
      <c r="Q201" s="77"/>
      <c r="R201" s="77"/>
      <c r="S201" s="77"/>
    </row>
    <row r="202" spans="1:19">
      <c r="A202" s="77"/>
      <c r="B202" s="77"/>
      <c r="C202" s="77"/>
      <c r="D202" s="77"/>
      <c r="E202" s="77"/>
      <c r="F202" s="77"/>
      <c r="G202" s="77"/>
      <c r="H202" s="77"/>
      <c r="I202" s="77"/>
      <c r="J202" s="77"/>
      <c r="K202" s="77"/>
      <c r="L202" s="77"/>
      <c r="M202" s="77"/>
      <c r="N202" s="77"/>
      <c r="O202" s="77"/>
      <c r="P202" s="77"/>
      <c r="Q202" s="77"/>
      <c r="R202" s="77"/>
      <c r="S202" s="77"/>
    </row>
    <row r="203" spans="1:19">
      <c r="A203" s="77"/>
      <c r="B203" s="77"/>
      <c r="C203" s="77"/>
      <c r="D203" s="77"/>
      <c r="E203" s="77"/>
      <c r="F203" s="77"/>
      <c r="G203" s="77"/>
      <c r="H203" s="77"/>
      <c r="I203" s="77"/>
      <c r="J203" s="77"/>
      <c r="K203" s="77"/>
      <c r="L203" s="77"/>
      <c r="M203" s="77"/>
      <c r="N203" s="77"/>
      <c r="O203" s="77"/>
      <c r="P203" s="77"/>
      <c r="Q203" s="77"/>
      <c r="R203" s="77"/>
      <c r="S203" s="77"/>
    </row>
    <row r="204" spans="1:19">
      <c r="A204" s="77"/>
      <c r="B204" s="77"/>
      <c r="C204" s="77"/>
      <c r="D204" s="77"/>
      <c r="E204" s="77"/>
      <c r="F204" s="77"/>
      <c r="G204" s="77"/>
      <c r="H204" s="77"/>
      <c r="I204" s="77"/>
      <c r="J204" s="77"/>
      <c r="K204" s="77"/>
      <c r="L204" s="77"/>
      <c r="M204" s="77"/>
      <c r="N204" s="77"/>
      <c r="O204" s="77"/>
      <c r="P204" s="77"/>
      <c r="Q204" s="77"/>
      <c r="R204" s="77"/>
      <c r="S204" s="77"/>
    </row>
    <row r="205" spans="1:19">
      <c r="A205" s="77"/>
      <c r="B205" s="77"/>
      <c r="C205" s="77"/>
      <c r="D205" s="77"/>
      <c r="E205" s="77"/>
      <c r="F205" s="77"/>
      <c r="G205" s="77"/>
      <c r="H205" s="77"/>
      <c r="I205" s="77"/>
      <c r="J205" s="77"/>
      <c r="K205" s="77"/>
      <c r="L205" s="77"/>
      <c r="M205" s="77"/>
      <c r="N205" s="77"/>
      <c r="O205" s="77"/>
      <c r="P205" s="77"/>
      <c r="Q205" s="77"/>
      <c r="R205" s="77"/>
      <c r="S205" s="77"/>
    </row>
    <row r="206" spans="1:19">
      <c r="A206" s="77"/>
      <c r="B206" s="77"/>
      <c r="C206" s="77"/>
      <c r="D206" s="77"/>
      <c r="E206" s="77"/>
      <c r="F206" s="77"/>
      <c r="G206" s="77"/>
      <c r="H206" s="77"/>
      <c r="I206" s="77"/>
      <c r="J206" s="77"/>
      <c r="K206" s="77"/>
      <c r="L206" s="77"/>
      <c r="M206" s="77"/>
      <c r="N206" s="77"/>
      <c r="O206" s="77"/>
      <c r="P206" s="77"/>
      <c r="Q206" s="77"/>
      <c r="R206" s="77"/>
      <c r="S206" s="77"/>
    </row>
    <row r="207" spans="1:19">
      <c r="A207" s="77"/>
      <c r="B207" s="77"/>
      <c r="C207" s="77"/>
      <c r="D207" s="77"/>
      <c r="E207" s="77"/>
      <c r="F207" s="77"/>
      <c r="G207" s="77"/>
      <c r="H207" s="77"/>
      <c r="I207" s="77"/>
      <c r="J207" s="77"/>
      <c r="K207" s="77"/>
      <c r="L207" s="77"/>
      <c r="M207" s="77"/>
      <c r="N207" s="77"/>
      <c r="O207" s="77"/>
      <c r="P207" s="77"/>
      <c r="Q207" s="77"/>
      <c r="R207" s="77"/>
      <c r="S207" s="77"/>
    </row>
    <row r="208" spans="1:19">
      <c r="A208" s="77"/>
      <c r="B208" s="77"/>
      <c r="C208" s="77"/>
      <c r="D208" s="77"/>
      <c r="E208" s="77"/>
      <c r="F208" s="77"/>
      <c r="G208" s="77"/>
      <c r="H208" s="77"/>
      <c r="I208" s="77"/>
      <c r="J208" s="77"/>
      <c r="K208" s="77"/>
      <c r="L208" s="77"/>
      <c r="M208" s="77"/>
      <c r="N208" s="77"/>
      <c r="O208" s="77"/>
      <c r="P208" s="77"/>
      <c r="Q208" s="77"/>
      <c r="R208" s="77"/>
      <c r="S208" s="77"/>
    </row>
    <row r="209" spans="1:19">
      <c r="A209" s="77"/>
      <c r="B209" s="77"/>
      <c r="C209" s="77"/>
      <c r="D209" s="77"/>
      <c r="E209" s="77"/>
      <c r="F209" s="77"/>
      <c r="G209" s="77"/>
      <c r="H209" s="77"/>
      <c r="I209" s="77"/>
      <c r="J209" s="77"/>
      <c r="K209" s="77"/>
      <c r="L209" s="77"/>
      <c r="M209" s="77"/>
      <c r="N209" s="77"/>
      <c r="O209" s="77"/>
      <c r="P209" s="77"/>
      <c r="Q209" s="77"/>
      <c r="R209" s="77"/>
      <c r="S209" s="77"/>
    </row>
    <row r="210" spans="1:19">
      <c r="A210" s="77"/>
      <c r="B210" s="77"/>
      <c r="C210" s="77"/>
      <c r="D210" s="77"/>
      <c r="E210" s="77"/>
      <c r="F210" s="77"/>
      <c r="G210" s="77"/>
      <c r="H210" s="77"/>
      <c r="I210" s="77"/>
      <c r="J210" s="77"/>
      <c r="K210" s="77"/>
      <c r="L210" s="77"/>
      <c r="M210" s="77"/>
      <c r="N210" s="77"/>
      <c r="O210" s="77"/>
      <c r="P210" s="77"/>
      <c r="Q210" s="77"/>
      <c r="R210" s="77"/>
      <c r="S210" s="77"/>
    </row>
    <row r="211" spans="1:19">
      <c r="A211" s="77"/>
      <c r="B211" s="77"/>
      <c r="C211" s="77"/>
      <c r="D211" s="77"/>
      <c r="E211" s="77"/>
      <c r="F211" s="77"/>
      <c r="G211" s="77"/>
      <c r="H211" s="77"/>
      <c r="I211" s="77"/>
      <c r="J211" s="77"/>
      <c r="K211" s="77"/>
      <c r="L211" s="77"/>
      <c r="M211" s="77"/>
      <c r="N211" s="77"/>
      <c r="O211" s="77"/>
      <c r="P211" s="77"/>
      <c r="Q211" s="77"/>
      <c r="R211" s="77"/>
      <c r="S211" s="77"/>
    </row>
    <row r="212" spans="1:19">
      <c r="A212" s="77"/>
      <c r="B212" s="77"/>
      <c r="C212" s="77"/>
      <c r="D212" s="77"/>
      <c r="E212" s="77"/>
      <c r="F212" s="77"/>
      <c r="G212" s="77"/>
      <c r="H212" s="77"/>
      <c r="I212" s="77"/>
      <c r="J212" s="77"/>
      <c r="K212" s="77"/>
      <c r="L212" s="77"/>
      <c r="M212" s="77"/>
      <c r="N212" s="77"/>
      <c r="O212" s="77"/>
      <c r="P212" s="77"/>
      <c r="Q212" s="77"/>
      <c r="R212" s="77"/>
      <c r="S212" s="77"/>
    </row>
    <row r="213" spans="1:19">
      <c r="A213" s="77"/>
      <c r="B213" s="77"/>
      <c r="C213" s="77"/>
      <c r="D213" s="77"/>
      <c r="E213" s="77"/>
      <c r="F213" s="77"/>
      <c r="G213" s="77"/>
      <c r="H213" s="77"/>
      <c r="I213" s="77"/>
      <c r="J213" s="77"/>
      <c r="K213" s="77"/>
      <c r="L213" s="77"/>
      <c r="M213" s="77"/>
      <c r="N213" s="77"/>
      <c r="O213" s="77"/>
      <c r="P213" s="77"/>
      <c r="Q213" s="77"/>
      <c r="R213" s="77"/>
      <c r="S213" s="77"/>
    </row>
    <row r="214" spans="1:19">
      <c r="A214" s="77"/>
      <c r="B214" s="77"/>
      <c r="C214" s="77"/>
      <c r="D214" s="77"/>
      <c r="E214" s="77"/>
      <c r="F214" s="77"/>
      <c r="G214" s="77"/>
      <c r="H214" s="77"/>
      <c r="I214" s="77"/>
      <c r="J214" s="77"/>
      <c r="K214" s="77"/>
      <c r="L214" s="77"/>
      <c r="M214" s="77"/>
      <c r="N214" s="77"/>
      <c r="O214" s="77"/>
      <c r="P214" s="77"/>
      <c r="Q214" s="77"/>
      <c r="R214" s="77"/>
      <c r="S214" s="77"/>
    </row>
    <row r="215" spans="1:19">
      <c r="A215" s="77"/>
      <c r="B215" s="77"/>
      <c r="C215" s="77"/>
      <c r="D215" s="77"/>
      <c r="E215" s="77"/>
      <c r="F215" s="77"/>
      <c r="G215" s="77"/>
      <c r="H215" s="77"/>
      <c r="I215" s="77"/>
      <c r="J215" s="77"/>
      <c r="K215" s="77"/>
      <c r="L215" s="77"/>
      <c r="M215" s="77"/>
      <c r="N215" s="77"/>
      <c r="O215" s="77"/>
      <c r="P215" s="77"/>
      <c r="Q215" s="77"/>
      <c r="R215" s="77"/>
      <c r="S215" s="77"/>
    </row>
    <row r="216" spans="1:19">
      <c r="A216" s="77"/>
      <c r="B216" s="77"/>
      <c r="C216" s="77"/>
      <c r="D216" s="77"/>
      <c r="E216" s="77"/>
      <c r="F216" s="77"/>
      <c r="G216" s="77"/>
      <c r="H216" s="77"/>
      <c r="I216" s="77"/>
      <c r="J216" s="77"/>
      <c r="K216" s="77"/>
      <c r="L216" s="77"/>
      <c r="M216" s="77"/>
      <c r="N216" s="77"/>
      <c r="O216" s="77"/>
      <c r="P216" s="77"/>
      <c r="Q216" s="77"/>
      <c r="R216" s="77"/>
      <c r="S216" s="77"/>
    </row>
    <row r="217" spans="1:19">
      <c r="A217" s="77"/>
      <c r="B217" s="77"/>
      <c r="C217" s="77"/>
      <c r="D217" s="77"/>
      <c r="E217" s="77"/>
      <c r="F217" s="77"/>
      <c r="G217" s="77"/>
      <c r="H217" s="77"/>
      <c r="I217" s="77"/>
      <c r="J217" s="77"/>
      <c r="K217" s="77"/>
      <c r="L217" s="77"/>
      <c r="M217" s="77"/>
      <c r="N217" s="77"/>
      <c r="O217" s="77"/>
      <c r="P217" s="77"/>
      <c r="Q217" s="77"/>
      <c r="R217" s="77"/>
      <c r="S217" s="77"/>
    </row>
    <row r="218" spans="1:19">
      <c r="A218" s="77"/>
      <c r="B218" s="77"/>
      <c r="C218" s="77"/>
      <c r="D218" s="77"/>
      <c r="E218" s="77"/>
      <c r="F218" s="77"/>
      <c r="G218" s="77"/>
      <c r="H218" s="77"/>
      <c r="I218" s="77"/>
      <c r="J218" s="77"/>
      <c r="K218" s="77"/>
      <c r="L218" s="77"/>
      <c r="M218" s="77"/>
      <c r="N218" s="77"/>
      <c r="O218" s="77"/>
      <c r="P218" s="77"/>
      <c r="Q218" s="77"/>
      <c r="R218" s="77"/>
      <c r="S218" s="77"/>
    </row>
    <row r="219" spans="1:19">
      <c r="A219" s="77"/>
      <c r="B219" s="77"/>
      <c r="C219" s="77"/>
      <c r="D219" s="77"/>
      <c r="E219" s="77"/>
      <c r="F219" s="77"/>
      <c r="G219" s="77"/>
      <c r="H219" s="77"/>
      <c r="I219" s="77"/>
      <c r="J219" s="77"/>
      <c r="K219" s="77"/>
      <c r="L219" s="77"/>
      <c r="M219" s="77"/>
      <c r="N219" s="77"/>
      <c r="O219" s="77"/>
      <c r="P219" s="77"/>
      <c r="Q219" s="77"/>
      <c r="R219" s="77"/>
      <c r="S219" s="77"/>
    </row>
    <row r="220" spans="1:19">
      <c r="A220" s="77"/>
      <c r="B220" s="77"/>
      <c r="C220" s="77"/>
      <c r="D220" s="77"/>
      <c r="E220" s="77"/>
      <c r="F220" s="77"/>
      <c r="G220" s="77"/>
      <c r="H220" s="77"/>
      <c r="I220" s="77"/>
      <c r="J220" s="77"/>
      <c r="K220" s="77"/>
      <c r="L220" s="77"/>
      <c r="M220" s="77"/>
      <c r="N220" s="77"/>
      <c r="O220" s="77"/>
      <c r="P220" s="77"/>
      <c r="Q220" s="77"/>
      <c r="R220" s="77"/>
      <c r="S220" s="77"/>
    </row>
    <row r="221" spans="1:19">
      <c r="A221" s="77"/>
      <c r="B221" s="77"/>
      <c r="C221" s="77"/>
      <c r="D221" s="77"/>
      <c r="E221" s="77"/>
      <c r="F221" s="77"/>
      <c r="G221" s="77"/>
      <c r="H221" s="77"/>
      <c r="I221" s="77"/>
      <c r="J221" s="77"/>
      <c r="K221" s="77"/>
      <c r="L221" s="77"/>
      <c r="M221" s="77"/>
      <c r="N221" s="77"/>
      <c r="O221" s="77"/>
      <c r="P221" s="77"/>
      <c r="Q221" s="77"/>
      <c r="R221" s="77"/>
      <c r="S221" s="77"/>
    </row>
    <row r="222" spans="1:19">
      <c r="A222" s="77"/>
      <c r="B222" s="77"/>
      <c r="C222" s="77"/>
      <c r="D222" s="77"/>
      <c r="E222" s="77"/>
      <c r="F222" s="77"/>
      <c r="G222" s="77"/>
      <c r="H222" s="77"/>
      <c r="I222" s="77"/>
      <c r="J222" s="77"/>
      <c r="K222" s="77"/>
      <c r="L222" s="77"/>
      <c r="M222" s="77"/>
      <c r="N222" s="77"/>
      <c r="O222" s="77"/>
      <c r="P222" s="77"/>
      <c r="Q222" s="77"/>
      <c r="R222" s="77"/>
      <c r="S222" s="77"/>
    </row>
    <row r="223" spans="1:19">
      <c r="A223" s="77"/>
      <c r="B223" s="77"/>
      <c r="C223" s="77"/>
      <c r="D223" s="77"/>
      <c r="E223" s="77"/>
      <c r="F223" s="77"/>
      <c r="G223" s="77"/>
      <c r="H223" s="77"/>
      <c r="I223" s="77"/>
      <c r="J223" s="77"/>
      <c r="K223" s="77"/>
      <c r="L223" s="77"/>
      <c r="M223" s="77"/>
      <c r="N223" s="77"/>
      <c r="O223" s="77"/>
      <c r="P223" s="77"/>
      <c r="Q223" s="77"/>
      <c r="R223" s="77"/>
      <c r="S223" s="77"/>
    </row>
    <row r="224" spans="1:19">
      <c r="A224" s="77"/>
      <c r="B224" s="77"/>
      <c r="C224" s="77"/>
      <c r="D224" s="77"/>
      <c r="E224" s="77"/>
      <c r="F224" s="77"/>
      <c r="G224" s="77"/>
      <c r="H224" s="77"/>
      <c r="I224" s="77"/>
      <c r="J224" s="77"/>
      <c r="K224" s="77"/>
      <c r="L224" s="77"/>
      <c r="M224" s="77"/>
      <c r="N224" s="77"/>
      <c r="O224" s="77"/>
      <c r="P224" s="77"/>
      <c r="Q224" s="77"/>
      <c r="R224" s="77"/>
      <c r="S224" s="77"/>
    </row>
    <row r="225" spans="1:19">
      <c r="A225" s="77"/>
      <c r="B225" s="77"/>
      <c r="C225" s="77"/>
      <c r="D225" s="77"/>
      <c r="E225" s="77"/>
      <c r="F225" s="77"/>
      <c r="G225" s="77"/>
      <c r="H225" s="77"/>
      <c r="I225" s="77"/>
      <c r="J225" s="77"/>
      <c r="K225" s="77"/>
      <c r="L225" s="77"/>
      <c r="M225" s="77"/>
      <c r="N225" s="77"/>
      <c r="O225" s="77"/>
      <c r="P225" s="77"/>
      <c r="Q225" s="77"/>
      <c r="R225" s="77"/>
      <c r="S225" s="77"/>
    </row>
    <row r="226" spans="1:19">
      <c r="A226" s="77"/>
      <c r="B226" s="77"/>
      <c r="C226" s="77"/>
      <c r="D226" s="77"/>
      <c r="E226" s="77"/>
      <c r="F226" s="77"/>
      <c r="G226" s="77"/>
      <c r="H226" s="77"/>
      <c r="I226" s="77"/>
      <c r="J226" s="77"/>
      <c r="K226" s="77"/>
      <c r="L226" s="77"/>
      <c r="M226" s="77"/>
      <c r="N226" s="77"/>
      <c r="O226" s="77"/>
      <c r="P226" s="77"/>
      <c r="Q226" s="77"/>
      <c r="R226" s="77"/>
      <c r="S226" s="77"/>
    </row>
    <row r="227" spans="1:19">
      <c r="A227" s="77"/>
      <c r="B227" s="77"/>
      <c r="C227" s="77"/>
      <c r="D227" s="77"/>
      <c r="E227" s="77"/>
      <c r="F227" s="77"/>
      <c r="G227" s="77"/>
      <c r="H227" s="77"/>
      <c r="I227" s="77"/>
      <c r="J227" s="77"/>
      <c r="K227" s="77"/>
      <c r="L227" s="77"/>
      <c r="M227" s="77"/>
      <c r="N227" s="77"/>
      <c r="O227" s="77"/>
      <c r="P227" s="77"/>
      <c r="Q227" s="77"/>
      <c r="R227" s="77"/>
      <c r="S227" s="77"/>
    </row>
    <row r="228" spans="1:19">
      <c r="A228" s="77"/>
      <c r="B228" s="77"/>
      <c r="C228" s="77"/>
      <c r="D228" s="77"/>
      <c r="E228" s="77"/>
      <c r="F228" s="77"/>
      <c r="G228" s="77"/>
      <c r="H228" s="77"/>
      <c r="I228" s="77"/>
      <c r="J228" s="77"/>
      <c r="K228" s="77"/>
      <c r="L228" s="77"/>
      <c r="M228" s="77"/>
      <c r="N228" s="77"/>
      <c r="O228" s="77"/>
      <c r="P228" s="77"/>
      <c r="Q228" s="77"/>
      <c r="R228" s="77"/>
      <c r="S228" s="77"/>
    </row>
    <row r="229" spans="1:19">
      <c r="A229" s="77"/>
      <c r="B229" s="77"/>
      <c r="C229" s="77"/>
      <c r="D229" s="77"/>
      <c r="E229" s="77"/>
      <c r="F229" s="77"/>
      <c r="G229" s="77"/>
      <c r="H229" s="77"/>
      <c r="I229" s="77"/>
      <c r="J229" s="77"/>
      <c r="K229" s="77"/>
      <c r="L229" s="77"/>
      <c r="M229" s="77"/>
      <c r="N229" s="77"/>
      <c r="O229" s="77"/>
      <c r="P229" s="77"/>
      <c r="Q229" s="77"/>
      <c r="R229" s="77"/>
      <c r="S229" s="77"/>
    </row>
    <row r="230" spans="1:19">
      <c r="A230" s="77"/>
      <c r="B230" s="77"/>
      <c r="C230" s="77"/>
      <c r="D230" s="77"/>
      <c r="E230" s="77"/>
      <c r="F230" s="77"/>
      <c r="G230" s="77"/>
      <c r="H230" s="77"/>
      <c r="I230" s="77"/>
      <c r="J230" s="77"/>
      <c r="K230" s="77"/>
      <c r="L230" s="77"/>
      <c r="M230" s="77"/>
      <c r="N230" s="77"/>
      <c r="O230" s="77"/>
      <c r="P230" s="77"/>
      <c r="Q230" s="77"/>
      <c r="R230" s="77"/>
      <c r="S230" s="77"/>
    </row>
    <row r="231" spans="1:19">
      <c r="A231" s="77"/>
      <c r="B231" s="77"/>
      <c r="C231" s="77"/>
      <c r="D231" s="77"/>
      <c r="E231" s="77"/>
      <c r="F231" s="77"/>
      <c r="G231" s="77"/>
      <c r="H231" s="77"/>
      <c r="I231" s="77"/>
      <c r="J231" s="77"/>
      <c r="K231" s="77"/>
      <c r="L231" s="77"/>
      <c r="M231" s="77"/>
      <c r="N231" s="77"/>
      <c r="O231" s="77"/>
      <c r="P231" s="77"/>
      <c r="Q231" s="77"/>
      <c r="R231" s="77"/>
      <c r="S231" s="77"/>
    </row>
    <row r="232" spans="1:19">
      <c r="A232" s="77"/>
      <c r="B232" s="77"/>
      <c r="C232" s="77"/>
      <c r="D232" s="77"/>
      <c r="E232" s="77"/>
      <c r="F232" s="77"/>
      <c r="G232" s="77"/>
      <c r="H232" s="77"/>
      <c r="I232" s="77"/>
      <c r="J232" s="77"/>
      <c r="K232" s="77"/>
      <c r="L232" s="77"/>
      <c r="M232" s="77"/>
      <c r="N232" s="77"/>
      <c r="O232" s="77"/>
      <c r="P232" s="77"/>
      <c r="Q232" s="77"/>
      <c r="R232" s="77"/>
      <c r="S232" s="77"/>
    </row>
    <row r="233" spans="1:19">
      <c r="A233" s="77"/>
      <c r="B233" s="77"/>
      <c r="C233" s="77"/>
      <c r="D233" s="77"/>
      <c r="E233" s="77"/>
      <c r="F233" s="77"/>
      <c r="G233" s="77"/>
      <c r="H233" s="77"/>
      <c r="I233" s="77"/>
      <c r="J233" s="77"/>
      <c r="K233" s="77"/>
      <c r="L233" s="77"/>
      <c r="M233" s="77"/>
      <c r="N233" s="77"/>
      <c r="O233" s="77"/>
      <c r="P233" s="77"/>
      <c r="Q233" s="77"/>
      <c r="R233" s="77"/>
      <c r="S233" s="77"/>
    </row>
    <row r="234" spans="1:19">
      <c r="A234" s="77"/>
      <c r="B234" s="77"/>
      <c r="C234" s="77"/>
      <c r="D234" s="77"/>
      <c r="E234" s="77"/>
      <c r="F234" s="77"/>
      <c r="G234" s="77"/>
      <c r="H234" s="77"/>
      <c r="I234" s="77"/>
      <c r="J234" s="77"/>
      <c r="K234" s="77"/>
      <c r="L234" s="77"/>
      <c r="M234" s="77"/>
      <c r="N234" s="77"/>
      <c r="O234" s="77"/>
      <c r="P234" s="77"/>
      <c r="Q234" s="77"/>
      <c r="R234" s="77"/>
      <c r="S234" s="77"/>
    </row>
    <row r="235" spans="1:19">
      <c r="A235" s="77"/>
      <c r="B235" s="77"/>
      <c r="C235" s="77"/>
      <c r="D235" s="77"/>
      <c r="E235" s="77"/>
      <c r="F235" s="77"/>
      <c r="G235" s="77"/>
      <c r="H235" s="77"/>
      <c r="I235" s="77"/>
      <c r="J235" s="77"/>
      <c r="K235" s="77"/>
      <c r="L235" s="77"/>
      <c r="M235" s="77"/>
      <c r="N235" s="77"/>
      <c r="O235" s="77"/>
      <c r="P235" s="77"/>
      <c r="Q235" s="77"/>
      <c r="R235" s="77"/>
      <c r="S235" s="77"/>
    </row>
    <row r="236" spans="1:19">
      <c r="A236" s="77"/>
      <c r="B236" s="77"/>
      <c r="C236" s="77"/>
      <c r="D236" s="77"/>
      <c r="E236" s="77"/>
      <c r="F236" s="77"/>
      <c r="G236" s="77"/>
      <c r="H236" s="77"/>
      <c r="I236" s="77"/>
      <c r="J236" s="77"/>
      <c r="K236" s="77"/>
      <c r="L236" s="77"/>
      <c r="M236" s="77"/>
      <c r="N236" s="77"/>
      <c r="O236" s="77"/>
      <c r="P236" s="77"/>
      <c r="Q236" s="77"/>
      <c r="R236" s="77"/>
      <c r="S236" s="77"/>
    </row>
    <row r="237" spans="1:19">
      <c r="A237" s="77"/>
      <c r="B237" s="77"/>
      <c r="C237" s="77"/>
      <c r="D237" s="77"/>
      <c r="E237" s="77"/>
      <c r="F237" s="77"/>
      <c r="G237" s="77"/>
      <c r="H237" s="77"/>
      <c r="I237" s="77"/>
      <c r="J237" s="77"/>
      <c r="K237" s="77"/>
      <c r="L237" s="77"/>
      <c r="M237" s="77"/>
      <c r="N237" s="77"/>
      <c r="O237" s="77"/>
      <c r="P237" s="77"/>
      <c r="Q237" s="77"/>
      <c r="R237" s="77"/>
      <c r="S237" s="77"/>
    </row>
    <row r="238" spans="1:19">
      <c r="A238" s="77"/>
      <c r="B238" s="77"/>
      <c r="C238" s="77"/>
      <c r="D238" s="77"/>
      <c r="E238" s="77"/>
      <c r="F238" s="77"/>
      <c r="G238" s="77"/>
      <c r="H238" s="77"/>
      <c r="I238" s="77"/>
      <c r="J238" s="77"/>
      <c r="K238" s="77"/>
      <c r="L238" s="77"/>
      <c r="M238" s="77"/>
      <c r="N238" s="77"/>
      <c r="O238" s="77"/>
      <c r="P238" s="77"/>
      <c r="Q238" s="77"/>
      <c r="R238" s="77"/>
      <c r="S238" s="77"/>
    </row>
    <row r="239" spans="1:19">
      <c r="A239" s="77"/>
      <c r="B239" s="77"/>
      <c r="C239" s="77"/>
      <c r="D239" s="77"/>
      <c r="E239" s="77"/>
      <c r="F239" s="77"/>
      <c r="G239" s="77"/>
      <c r="H239" s="77"/>
      <c r="I239" s="77"/>
      <c r="J239" s="77"/>
      <c r="K239" s="77"/>
      <c r="L239" s="77"/>
      <c r="M239" s="77"/>
      <c r="N239" s="77"/>
      <c r="O239" s="77"/>
      <c r="P239" s="77"/>
      <c r="Q239" s="77"/>
      <c r="R239" s="77"/>
      <c r="S239" s="77"/>
    </row>
    <row r="240" spans="1:19">
      <c r="A240" s="77"/>
      <c r="B240" s="77"/>
      <c r="C240" s="77"/>
      <c r="D240" s="77"/>
      <c r="E240" s="77"/>
      <c r="F240" s="77"/>
      <c r="G240" s="77"/>
      <c r="H240" s="77"/>
      <c r="I240" s="77"/>
      <c r="J240" s="77"/>
      <c r="K240" s="77"/>
      <c r="L240" s="77"/>
      <c r="M240" s="77"/>
      <c r="N240" s="77"/>
      <c r="O240" s="77"/>
      <c r="P240" s="77"/>
      <c r="Q240" s="77"/>
      <c r="R240" s="77"/>
      <c r="S240" s="77"/>
    </row>
    <row r="241" spans="1:19">
      <c r="A241" s="77"/>
      <c r="B241" s="77"/>
      <c r="C241" s="77"/>
      <c r="D241" s="77"/>
      <c r="E241" s="77"/>
      <c r="F241" s="77"/>
      <c r="G241" s="77"/>
      <c r="H241" s="77"/>
      <c r="I241" s="77"/>
      <c r="J241" s="77"/>
      <c r="K241" s="77"/>
      <c r="L241" s="77"/>
      <c r="M241" s="77"/>
      <c r="N241" s="77"/>
      <c r="O241" s="77"/>
      <c r="P241" s="77"/>
      <c r="Q241" s="77"/>
      <c r="R241" s="77"/>
      <c r="S241" s="77"/>
    </row>
    <row r="242" spans="1:19">
      <c r="A242" s="77"/>
      <c r="B242" s="77"/>
      <c r="C242" s="77"/>
      <c r="D242" s="77"/>
      <c r="E242" s="77"/>
      <c r="F242" s="77"/>
      <c r="G242" s="77"/>
      <c r="H242" s="77"/>
      <c r="I242" s="77"/>
      <c r="J242" s="77"/>
      <c r="K242" s="77"/>
      <c r="L242" s="77"/>
      <c r="M242" s="77"/>
      <c r="N242" s="77"/>
      <c r="O242" s="77"/>
      <c r="P242" s="77"/>
      <c r="Q242" s="77"/>
      <c r="R242" s="77"/>
      <c r="S242" s="77"/>
    </row>
    <row r="243" spans="1:19">
      <c r="A243" s="77"/>
      <c r="B243" s="77"/>
      <c r="C243" s="77"/>
      <c r="D243" s="77"/>
      <c r="E243" s="77"/>
      <c r="F243" s="77"/>
      <c r="G243" s="77"/>
      <c r="H243" s="77"/>
      <c r="I243" s="77"/>
      <c r="J243" s="77"/>
      <c r="K243" s="77"/>
      <c r="L243" s="77"/>
      <c r="M243" s="77"/>
      <c r="N243" s="77"/>
      <c r="O243" s="77"/>
      <c r="P243" s="77"/>
      <c r="Q243" s="77"/>
      <c r="R243" s="77"/>
      <c r="S243" s="77"/>
    </row>
    <row r="244" spans="1:19">
      <c r="A244" s="77"/>
      <c r="B244" s="77"/>
      <c r="C244" s="77"/>
      <c r="D244" s="77"/>
      <c r="E244" s="77"/>
      <c r="F244" s="77"/>
      <c r="G244" s="77"/>
      <c r="H244" s="77"/>
      <c r="I244" s="77"/>
      <c r="J244" s="77"/>
      <c r="K244" s="77"/>
      <c r="L244" s="77"/>
      <c r="M244" s="77"/>
      <c r="N244" s="77"/>
      <c r="O244" s="77"/>
      <c r="P244" s="77"/>
      <c r="Q244" s="77"/>
      <c r="R244" s="77"/>
      <c r="S244" s="77"/>
    </row>
    <row r="245" spans="1:19">
      <c r="A245" s="77"/>
      <c r="B245" s="77"/>
      <c r="C245" s="77"/>
      <c r="D245" s="77"/>
      <c r="E245" s="77"/>
      <c r="F245" s="77"/>
      <c r="G245" s="77"/>
      <c r="H245" s="77"/>
      <c r="I245" s="77"/>
      <c r="J245" s="77"/>
      <c r="K245" s="77"/>
      <c r="L245" s="77"/>
      <c r="M245" s="77"/>
      <c r="N245" s="77"/>
      <c r="O245" s="77"/>
      <c r="P245" s="77"/>
      <c r="Q245" s="77"/>
      <c r="R245" s="77"/>
      <c r="S245" s="77"/>
    </row>
    <row r="246" spans="1:19">
      <c r="A246" s="77"/>
      <c r="B246" s="77"/>
      <c r="C246" s="77"/>
      <c r="D246" s="77"/>
      <c r="E246" s="77"/>
      <c r="F246" s="77"/>
      <c r="G246" s="77"/>
      <c r="H246" s="77"/>
      <c r="I246" s="77"/>
      <c r="J246" s="77"/>
      <c r="K246" s="77"/>
      <c r="L246" s="77"/>
      <c r="M246" s="77"/>
      <c r="N246" s="77"/>
      <c r="O246" s="77"/>
      <c r="P246" s="77"/>
      <c r="Q246" s="77"/>
      <c r="R246" s="77"/>
      <c r="S246" s="77"/>
    </row>
    <row r="247" spans="1:19">
      <c r="A247" s="77"/>
      <c r="B247" s="77"/>
      <c r="C247" s="77"/>
      <c r="D247" s="77"/>
      <c r="E247" s="77"/>
      <c r="F247" s="77"/>
      <c r="G247" s="77"/>
      <c r="H247" s="77"/>
      <c r="I247" s="77"/>
      <c r="J247" s="77"/>
      <c r="K247" s="77"/>
      <c r="L247" s="77"/>
      <c r="M247" s="77"/>
      <c r="N247" s="77"/>
      <c r="O247" s="77"/>
      <c r="P247" s="77"/>
      <c r="Q247" s="77"/>
      <c r="R247" s="77"/>
      <c r="S247" s="77"/>
    </row>
    <row r="248" spans="1:19">
      <c r="A248" s="77"/>
      <c r="B248" s="77"/>
      <c r="C248" s="77"/>
      <c r="D248" s="77"/>
      <c r="E248" s="77"/>
      <c r="F248" s="77"/>
      <c r="G248" s="77"/>
      <c r="H248" s="77"/>
      <c r="I248" s="77"/>
      <c r="J248" s="77"/>
      <c r="K248" s="77"/>
      <c r="L248" s="77"/>
      <c r="M248" s="77"/>
      <c r="N248" s="77"/>
      <c r="O248" s="77"/>
      <c r="P248" s="77"/>
      <c r="Q248" s="77"/>
      <c r="R248" s="77"/>
      <c r="S248" s="77"/>
    </row>
    <row r="249" spans="1:19">
      <c r="A249" s="77"/>
      <c r="B249" s="77"/>
      <c r="C249" s="77"/>
      <c r="D249" s="77"/>
      <c r="E249" s="77"/>
      <c r="F249" s="77"/>
      <c r="G249" s="77"/>
      <c r="H249" s="77"/>
      <c r="I249" s="77"/>
      <c r="J249" s="77"/>
      <c r="K249" s="77"/>
      <c r="L249" s="77"/>
      <c r="M249" s="77"/>
      <c r="N249" s="77"/>
      <c r="O249" s="77"/>
      <c r="P249" s="77"/>
      <c r="Q249" s="77"/>
      <c r="R249" s="77"/>
      <c r="S249" s="77"/>
    </row>
    <row r="250" spans="1:19">
      <c r="A250" s="77"/>
      <c r="B250" s="77"/>
      <c r="C250" s="77"/>
      <c r="D250" s="77"/>
      <c r="E250" s="77"/>
      <c r="F250" s="77"/>
      <c r="G250" s="77"/>
      <c r="H250" s="77"/>
      <c r="I250" s="77"/>
      <c r="J250" s="77"/>
      <c r="K250" s="77"/>
      <c r="L250" s="77"/>
      <c r="M250" s="77"/>
      <c r="N250" s="77"/>
      <c r="O250" s="77"/>
      <c r="P250" s="77"/>
      <c r="Q250" s="77"/>
      <c r="R250" s="77"/>
      <c r="S250" s="77"/>
    </row>
    <row r="251" spans="1:19">
      <c r="A251" s="77"/>
      <c r="B251" s="77"/>
      <c r="C251" s="77"/>
      <c r="D251" s="77"/>
      <c r="E251" s="77"/>
      <c r="F251" s="77"/>
      <c r="G251" s="77"/>
      <c r="H251" s="77"/>
      <c r="I251" s="77"/>
      <c r="J251" s="77"/>
      <c r="K251" s="77"/>
      <c r="L251" s="77"/>
      <c r="M251" s="77"/>
      <c r="N251" s="77"/>
      <c r="O251" s="77"/>
      <c r="P251" s="77"/>
      <c r="Q251" s="77"/>
      <c r="R251" s="77"/>
      <c r="S251" s="77"/>
    </row>
    <row r="252" spans="1:19">
      <c r="A252" s="77"/>
      <c r="B252" s="77"/>
      <c r="C252" s="77"/>
      <c r="D252" s="77"/>
      <c r="E252" s="77"/>
      <c r="F252" s="77"/>
      <c r="G252" s="77"/>
      <c r="H252" s="77"/>
      <c r="I252" s="77"/>
      <c r="J252" s="77"/>
      <c r="K252" s="77"/>
      <c r="L252" s="77"/>
      <c r="M252" s="77"/>
      <c r="N252" s="77"/>
      <c r="O252" s="77"/>
      <c r="P252" s="77"/>
      <c r="Q252" s="77"/>
      <c r="R252" s="77"/>
      <c r="S252" s="77"/>
    </row>
    <row r="253" spans="1:19">
      <c r="A253" s="77"/>
      <c r="B253" s="77"/>
      <c r="C253" s="77"/>
      <c r="D253" s="77"/>
      <c r="E253" s="77"/>
      <c r="F253" s="77"/>
      <c r="G253" s="77"/>
      <c r="H253" s="77"/>
      <c r="I253" s="77"/>
      <c r="J253" s="77"/>
      <c r="K253" s="77"/>
      <c r="L253" s="77"/>
      <c r="M253" s="77"/>
      <c r="N253" s="77"/>
      <c r="O253" s="77"/>
      <c r="P253" s="77"/>
      <c r="Q253" s="77"/>
      <c r="R253" s="77"/>
      <c r="S253" s="77"/>
    </row>
    <row r="254" spans="1:19">
      <c r="A254" s="77"/>
      <c r="B254" s="77"/>
      <c r="C254" s="77"/>
      <c r="D254" s="77"/>
      <c r="E254" s="77"/>
      <c r="F254" s="77"/>
      <c r="G254" s="77"/>
      <c r="H254" s="77"/>
      <c r="I254" s="77"/>
      <c r="J254" s="77"/>
      <c r="K254" s="77"/>
      <c r="L254" s="77"/>
      <c r="M254" s="77"/>
      <c r="N254" s="77"/>
      <c r="O254" s="77"/>
      <c r="P254" s="77"/>
      <c r="Q254" s="77"/>
      <c r="R254" s="77"/>
      <c r="S254" s="77"/>
    </row>
    <row r="255" spans="1:19">
      <c r="A255" s="77"/>
      <c r="B255" s="77"/>
      <c r="C255" s="77"/>
      <c r="D255" s="77"/>
      <c r="E255" s="77"/>
      <c r="F255" s="77"/>
      <c r="G255" s="77"/>
      <c r="H255" s="77"/>
      <c r="I255" s="77"/>
      <c r="J255" s="77"/>
      <c r="K255" s="77"/>
      <c r="L255" s="77"/>
      <c r="M255" s="77"/>
      <c r="N255" s="77"/>
      <c r="O255" s="77"/>
      <c r="P255" s="77"/>
      <c r="Q255" s="77"/>
      <c r="R255" s="77"/>
      <c r="S255" s="77"/>
    </row>
    <row r="256" spans="1:19">
      <c r="A256" s="77"/>
      <c r="B256" s="77"/>
      <c r="C256" s="77"/>
      <c r="D256" s="77"/>
      <c r="E256" s="77"/>
      <c r="F256" s="77"/>
      <c r="G256" s="77"/>
      <c r="H256" s="77"/>
      <c r="I256" s="77"/>
      <c r="J256" s="77"/>
      <c r="K256" s="77"/>
      <c r="L256" s="77"/>
      <c r="M256" s="77"/>
      <c r="N256" s="77"/>
      <c r="O256" s="77"/>
      <c r="P256" s="77"/>
      <c r="Q256" s="77"/>
      <c r="R256" s="77"/>
      <c r="S256" s="77"/>
    </row>
    <row r="257" spans="1:19">
      <c r="A257" s="77"/>
      <c r="B257" s="77"/>
      <c r="C257" s="77"/>
      <c r="D257" s="77"/>
      <c r="E257" s="77"/>
      <c r="F257" s="77"/>
      <c r="G257" s="77"/>
      <c r="H257" s="77"/>
      <c r="I257" s="77"/>
      <c r="J257" s="77"/>
      <c r="K257" s="77"/>
      <c r="L257" s="77"/>
      <c r="M257" s="77"/>
      <c r="N257" s="77"/>
      <c r="O257" s="77"/>
      <c r="P257" s="77"/>
      <c r="Q257" s="77"/>
      <c r="R257" s="77"/>
      <c r="S257" s="77"/>
    </row>
    <row r="258" spans="1:19">
      <c r="A258" s="77"/>
      <c r="B258" s="77"/>
      <c r="C258" s="77"/>
      <c r="D258" s="77"/>
      <c r="E258" s="77"/>
      <c r="F258" s="77"/>
      <c r="G258" s="77"/>
      <c r="H258" s="77"/>
      <c r="I258" s="77"/>
      <c r="J258" s="77"/>
      <c r="K258" s="77"/>
      <c r="L258" s="77"/>
      <c r="M258" s="77"/>
      <c r="N258" s="77"/>
      <c r="O258" s="77"/>
      <c r="P258" s="77"/>
      <c r="Q258" s="77"/>
      <c r="R258" s="77"/>
      <c r="S258" s="77"/>
    </row>
    <row r="259" spans="1:19">
      <c r="A259" s="77"/>
      <c r="B259" s="77"/>
      <c r="C259" s="77"/>
      <c r="D259" s="77"/>
      <c r="E259" s="77"/>
      <c r="F259" s="77"/>
      <c r="G259" s="77"/>
      <c r="H259" s="77"/>
      <c r="I259" s="77"/>
      <c r="J259" s="77"/>
      <c r="K259" s="77"/>
      <c r="L259" s="77"/>
      <c r="M259" s="77"/>
      <c r="N259" s="77"/>
      <c r="O259" s="77"/>
      <c r="P259" s="77"/>
      <c r="Q259" s="77"/>
      <c r="R259" s="77"/>
      <c r="S259" s="77"/>
    </row>
    <row r="260" spans="1:19">
      <c r="A260" s="77"/>
      <c r="B260" s="77"/>
      <c r="C260" s="77"/>
      <c r="D260" s="77"/>
      <c r="E260" s="77"/>
      <c r="F260" s="77"/>
      <c r="G260" s="77"/>
      <c r="H260" s="77"/>
      <c r="I260" s="77"/>
      <c r="J260" s="77"/>
      <c r="K260" s="77"/>
      <c r="L260" s="77"/>
      <c r="M260" s="77"/>
      <c r="N260" s="77"/>
      <c r="O260" s="77"/>
      <c r="P260" s="77"/>
      <c r="Q260" s="77"/>
      <c r="R260" s="77"/>
      <c r="S260" s="77"/>
    </row>
    <row r="261" spans="1:19">
      <c r="A261" s="77"/>
      <c r="B261" s="77"/>
      <c r="C261" s="77"/>
      <c r="D261" s="77"/>
      <c r="E261" s="77"/>
      <c r="F261" s="77"/>
      <c r="G261" s="77"/>
      <c r="H261" s="77"/>
      <c r="I261" s="77"/>
      <c r="J261" s="77"/>
      <c r="K261" s="77"/>
      <c r="L261" s="77"/>
      <c r="M261" s="77"/>
      <c r="N261" s="77"/>
      <c r="O261" s="77"/>
      <c r="P261" s="77"/>
      <c r="Q261" s="77"/>
      <c r="R261" s="77"/>
      <c r="S261" s="77"/>
    </row>
    <row r="262" spans="1:19">
      <c r="A262" s="77"/>
      <c r="B262" s="77"/>
      <c r="C262" s="77"/>
      <c r="D262" s="77"/>
      <c r="E262" s="77"/>
      <c r="F262" s="77"/>
      <c r="G262" s="77"/>
      <c r="H262" s="77"/>
      <c r="I262" s="77"/>
      <c r="J262" s="77"/>
      <c r="K262" s="77"/>
      <c r="L262" s="77"/>
      <c r="M262" s="77"/>
      <c r="N262" s="77"/>
      <c r="O262" s="77"/>
      <c r="P262" s="77"/>
      <c r="Q262" s="77"/>
      <c r="R262" s="77"/>
      <c r="S262" s="77"/>
    </row>
    <row r="263" spans="1:19">
      <c r="A263" s="77"/>
      <c r="B263" s="77"/>
      <c r="C263" s="77"/>
      <c r="D263" s="77"/>
      <c r="E263" s="77"/>
      <c r="F263" s="77"/>
      <c r="G263" s="77"/>
      <c r="H263" s="77"/>
      <c r="I263" s="77"/>
      <c r="J263" s="77"/>
      <c r="K263" s="77"/>
      <c r="L263" s="77"/>
      <c r="M263" s="77"/>
      <c r="N263" s="77"/>
      <c r="O263" s="77"/>
      <c r="P263" s="77"/>
      <c r="Q263" s="77"/>
      <c r="R263" s="77"/>
      <c r="S263" s="77"/>
    </row>
    <row r="264" spans="1:19">
      <c r="A264" s="77"/>
      <c r="B264" s="77"/>
      <c r="C264" s="77"/>
      <c r="D264" s="77"/>
      <c r="E264" s="77"/>
      <c r="F264" s="77"/>
      <c r="G264" s="77"/>
      <c r="H264" s="77"/>
      <c r="I264" s="77"/>
      <c r="J264" s="77"/>
      <c r="K264" s="77"/>
      <c r="L264" s="77"/>
      <c r="M264" s="77"/>
      <c r="N264" s="77"/>
      <c r="O264" s="77"/>
      <c r="P264" s="77"/>
      <c r="Q264" s="77"/>
      <c r="R264" s="77"/>
      <c r="S264" s="77"/>
    </row>
    <row r="265" spans="1:19">
      <c r="A265" s="77"/>
      <c r="B265" s="77"/>
      <c r="C265" s="77"/>
      <c r="D265" s="77"/>
      <c r="E265" s="77"/>
      <c r="F265" s="77"/>
      <c r="G265" s="77"/>
      <c r="H265" s="77"/>
      <c r="I265" s="77"/>
      <c r="J265" s="77"/>
      <c r="K265" s="77"/>
      <c r="L265" s="77"/>
      <c r="M265" s="77"/>
      <c r="N265" s="77"/>
      <c r="O265" s="77"/>
      <c r="P265" s="77"/>
      <c r="Q265" s="77"/>
      <c r="R265" s="77"/>
      <c r="S265" s="77"/>
    </row>
    <row r="266" spans="1:19">
      <c r="A266" s="77"/>
      <c r="B266" s="77"/>
      <c r="C266" s="77"/>
      <c r="D266" s="77"/>
      <c r="E266" s="77"/>
      <c r="F266" s="77"/>
      <c r="G266" s="77"/>
      <c r="H266" s="77"/>
      <c r="I266" s="77"/>
      <c r="J266" s="77"/>
      <c r="K266" s="77"/>
      <c r="L266" s="77"/>
      <c r="M266" s="77"/>
      <c r="N266" s="77"/>
      <c r="O266" s="77"/>
      <c r="P266" s="77"/>
      <c r="Q266" s="77"/>
      <c r="R266" s="77"/>
      <c r="S266" s="77"/>
    </row>
    <row r="267" spans="1:19">
      <c r="A267" s="77"/>
      <c r="B267" s="77"/>
      <c r="C267" s="77"/>
      <c r="D267" s="77"/>
      <c r="E267" s="77"/>
      <c r="F267" s="77"/>
      <c r="G267" s="77"/>
      <c r="H267" s="77"/>
      <c r="I267" s="77"/>
      <c r="J267" s="77"/>
      <c r="K267" s="77"/>
      <c r="L267" s="77"/>
      <c r="M267" s="77"/>
      <c r="N267" s="77"/>
      <c r="O267" s="77"/>
      <c r="P267" s="77"/>
      <c r="Q267" s="77"/>
      <c r="R267" s="77"/>
      <c r="S267" s="77"/>
    </row>
    <row r="268" spans="1:19">
      <c r="A268" s="77"/>
      <c r="B268" s="77"/>
      <c r="C268" s="77"/>
      <c r="D268" s="77"/>
      <c r="E268" s="77"/>
      <c r="F268" s="77"/>
      <c r="G268" s="77"/>
      <c r="H268" s="77"/>
      <c r="I268" s="77"/>
      <c r="J268" s="77"/>
      <c r="K268" s="77"/>
      <c r="L268" s="77"/>
      <c r="M268" s="77"/>
      <c r="N268" s="77"/>
      <c r="O268" s="77"/>
      <c r="P268" s="77"/>
      <c r="Q268" s="77"/>
      <c r="R268" s="77"/>
      <c r="S268" s="77"/>
    </row>
    <row r="269" spans="1:19">
      <c r="A269" s="77"/>
      <c r="B269" s="77"/>
      <c r="C269" s="77"/>
      <c r="D269" s="77"/>
      <c r="E269" s="77"/>
      <c r="F269" s="77"/>
      <c r="G269" s="77"/>
      <c r="H269" s="77"/>
      <c r="I269" s="77"/>
      <c r="J269" s="77"/>
      <c r="K269" s="77"/>
      <c r="L269" s="77"/>
      <c r="M269" s="77"/>
      <c r="N269" s="77"/>
      <c r="O269" s="77"/>
      <c r="P269" s="77"/>
      <c r="Q269" s="77"/>
      <c r="R269" s="77"/>
      <c r="S269" s="77"/>
    </row>
    <row r="270" spans="1:19">
      <c r="A270" s="77"/>
      <c r="B270" s="77"/>
      <c r="C270" s="77"/>
      <c r="D270" s="77"/>
      <c r="E270" s="77"/>
      <c r="F270" s="77"/>
      <c r="G270" s="77"/>
      <c r="H270" s="77"/>
      <c r="I270" s="77"/>
      <c r="J270" s="77"/>
      <c r="K270" s="77"/>
      <c r="L270" s="77"/>
      <c r="M270" s="77"/>
      <c r="N270" s="77"/>
      <c r="O270" s="77"/>
      <c r="P270" s="77"/>
      <c r="Q270" s="77"/>
      <c r="R270" s="77"/>
      <c r="S270" s="77"/>
    </row>
    <row r="271" spans="1:19">
      <c r="A271" s="77"/>
      <c r="B271" s="77"/>
      <c r="C271" s="77"/>
      <c r="D271" s="77"/>
      <c r="E271" s="77"/>
      <c r="F271" s="77"/>
      <c r="G271" s="77"/>
      <c r="H271" s="77"/>
      <c r="I271" s="77"/>
      <c r="J271" s="77"/>
      <c r="K271" s="77"/>
      <c r="L271" s="77"/>
      <c r="M271" s="77"/>
      <c r="N271" s="77"/>
      <c r="O271" s="77"/>
      <c r="P271" s="77"/>
      <c r="Q271" s="77"/>
      <c r="R271" s="77"/>
      <c r="S271" s="77"/>
    </row>
    <row r="272" spans="1:19">
      <c r="A272" s="77"/>
      <c r="B272" s="77"/>
      <c r="C272" s="77"/>
      <c r="D272" s="77"/>
      <c r="E272" s="77"/>
      <c r="F272" s="77"/>
      <c r="G272" s="77"/>
      <c r="H272" s="77"/>
      <c r="I272" s="77"/>
      <c r="J272" s="77"/>
      <c r="K272" s="77"/>
      <c r="L272" s="77"/>
      <c r="M272" s="77"/>
      <c r="N272" s="77"/>
      <c r="O272" s="77"/>
      <c r="P272" s="77"/>
      <c r="Q272" s="77"/>
      <c r="R272" s="77"/>
      <c r="S272" s="77"/>
    </row>
    <row r="273" spans="1:19">
      <c r="A273" s="77"/>
      <c r="B273" s="77"/>
      <c r="C273" s="77"/>
      <c r="D273" s="77"/>
      <c r="E273" s="77"/>
      <c r="F273" s="77"/>
      <c r="G273" s="77"/>
      <c r="H273" s="77"/>
      <c r="I273" s="77"/>
      <c r="J273" s="77"/>
      <c r="K273" s="77"/>
      <c r="L273" s="77"/>
      <c r="M273" s="77"/>
      <c r="N273" s="77"/>
      <c r="O273" s="77"/>
      <c r="P273" s="77"/>
      <c r="Q273" s="77"/>
      <c r="R273" s="77"/>
      <c r="S273" s="77"/>
    </row>
    <row r="274" spans="1:19">
      <c r="A274" s="77"/>
      <c r="B274" s="77"/>
      <c r="C274" s="77"/>
      <c r="D274" s="77"/>
      <c r="E274" s="77"/>
      <c r="F274" s="77"/>
      <c r="G274" s="77"/>
      <c r="H274" s="77"/>
      <c r="I274" s="77"/>
      <c r="J274" s="77"/>
      <c r="K274" s="77"/>
      <c r="L274" s="77"/>
      <c r="M274" s="77"/>
      <c r="N274" s="77"/>
      <c r="O274" s="77"/>
      <c r="P274" s="77"/>
      <c r="Q274" s="77"/>
      <c r="R274" s="77"/>
      <c r="S274" s="77"/>
    </row>
    <row r="275" spans="1:19">
      <c r="A275" s="77"/>
      <c r="B275" s="77"/>
      <c r="C275" s="77"/>
      <c r="D275" s="77"/>
      <c r="E275" s="77"/>
      <c r="F275" s="77"/>
      <c r="G275" s="77"/>
      <c r="H275" s="77"/>
      <c r="I275" s="77"/>
      <c r="J275" s="77"/>
      <c r="K275" s="77"/>
      <c r="L275" s="77"/>
      <c r="M275" s="77"/>
      <c r="N275" s="77"/>
      <c r="O275" s="77"/>
      <c r="P275" s="77"/>
      <c r="Q275" s="77"/>
      <c r="R275" s="77"/>
      <c r="S275" s="77"/>
    </row>
    <row r="276" spans="1:19">
      <c r="A276" s="77"/>
      <c r="B276" s="77"/>
      <c r="C276" s="77"/>
      <c r="D276" s="77"/>
      <c r="E276" s="77"/>
      <c r="F276" s="77"/>
      <c r="G276" s="77"/>
      <c r="H276" s="77"/>
      <c r="I276" s="77"/>
      <c r="J276" s="77"/>
      <c r="K276" s="77"/>
      <c r="L276" s="77"/>
      <c r="M276" s="77"/>
      <c r="N276" s="77"/>
      <c r="O276" s="77"/>
      <c r="P276" s="77"/>
      <c r="Q276" s="77"/>
      <c r="R276" s="77"/>
      <c r="S276" s="77"/>
    </row>
    <row r="277" spans="1:19">
      <c r="A277" s="77"/>
      <c r="B277" s="77"/>
      <c r="C277" s="77"/>
      <c r="D277" s="77"/>
      <c r="E277" s="77"/>
      <c r="F277" s="77"/>
      <c r="G277" s="77"/>
      <c r="H277" s="77"/>
      <c r="I277" s="77"/>
      <c r="J277" s="77"/>
      <c r="K277" s="77"/>
      <c r="L277" s="77"/>
      <c r="M277" s="77"/>
      <c r="N277" s="77"/>
      <c r="O277" s="77"/>
      <c r="P277" s="77"/>
      <c r="Q277" s="77"/>
      <c r="R277" s="77"/>
      <c r="S277" s="77"/>
    </row>
    <row r="278" spans="1:19">
      <c r="A278" s="77"/>
      <c r="B278" s="77"/>
      <c r="C278" s="77"/>
      <c r="D278" s="77"/>
      <c r="E278" s="77"/>
      <c r="F278" s="77"/>
      <c r="G278" s="77"/>
      <c r="H278" s="77"/>
      <c r="I278" s="77"/>
      <c r="J278" s="77"/>
      <c r="K278" s="77"/>
      <c r="L278" s="77"/>
      <c r="M278" s="77"/>
      <c r="N278" s="77"/>
      <c r="O278" s="77"/>
      <c r="P278" s="77"/>
      <c r="Q278" s="77"/>
      <c r="R278" s="77"/>
      <c r="S278" s="77"/>
    </row>
    <row r="279" spans="1:19">
      <c r="A279" s="77"/>
      <c r="B279" s="77"/>
      <c r="C279" s="77"/>
      <c r="D279" s="77"/>
      <c r="E279" s="77"/>
      <c r="F279" s="77"/>
      <c r="G279" s="77"/>
      <c r="H279" s="77"/>
      <c r="I279" s="77"/>
      <c r="J279" s="77"/>
      <c r="K279" s="77"/>
      <c r="L279" s="77"/>
      <c r="M279" s="77"/>
      <c r="N279" s="77"/>
      <c r="O279" s="77"/>
      <c r="P279" s="77"/>
      <c r="Q279" s="77"/>
      <c r="R279" s="77"/>
      <c r="S279" s="77"/>
    </row>
    <row r="280" spans="1:19">
      <c r="A280" s="77"/>
      <c r="B280" s="77"/>
      <c r="C280" s="77"/>
      <c r="D280" s="77"/>
      <c r="E280" s="77"/>
      <c r="F280" s="77"/>
      <c r="G280" s="77"/>
      <c r="H280" s="77"/>
      <c r="I280" s="77"/>
      <c r="J280" s="77"/>
      <c r="K280" s="77"/>
      <c r="L280" s="77"/>
      <c r="M280" s="77"/>
      <c r="N280" s="77"/>
      <c r="O280" s="77"/>
      <c r="P280" s="77"/>
      <c r="Q280" s="77"/>
      <c r="R280" s="77"/>
      <c r="S280" s="77"/>
    </row>
    <row r="281" spans="1:19">
      <c r="A281" s="77"/>
      <c r="B281" s="77"/>
      <c r="C281" s="77"/>
      <c r="D281" s="77"/>
      <c r="E281" s="77"/>
      <c r="F281" s="77"/>
      <c r="G281" s="77"/>
      <c r="H281" s="77"/>
      <c r="I281" s="77"/>
      <c r="J281" s="77"/>
      <c r="K281" s="77"/>
      <c r="L281" s="77"/>
      <c r="M281" s="77"/>
      <c r="N281" s="77"/>
      <c r="O281" s="77"/>
      <c r="P281" s="77"/>
      <c r="Q281" s="77"/>
      <c r="R281" s="77"/>
      <c r="S281" s="77"/>
    </row>
    <row r="282" spans="1:19">
      <c r="A282" s="77"/>
      <c r="B282" s="77"/>
      <c r="C282" s="77"/>
      <c r="D282" s="77"/>
      <c r="E282" s="77"/>
      <c r="F282" s="77"/>
      <c r="G282" s="77"/>
      <c r="H282" s="77"/>
      <c r="I282" s="77"/>
      <c r="J282" s="77"/>
      <c r="K282" s="77"/>
      <c r="L282" s="77"/>
      <c r="M282" s="77"/>
      <c r="N282" s="77"/>
      <c r="O282" s="77"/>
      <c r="P282" s="77"/>
      <c r="Q282" s="77"/>
      <c r="R282" s="77"/>
      <c r="S282" s="77"/>
    </row>
    <row r="283" spans="1:19">
      <c r="A283" s="77"/>
      <c r="B283" s="77"/>
      <c r="C283" s="77"/>
      <c r="D283" s="77"/>
      <c r="E283" s="77"/>
      <c r="F283" s="77"/>
      <c r="G283" s="77"/>
      <c r="H283" s="77"/>
      <c r="I283" s="77"/>
      <c r="J283" s="77"/>
      <c r="K283" s="77"/>
      <c r="L283" s="77"/>
      <c r="M283" s="77"/>
      <c r="N283" s="77"/>
      <c r="O283" s="77"/>
      <c r="P283" s="77"/>
      <c r="Q283" s="77"/>
      <c r="R283" s="77"/>
      <c r="S283" s="77"/>
    </row>
    <row r="284" spans="1:19">
      <c r="A284" s="77"/>
      <c r="B284" s="77"/>
      <c r="C284" s="77"/>
      <c r="D284" s="77"/>
      <c r="E284" s="77"/>
      <c r="F284" s="77"/>
      <c r="G284" s="77"/>
      <c r="H284" s="77"/>
      <c r="I284" s="77"/>
      <c r="J284" s="77"/>
      <c r="K284" s="77"/>
      <c r="L284" s="77"/>
      <c r="M284" s="77"/>
      <c r="N284" s="77"/>
      <c r="O284" s="77"/>
      <c r="P284" s="77"/>
      <c r="Q284" s="77"/>
      <c r="R284" s="77"/>
      <c r="S284" s="77"/>
    </row>
    <row r="285" spans="1:19">
      <c r="A285" s="77"/>
      <c r="B285" s="77"/>
      <c r="C285" s="77"/>
      <c r="D285" s="77"/>
      <c r="E285" s="77"/>
      <c r="F285" s="77"/>
      <c r="G285" s="77"/>
      <c r="H285" s="77"/>
      <c r="I285" s="77"/>
      <c r="J285" s="77"/>
      <c r="K285" s="77"/>
      <c r="L285" s="77"/>
      <c r="M285" s="77"/>
      <c r="N285" s="77"/>
      <c r="O285" s="77"/>
      <c r="P285" s="77"/>
      <c r="Q285" s="77"/>
      <c r="R285" s="77"/>
      <c r="S285" s="77"/>
    </row>
    <row r="286" spans="1:19">
      <c r="A286" s="77"/>
      <c r="B286" s="77"/>
      <c r="C286" s="77"/>
      <c r="D286" s="77"/>
      <c r="E286" s="77"/>
      <c r="F286" s="77"/>
      <c r="G286" s="77"/>
      <c r="H286" s="77"/>
      <c r="I286" s="77"/>
      <c r="J286" s="77"/>
      <c r="K286" s="77"/>
      <c r="L286" s="77"/>
      <c r="M286" s="77"/>
      <c r="N286" s="77"/>
      <c r="O286" s="77"/>
      <c r="P286" s="77"/>
      <c r="Q286" s="77"/>
      <c r="R286" s="77"/>
      <c r="S286" s="77"/>
    </row>
    <row r="287" spans="1:19">
      <c r="A287" s="77"/>
      <c r="B287" s="77"/>
      <c r="C287" s="77"/>
      <c r="D287" s="77"/>
      <c r="E287" s="77"/>
      <c r="F287" s="77"/>
      <c r="G287" s="77"/>
      <c r="H287" s="77"/>
      <c r="I287" s="77"/>
      <c r="J287" s="77"/>
      <c r="K287" s="77"/>
      <c r="L287" s="77"/>
      <c r="M287" s="77"/>
      <c r="N287" s="77"/>
      <c r="O287" s="77"/>
      <c r="P287" s="77"/>
      <c r="Q287" s="77"/>
      <c r="R287" s="77"/>
      <c r="S287" s="77"/>
    </row>
    <row r="288" spans="1:19">
      <c r="A288" s="77"/>
      <c r="B288" s="77"/>
      <c r="C288" s="77"/>
      <c r="D288" s="77"/>
      <c r="E288" s="77"/>
      <c r="F288" s="77"/>
      <c r="G288" s="77"/>
      <c r="H288" s="77"/>
      <c r="I288" s="77"/>
      <c r="J288" s="77"/>
      <c r="K288" s="77"/>
      <c r="L288" s="77"/>
      <c r="M288" s="77"/>
      <c r="N288" s="77"/>
      <c r="O288" s="77"/>
      <c r="P288" s="77"/>
      <c r="Q288" s="77"/>
      <c r="R288" s="77"/>
      <c r="S288" s="77"/>
    </row>
    <row r="289" spans="1:19">
      <c r="A289" s="77"/>
      <c r="B289" s="77"/>
      <c r="C289" s="77"/>
      <c r="D289" s="77"/>
      <c r="E289" s="77"/>
      <c r="F289" s="77"/>
      <c r="G289" s="77"/>
      <c r="H289" s="77"/>
      <c r="I289" s="77"/>
      <c r="J289" s="77"/>
      <c r="K289" s="77"/>
      <c r="L289" s="77"/>
      <c r="M289" s="77"/>
      <c r="N289" s="77"/>
      <c r="O289" s="77"/>
      <c r="P289" s="77"/>
      <c r="Q289" s="77"/>
      <c r="R289" s="77"/>
      <c r="S289" s="77"/>
    </row>
    <row r="290" spans="1:19">
      <c r="A290" s="77"/>
      <c r="B290" s="77"/>
      <c r="C290" s="77"/>
      <c r="D290" s="77"/>
      <c r="E290" s="77"/>
      <c r="F290" s="77"/>
      <c r="G290" s="77"/>
      <c r="H290" s="77"/>
      <c r="I290" s="77"/>
      <c r="J290" s="77"/>
      <c r="K290" s="77"/>
      <c r="L290" s="77"/>
      <c r="M290" s="77"/>
      <c r="N290" s="77"/>
      <c r="O290" s="77"/>
      <c r="P290" s="77"/>
      <c r="Q290" s="77"/>
      <c r="R290" s="77"/>
      <c r="S290" s="77"/>
    </row>
    <row r="291" spans="1:19">
      <c r="A291" s="77"/>
      <c r="B291" s="77"/>
      <c r="C291" s="77"/>
      <c r="D291" s="77"/>
      <c r="E291" s="77"/>
      <c r="F291" s="77"/>
      <c r="G291" s="77"/>
      <c r="H291" s="77"/>
      <c r="I291" s="77"/>
      <c r="J291" s="77"/>
      <c r="K291" s="77"/>
      <c r="L291" s="77"/>
      <c r="M291" s="77"/>
      <c r="N291" s="77"/>
      <c r="O291" s="77"/>
      <c r="P291" s="77"/>
      <c r="Q291" s="77"/>
      <c r="R291" s="77"/>
      <c r="S291" s="77"/>
    </row>
    <row r="292" spans="1:19">
      <c r="A292" s="77"/>
      <c r="B292" s="77"/>
      <c r="C292" s="77"/>
      <c r="D292" s="77"/>
      <c r="E292" s="77"/>
      <c r="F292" s="77"/>
      <c r="G292" s="77"/>
      <c r="H292" s="77"/>
      <c r="I292" s="77"/>
      <c r="J292" s="77"/>
      <c r="K292" s="77"/>
      <c r="L292" s="77"/>
      <c r="M292" s="77"/>
      <c r="N292" s="77"/>
      <c r="O292" s="77"/>
      <c r="P292" s="77"/>
      <c r="Q292" s="77"/>
      <c r="R292" s="77"/>
      <c r="S292" s="77"/>
    </row>
    <row r="293" spans="1:19">
      <c r="A293" s="77"/>
      <c r="B293" s="77"/>
      <c r="C293" s="77"/>
      <c r="D293" s="77"/>
      <c r="E293" s="77"/>
      <c r="F293" s="77"/>
      <c r="G293" s="77"/>
      <c r="H293" s="77"/>
      <c r="I293" s="77"/>
      <c r="J293" s="77"/>
      <c r="K293" s="77"/>
      <c r="L293" s="77"/>
      <c r="M293" s="77"/>
      <c r="N293" s="77"/>
      <c r="O293" s="77"/>
      <c r="P293" s="77"/>
      <c r="Q293" s="77"/>
      <c r="R293" s="77"/>
      <c r="S293" s="77"/>
    </row>
    <row r="294" spans="1:19">
      <c r="A294" s="77"/>
      <c r="B294" s="77"/>
      <c r="C294" s="77"/>
      <c r="D294" s="77"/>
      <c r="E294" s="77"/>
      <c r="F294" s="77"/>
      <c r="G294" s="77"/>
      <c r="H294" s="77"/>
      <c r="I294" s="77"/>
      <c r="J294" s="77"/>
      <c r="K294" s="77"/>
      <c r="L294" s="77"/>
      <c r="M294" s="77"/>
      <c r="N294" s="77"/>
      <c r="O294" s="77"/>
      <c r="P294" s="77"/>
      <c r="Q294" s="77"/>
      <c r="R294" s="77"/>
      <c r="S294" s="77"/>
    </row>
    <row r="295" spans="1:19">
      <c r="A295" s="77"/>
      <c r="B295" s="77"/>
      <c r="C295" s="77"/>
      <c r="D295" s="77"/>
      <c r="E295" s="77"/>
      <c r="F295" s="77"/>
      <c r="G295" s="77"/>
      <c r="H295" s="77"/>
      <c r="I295" s="77"/>
      <c r="J295" s="77"/>
      <c r="K295" s="77"/>
      <c r="L295" s="77"/>
      <c r="M295" s="77"/>
      <c r="N295" s="77"/>
      <c r="O295" s="77"/>
      <c r="P295" s="77"/>
      <c r="Q295" s="77"/>
      <c r="R295" s="77"/>
      <c r="S295" s="77"/>
    </row>
    <row r="296" spans="1:19">
      <c r="A296" s="77"/>
      <c r="B296" s="77"/>
      <c r="C296" s="77"/>
      <c r="D296" s="77"/>
      <c r="E296" s="77"/>
      <c r="F296" s="77"/>
      <c r="G296" s="77"/>
      <c r="H296" s="77"/>
      <c r="I296" s="77"/>
      <c r="J296" s="77"/>
      <c r="K296" s="77"/>
      <c r="L296" s="77"/>
      <c r="M296" s="77"/>
      <c r="N296" s="77"/>
      <c r="O296" s="77"/>
      <c r="P296" s="77"/>
      <c r="Q296" s="77"/>
      <c r="R296" s="77"/>
      <c r="S296" s="77"/>
    </row>
    <row r="297" spans="1:19">
      <c r="A297" s="77"/>
      <c r="B297" s="77"/>
      <c r="C297" s="77"/>
      <c r="D297" s="77"/>
      <c r="E297" s="77"/>
      <c r="F297" s="77"/>
      <c r="G297" s="77"/>
      <c r="H297" s="77"/>
      <c r="I297" s="77"/>
      <c r="J297" s="77"/>
      <c r="K297" s="77"/>
      <c r="L297" s="77"/>
      <c r="M297" s="77"/>
      <c r="N297" s="77"/>
      <c r="O297" s="77"/>
      <c r="P297" s="77"/>
      <c r="Q297" s="77"/>
      <c r="R297" s="77"/>
      <c r="S297" s="77"/>
    </row>
    <row r="298" spans="1:19">
      <c r="A298" s="77"/>
      <c r="B298" s="77"/>
      <c r="C298" s="77"/>
      <c r="D298" s="77"/>
      <c r="E298" s="77"/>
      <c r="F298" s="77"/>
      <c r="G298" s="77"/>
      <c r="H298" s="77"/>
      <c r="I298" s="77"/>
      <c r="J298" s="77"/>
      <c r="K298" s="77"/>
      <c r="L298" s="77"/>
      <c r="M298" s="77"/>
      <c r="N298" s="77"/>
      <c r="O298" s="77"/>
      <c r="P298" s="77"/>
      <c r="Q298" s="77"/>
      <c r="R298" s="77"/>
      <c r="S298" s="77"/>
    </row>
    <row r="299" spans="1:19">
      <c r="A299" s="77"/>
      <c r="B299" s="77"/>
      <c r="C299" s="77"/>
      <c r="D299" s="77"/>
      <c r="E299" s="77"/>
      <c r="F299" s="77"/>
      <c r="G299" s="77"/>
      <c r="H299" s="77"/>
      <c r="I299" s="77"/>
      <c r="J299" s="77"/>
      <c r="K299" s="77"/>
      <c r="L299" s="77"/>
      <c r="M299" s="77"/>
      <c r="N299" s="77"/>
      <c r="O299" s="77"/>
      <c r="P299" s="77"/>
      <c r="Q299" s="77"/>
      <c r="R299" s="77"/>
      <c r="S299" s="77"/>
    </row>
    <row r="300" spans="1:19">
      <c r="A300" s="77"/>
      <c r="B300" s="77"/>
      <c r="C300" s="77"/>
      <c r="D300" s="77"/>
      <c r="E300" s="77"/>
      <c r="F300" s="77"/>
      <c r="G300" s="77"/>
      <c r="H300" s="77"/>
      <c r="I300" s="77"/>
      <c r="J300" s="77"/>
      <c r="K300" s="77"/>
      <c r="L300" s="77"/>
      <c r="M300" s="77"/>
      <c r="N300" s="77"/>
      <c r="O300" s="77"/>
      <c r="P300" s="77"/>
      <c r="Q300" s="77"/>
      <c r="R300" s="77"/>
      <c r="S300" s="77"/>
    </row>
    <row r="301" spans="1:19">
      <c r="A301" s="77"/>
      <c r="B301" s="77"/>
      <c r="C301" s="77"/>
      <c r="D301" s="77"/>
      <c r="E301" s="77"/>
      <c r="F301" s="77"/>
      <c r="G301" s="77"/>
      <c r="H301" s="77"/>
      <c r="I301" s="77"/>
      <c r="J301" s="77"/>
      <c r="K301" s="77"/>
      <c r="L301" s="77"/>
      <c r="M301" s="77"/>
      <c r="N301" s="77"/>
      <c r="O301" s="77"/>
      <c r="P301" s="77"/>
      <c r="Q301" s="77"/>
      <c r="R301" s="77"/>
      <c r="S301" s="77"/>
    </row>
    <row r="302" spans="1:19">
      <c r="A302" s="77"/>
      <c r="B302" s="77"/>
      <c r="C302" s="77"/>
      <c r="D302" s="77"/>
      <c r="E302" s="77"/>
      <c r="F302" s="77"/>
      <c r="G302" s="77"/>
      <c r="H302" s="77"/>
      <c r="I302" s="77"/>
      <c r="J302" s="77"/>
      <c r="K302" s="77"/>
      <c r="L302" s="77"/>
      <c r="M302" s="77"/>
      <c r="N302" s="77"/>
      <c r="O302" s="77"/>
      <c r="P302" s="77"/>
      <c r="Q302" s="77"/>
      <c r="R302" s="77"/>
      <c r="S302" s="77"/>
    </row>
    <row r="303" spans="1:19">
      <c r="A303" s="77"/>
      <c r="B303" s="77"/>
      <c r="C303" s="77"/>
      <c r="D303" s="77"/>
      <c r="E303" s="77"/>
      <c r="F303" s="77"/>
      <c r="G303" s="77"/>
      <c r="H303" s="77"/>
      <c r="I303" s="77"/>
      <c r="J303" s="77"/>
      <c r="K303" s="77"/>
      <c r="L303" s="77"/>
      <c r="M303" s="77"/>
      <c r="N303" s="77"/>
      <c r="O303" s="77"/>
      <c r="P303" s="77"/>
      <c r="Q303" s="77"/>
      <c r="R303" s="77"/>
      <c r="S303" s="77"/>
    </row>
    <row r="304" spans="1:19">
      <c r="A304" s="77"/>
      <c r="B304" s="77"/>
      <c r="C304" s="77"/>
      <c r="D304" s="77"/>
      <c r="E304" s="77"/>
      <c r="F304" s="77"/>
      <c r="G304" s="77"/>
      <c r="H304" s="77"/>
      <c r="I304" s="77"/>
      <c r="J304" s="77"/>
      <c r="K304" s="77"/>
      <c r="L304" s="77"/>
      <c r="M304" s="77"/>
      <c r="N304" s="77"/>
      <c r="O304" s="77"/>
      <c r="P304" s="77"/>
      <c r="Q304" s="77"/>
      <c r="R304" s="77"/>
      <c r="S304" s="77"/>
    </row>
    <row r="305" spans="1:19">
      <c r="A305" s="77"/>
      <c r="B305" s="77"/>
      <c r="C305" s="77"/>
      <c r="D305" s="77"/>
      <c r="E305" s="77"/>
      <c r="F305" s="77"/>
      <c r="G305" s="77"/>
      <c r="H305" s="77"/>
      <c r="I305" s="77"/>
      <c r="J305" s="77"/>
      <c r="K305" s="77"/>
      <c r="L305" s="77"/>
      <c r="M305" s="77"/>
      <c r="N305" s="77"/>
      <c r="O305" s="77"/>
      <c r="P305" s="77"/>
      <c r="Q305" s="77"/>
      <c r="R305" s="77"/>
      <c r="S305" s="77"/>
    </row>
    <row r="306" spans="1:19">
      <c r="A306" s="77"/>
      <c r="B306" s="77"/>
      <c r="C306" s="77"/>
      <c r="D306" s="77"/>
      <c r="E306" s="77"/>
      <c r="F306" s="77"/>
      <c r="G306" s="77"/>
      <c r="H306" s="77"/>
      <c r="I306" s="77"/>
      <c r="J306" s="77"/>
      <c r="K306" s="77"/>
      <c r="L306" s="77"/>
      <c r="M306" s="77"/>
      <c r="N306" s="77"/>
      <c r="O306" s="77"/>
      <c r="P306" s="77"/>
      <c r="Q306" s="77"/>
      <c r="R306" s="77"/>
      <c r="S306" s="77"/>
    </row>
    <row r="307" spans="1:19">
      <c r="A307" s="77"/>
      <c r="B307" s="77"/>
      <c r="C307" s="77"/>
      <c r="D307" s="77"/>
      <c r="E307" s="77"/>
      <c r="F307" s="77"/>
      <c r="G307" s="77"/>
      <c r="H307" s="77"/>
      <c r="I307" s="77"/>
      <c r="J307" s="77"/>
      <c r="K307" s="77"/>
      <c r="L307" s="77"/>
      <c r="M307" s="77"/>
      <c r="N307" s="77"/>
      <c r="O307" s="77"/>
      <c r="P307" s="77"/>
      <c r="Q307" s="77"/>
      <c r="R307" s="77"/>
      <c r="S307" s="77"/>
    </row>
    <row r="308" spans="1:19">
      <c r="A308" s="77"/>
      <c r="B308" s="77"/>
      <c r="C308" s="77"/>
      <c r="D308" s="77"/>
      <c r="E308" s="77"/>
      <c r="F308" s="77"/>
      <c r="G308" s="77"/>
      <c r="H308" s="77"/>
      <c r="I308" s="77"/>
      <c r="J308" s="77"/>
      <c r="K308" s="77"/>
      <c r="L308" s="77"/>
      <c r="M308" s="77"/>
      <c r="N308" s="77"/>
      <c r="O308" s="77"/>
      <c r="P308" s="77"/>
      <c r="Q308" s="77"/>
      <c r="R308" s="77"/>
      <c r="S308" s="77"/>
    </row>
    <row r="309" spans="1:19">
      <c r="A309" s="77"/>
      <c r="B309" s="77"/>
      <c r="C309" s="77"/>
      <c r="D309" s="77"/>
      <c r="E309" s="77"/>
      <c r="F309" s="77"/>
      <c r="G309" s="77"/>
      <c r="H309" s="77"/>
      <c r="I309" s="77"/>
      <c r="J309" s="77"/>
      <c r="K309" s="77"/>
      <c r="L309" s="77"/>
      <c r="M309" s="77"/>
      <c r="N309" s="77"/>
      <c r="O309" s="77"/>
      <c r="P309" s="77"/>
      <c r="Q309" s="77"/>
      <c r="R309" s="77"/>
      <c r="S309" s="77"/>
    </row>
    <row r="310" spans="1:19">
      <c r="A310" s="77"/>
      <c r="B310" s="77"/>
      <c r="C310" s="77"/>
      <c r="D310" s="77"/>
      <c r="E310" s="77"/>
      <c r="F310" s="77"/>
      <c r="G310" s="77"/>
      <c r="H310" s="77"/>
      <c r="I310" s="77"/>
      <c r="J310" s="77"/>
      <c r="K310" s="77"/>
      <c r="L310" s="77"/>
      <c r="M310" s="77"/>
      <c r="N310" s="77"/>
      <c r="O310" s="77"/>
      <c r="P310" s="77"/>
      <c r="Q310" s="77"/>
      <c r="R310" s="77"/>
      <c r="S310" s="77"/>
    </row>
    <row r="311" spans="1:19">
      <c r="A311" s="77"/>
      <c r="B311" s="77"/>
      <c r="C311" s="77"/>
      <c r="D311" s="77"/>
      <c r="E311" s="77"/>
      <c r="F311" s="77"/>
      <c r="G311" s="77"/>
      <c r="H311" s="77"/>
      <c r="I311" s="77"/>
      <c r="J311" s="77"/>
      <c r="K311" s="77"/>
      <c r="L311" s="77"/>
      <c r="M311" s="77"/>
      <c r="N311" s="77"/>
      <c r="O311" s="77"/>
      <c r="P311" s="77"/>
      <c r="Q311" s="77"/>
      <c r="R311" s="77"/>
      <c r="S311" s="77"/>
    </row>
    <row r="312" spans="1:19">
      <c r="A312" s="77"/>
      <c r="B312" s="77"/>
      <c r="C312" s="77"/>
      <c r="D312" s="77"/>
      <c r="E312" s="77"/>
      <c r="F312" s="77"/>
      <c r="G312" s="77"/>
      <c r="H312" s="77"/>
      <c r="I312" s="77"/>
      <c r="J312" s="77"/>
      <c r="K312" s="77"/>
      <c r="L312" s="77"/>
      <c r="M312" s="77"/>
      <c r="N312" s="77"/>
      <c r="O312" s="77"/>
      <c r="P312" s="77"/>
      <c r="Q312" s="77"/>
      <c r="R312" s="77"/>
      <c r="S312" s="77"/>
    </row>
    <row r="313" spans="1:19">
      <c r="A313" s="77"/>
      <c r="B313" s="77"/>
      <c r="C313" s="77"/>
      <c r="D313" s="77"/>
      <c r="E313" s="77"/>
      <c r="F313" s="77"/>
      <c r="G313" s="77"/>
      <c r="H313" s="77"/>
      <c r="I313" s="77"/>
      <c r="J313" s="77"/>
      <c r="K313" s="77"/>
      <c r="L313" s="77"/>
      <c r="M313" s="77"/>
      <c r="N313" s="77"/>
      <c r="O313" s="77"/>
      <c r="P313" s="77"/>
      <c r="Q313" s="77"/>
      <c r="R313" s="77"/>
      <c r="S313" s="77"/>
    </row>
    <row r="314" spans="1:19">
      <c r="A314" s="77"/>
      <c r="B314" s="77"/>
      <c r="C314" s="77"/>
      <c r="D314" s="77"/>
      <c r="E314" s="77"/>
      <c r="F314" s="77"/>
      <c r="G314" s="77"/>
      <c r="H314" s="77"/>
      <c r="I314" s="77"/>
      <c r="J314" s="77"/>
      <c r="K314" s="77"/>
      <c r="L314" s="77"/>
      <c r="M314" s="77"/>
      <c r="N314" s="77"/>
      <c r="O314" s="77"/>
      <c r="P314" s="77"/>
      <c r="Q314" s="77"/>
      <c r="R314" s="77"/>
      <c r="S314" s="77"/>
    </row>
    <row r="315" spans="1:19">
      <c r="A315" s="77"/>
      <c r="B315" s="77"/>
      <c r="C315" s="77"/>
      <c r="D315" s="77"/>
      <c r="E315" s="77"/>
      <c r="F315" s="77"/>
      <c r="G315" s="77"/>
      <c r="H315" s="77"/>
      <c r="I315" s="77"/>
      <c r="J315" s="77"/>
      <c r="K315" s="77"/>
      <c r="L315" s="77"/>
      <c r="M315" s="77"/>
      <c r="N315" s="77"/>
      <c r="O315" s="77"/>
      <c r="P315" s="77"/>
      <c r="Q315" s="77"/>
      <c r="R315" s="77"/>
      <c r="S315" s="77"/>
    </row>
    <row r="316" spans="1:19">
      <c r="A316" s="77"/>
      <c r="B316" s="77"/>
      <c r="C316" s="77"/>
      <c r="D316" s="77"/>
      <c r="E316" s="77"/>
      <c r="F316" s="77"/>
      <c r="G316" s="77"/>
      <c r="H316" s="77"/>
      <c r="I316" s="77"/>
      <c r="J316" s="77"/>
      <c r="K316" s="77"/>
      <c r="L316" s="77"/>
      <c r="M316" s="77"/>
      <c r="N316" s="77"/>
      <c r="O316" s="77"/>
      <c r="P316" s="77"/>
      <c r="Q316" s="77"/>
      <c r="R316" s="77"/>
      <c r="S316" s="77"/>
    </row>
    <row r="317" spans="1:19">
      <c r="A317" s="77"/>
      <c r="B317" s="77"/>
      <c r="C317" s="77"/>
      <c r="D317" s="77"/>
      <c r="E317" s="77"/>
      <c r="F317" s="77"/>
      <c r="G317" s="77"/>
      <c r="H317" s="77"/>
      <c r="I317" s="77"/>
      <c r="J317" s="77"/>
      <c r="K317" s="77"/>
      <c r="L317" s="77"/>
      <c r="M317" s="77"/>
      <c r="N317" s="77"/>
      <c r="O317" s="77"/>
      <c r="P317" s="77"/>
      <c r="Q317" s="77"/>
      <c r="R317" s="77"/>
      <c r="S317" s="77"/>
    </row>
    <row r="318" spans="1:19">
      <c r="A318" s="77"/>
      <c r="B318" s="77"/>
      <c r="C318" s="77"/>
      <c r="D318" s="77"/>
      <c r="E318" s="77"/>
      <c r="F318" s="77"/>
      <c r="G318" s="77"/>
      <c r="H318" s="77"/>
      <c r="I318" s="77"/>
      <c r="J318" s="77"/>
      <c r="K318" s="77"/>
      <c r="L318" s="77"/>
      <c r="M318" s="77"/>
      <c r="N318" s="77"/>
      <c r="O318" s="77"/>
      <c r="P318" s="77"/>
      <c r="Q318" s="77"/>
      <c r="R318" s="77"/>
      <c r="S318" s="77"/>
    </row>
    <row r="319" spans="1:19">
      <c r="A319" s="77"/>
      <c r="B319" s="77"/>
      <c r="C319" s="77"/>
      <c r="D319" s="77"/>
      <c r="E319" s="77"/>
      <c r="F319" s="77"/>
      <c r="G319" s="77"/>
      <c r="H319" s="77"/>
      <c r="I319" s="77"/>
      <c r="J319" s="77"/>
      <c r="K319" s="77"/>
      <c r="L319" s="77"/>
      <c r="M319" s="77"/>
      <c r="N319" s="77"/>
      <c r="O319" s="77"/>
      <c r="P319" s="77"/>
      <c r="Q319" s="77"/>
      <c r="R319" s="77"/>
      <c r="S319" s="77"/>
    </row>
    <row r="320" spans="1:19">
      <c r="A320" s="77"/>
      <c r="B320" s="77"/>
      <c r="C320" s="77"/>
      <c r="D320" s="77"/>
      <c r="E320" s="77"/>
      <c r="F320" s="77"/>
      <c r="G320" s="77"/>
      <c r="H320" s="77"/>
      <c r="I320" s="77"/>
      <c r="J320" s="77"/>
      <c r="K320" s="77"/>
      <c r="L320" s="77"/>
      <c r="M320" s="77"/>
      <c r="N320" s="77"/>
      <c r="O320" s="77"/>
      <c r="P320" s="77"/>
      <c r="Q320" s="77"/>
      <c r="R320" s="77"/>
      <c r="S320" s="77"/>
    </row>
    <row r="321" spans="1:19">
      <c r="A321" s="77"/>
      <c r="B321" s="77"/>
      <c r="C321" s="77"/>
      <c r="D321" s="77"/>
      <c r="E321" s="77"/>
      <c r="F321" s="77"/>
      <c r="G321" s="77"/>
      <c r="H321" s="77"/>
      <c r="I321" s="77"/>
      <c r="J321" s="77"/>
      <c r="K321" s="77"/>
      <c r="L321" s="77"/>
      <c r="M321" s="77"/>
      <c r="N321" s="77"/>
      <c r="O321" s="77"/>
      <c r="P321" s="77"/>
      <c r="Q321" s="77"/>
      <c r="R321" s="77"/>
      <c r="S321" s="77"/>
    </row>
    <row r="322" spans="1:19">
      <c r="A322" s="77"/>
      <c r="B322" s="77"/>
      <c r="C322" s="77"/>
      <c r="D322" s="77"/>
      <c r="E322" s="77"/>
      <c r="F322" s="77"/>
      <c r="G322" s="77"/>
      <c r="H322" s="77"/>
      <c r="I322" s="77"/>
      <c r="J322" s="77"/>
      <c r="K322" s="77"/>
      <c r="L322" s="77"/>
      <c r="M322" s="77"/>
      <c r="N322" s="77"/>
      <c r="O322" s="77"/>
      <c r="P322" s="77"/>
      <c r="Q322" s="77"/>
      <c r="R322" s="77"/>
      <c r="S322" s="77"/>
    </row>
    <row r="323" spans="1:19">
      <c r="A323" s="77"/>
      <c r="B323" s="77"/>
      <c r="C323" s="77"/>
      <c r="D323" s="77"/>
      <c r="E323" s="77"/>
      <c r="F323" s="77"/>
      <c r="G323" s="77"/>
      <c r="H323" s="77"/>
      <c r="I323" s="77"/>
      <c r="J323" s="77"/>
      <c r="K323" s="77"/>
      <c r="L323" s="77"/>
      <c r="M323" s="77"/>
      <c r="N323" s="77"/>
      <c r="O323" s="77"/>
      <c r="P323" s="77"/>
      <c r="Q323" s="77"/>
      <c r="R323" s="77"/>
      <c r="S323" s="77"/>
    </row>
    <row r="324" spans="1:19">
      <c r="A324" s="77"/>
      <c r="B324" s="77"/>
      <c r="C324" s="77"/>
      <c r="D324" s="77"/>
      <c r="E324" s="77"/>
      <c r="F324" s="77"/>
      <c r="G324" s="77"/>
      <c r="H324" s="77"/>
      <c r="I324" s="77"/>
      <c r="J324" s="77"/>
      <c r="K324" s="77"/>
      <c r="L324" s="77"/>
      <c r="M324" s="77"/>
      <c r="N324" s="77"/>
      <c r="O324" s="77"/>
      <c r="P324" s="77"/>
      <c r="Q324" s="77"/>
      <c r="R324" s="77"/>
      <c r="S324" s="77"/>
    </row>
    <row r="325" spans="1:19">
      <c r="A325" s="77"/>
      <c r="B325" s="77"/>
      <c r="C325" s="77"/>
      <c r="D325" s="77"/>
      <c r="E325" s="77"/>
      <c r="F325" s="77"/>
      <c r="G325" s="77"/>
      <c r="H325" s="77"/>
      <c r="I325" s="77"/>
      <c r="J325" s="77"/>
      <c r="K325" s="77"/>
      <c r="L325" s="77"/>
      <c r="M325" s="77"/>
      <c r="N325" s="77"/>
      <c r="O325" s="77"/>
      <c r="P325" s="77"/>
      <c r="Q325" s="77"/>
      <c r="R325" s="77"/>
      <c r="S325" s="77"/>
    </row>
    <row r="326" spans="1:19">
      <c r="A326" s="77"/>
      <c r="B326" s="77"/>
      <c r="C326" s="77"/>
      <c r="D326" s="77"/>
      <c r="E326" s="77"/>
      <c r="F326" s="77"/>
      <c r="G326" s="77"/>
      <c r="H326" s="77"/>
      <c r="I326" s="77"/>
      <c r="J326" s="77"/>
      <c r="K326" s="77"/>
      <c r="L326" s="77"/>
      <c r="M326" s="77"/>
      <c r="N326" s="77"/>
      <c r="O326" s="77"/>
      <c r="P326" s="77"/>
      <c r="Q326" s="77"/>
      <c r="R326" s="77"/>
      <c r="S326" s="77"/>
    </row>
    <row r="327" spans="1:19">
      <c r="A327" s="77"/>
      <c r="B327" s="77"/>
      <c r="C327" s="77"/>
      <c r="D327" s="77"/>
      <c r="E327" s="77"/>
      <c r="F327" s="77"/>
      <c r="G327" s="77"/>
      <c r="H327" s="77"/>
      <c r="I327" s="77"/>
      <c r="J327" s="77"/>
      <c r="K327" s="77"/>
      <c r="L327" s="77"/>
      <c r="M327" s="77"/>
      <c r="N327" s="77"/>
      <c r="O327" s="77"/>
      <c r="P327" s="77"/>
      <c r="Q327" s="77"/>
      <c r="R327" s="77"/>
      <c r="S327" s="77"/>
    </row>
    <row r="328" spans="1:19">
      <c r="A328" s="77"/>
      <c r="B328" s="77"/>
      <c r="C328" s="77"/>
      <c r="D328" s="77"/>
      <c r="E328" s="77"/>
      <c r="F328" s="77"/>
      <c r="G328" s="77"/>
      <c r="H328" s="77"/>
      <c r="I328" s="77"/>
      <c r="J328" s="77"/>
      <c r="K328" s="77"/>
      <c r="L328" s="77"/>
      <c r="M328" s="77"/>
      <c r="N328" s="77"/>
      <c r="O328" s="77"/>
      <c r="P328" s="77"/>
      <c r="Q328" s="77"/>
      <c r="R328" s="77"/>
      <c r="S328" s="77"/>
    </row>
    <row r="329" spans="1:19">
      <c r="A329" s="77"/>
      <c r="B329" s="77"/>
      <c r="C329" s="77"/>
      <c r="D329" s="77"/>
      <c r="E329" s="77"/>
      <c r="F329" s="77"/>
      <c r="G329" s="77"/>
      <c r="H329" s="77"/>
      <c r="I329" s="77"/>
      <c r="J329" s="77"/>
      <c r="K329" s="77"/>
      <c r="L329" s="77"/>
      <c r="M329" s="77"/>
      <c r="N329" s="77"/>
      <c r="O329" s="77"/>
      <c r="P329" s="77"/>
      <c r="Q329" s="77"/>
      <c r="R329" s="77"/>
      <c r="S329" s="77"/>
    </row>
    <row r="330" spans="1:19">
      <c r="A330" s="77"/>
      <c r="B330" s="77"/>
      <c r="C330" s="77"/>
      <c r="D330" s="77"/>
      <c r="E330" s="77"/>
      <c r="F330" s="77"/>
      <c r="G330" s="77"/>
      <c r="H330" s="77"/>
      <c r="I330" s="77"/>
      <c r="J330" s="77"/>
      <c r="K330" s="77"/>
      <c r="L330" s="77"/>
      <c r="M330" s="77"/>
      <c r="N330" s="77"/>
      <c r="O330" s="77"/>
      <c r="P330" s="77"/>
      <c r="Q330" s="77"/>
      <c r="R330" s="77"/>
      <c r="S330" s="77"/>
    </row>
    <row r="331" spans="1:19">
      <c r="A331" s="77"/>
      <c r="B331" s="77"/>
      <c r="C331" s="77"/>
      <c r="D331" s="77"/>
      <c r="E331" s="77"/>
      <c r="F331" s="77"/>
      <c r="G331" s="77"/>
      <c r="H331" s="77"/>
      <c r="I331" s="77"/>
      <c r="J331" s="77"/>
      <c r="K331" s="77"/>
      <c r="L331" s="77"/>
      <c r="M331" s="77"/>
      <c r="N331" s="77"/>
      <c r="O331" s="77"/>
      <c r="P331" s="77"/>
      <c r="Q331" s="77"/>
      <c r="R331" s="77"/>
      <c r="S331" s="77"/>
    </row>
    <row r="332" spans="1:19">
      <c r="A332" s="77"/>
      <c r="B332" s="77"/>
      <c r="C332" s="77"/>
      <c r="D332" s="77"/>
      <c r="E332" s="77"/>
      <c r="F332" s="77"/>
      <c r="G332" s="77"/>
      <c r="H332" s="77"/>
      <c r="I332" s="77"/>
      <c r="J332" s="77"/>
      <c r="K332" s="77"/>
      <c r="L332" s="77"/>
      <c r="M332" s="77"/>
      <c r="N332" s="77"/>
      <c r="O332" s="77"/>
      <c r="P332" s="77"/>
      <c r="Q332" s="77"/>
      <c r="R332" s="77"/>
      <c r="S332" s="77"/>
    </row>
    <row r="333" spans="1:19">
      <c r="A333" s="77"/>
      <c r="B333" s="77"/>
      <c r="C333" s="77"/>
      <c r="D333" s="77"/>
      <c r="E333" s="77"/>
      <c r="F333" s="77"/>
      <c r="G333" s="77"/>
      <c r="H333" s="77"/>
      <c r="I333" s="77"/>
      <c r="J333" s="77"/>
      <c r="K333" s="77"/>
      <c r="L333" s="77"/>
      <c r="M333" s="77"/>
      <c r="N333" s="77"/>
      <c r="O333" s="77"/>
      <c r="P333" s="77"/>
      <c r="Q333" s="77"/>
      <c r="R333" s="77"/>
      <c r="S333" s="77"/>
    </row>
    <row r="334" spans="1:19">
      <c r="A334" s="77"/>
      <c r="B334" s="77"/>
      <c r="C334" s="77"/>
      <c r="D334" s="77"/>
      <c r="E334" s="77"/>
      <c r="F334" s="77"/>
      <c r="G334" s="77"/>
      <c r="H334" s="77"/>
      <c r="I334" s="77"/>
      <c r="J334" s="77"/>
      <c r="K334" s="77"/>
      <c r="L334" s="77"/>
      <c r="M334" s="77"/>
      <c r="N334" s="77"/>
      <c r="O334" s="77"/>
      <c r="P334" s="77"/>
      <c r="Q334" s="77"/>
      <c r="R334" s="77"/>
      <c r="S334" s="77"/>
    </row>
    <row r="335" spans="1:19">
      <c r="A335" s="77"/>
      <c r="B335" s="77"/>
      <c r="C335" s="77"/>
      <c r="D335" s="77"/>
      <c r="E335" s="77"/>
      <c r="F335" s="77"/>
      <c r="G335" s="77"/>
      <c r="H335" s="77"/>
      <c r="I335" s="77"/>
      <c r="J335" s="77"/>
      <c r="K335" s="77"/>
      <c r="L335" s="77"/>
      <c r="M335" s="77"/>
      <c r="N335" s="77"/>
      <c r="O335" s="77"/>
      <c r="P335" s="77"/>
      <c r="Q335" s="77"/>
      <c r="R335" s="77"/>
      <c r="S335" s="77"/>
    </row>
    <row r="336" spans="1:19">
      <c r="A336" s="77"/>
      <c r="B336" s="77"/>
      <c r="C336" s="77"/>
      <c r="D336" s="77"/>
      <c r="E336" s="77"/>
      <c r="F336" s="77"/>
      <c r="G336" s="77"/>
      <c r="H336" s="77"/>
      <c r="I336" s="77"/>
      <c r="J336" s="77"/>
      <c r="K336" s="77"/>
      <c r="L336" s="77"/>
      <c r="M336" s="77"/>
      <c r="N336" s="77"/>
      <c r="O336" s="77"/>
      <c r="P336" s="77"/>
      <c r="Q336" s="77"/>
      <c r="R336" s="77"/>
      <c r="S336" s="77"/>
    </row>
    <row r="337" spans="1:19">
      <c r="A337" s="77"/>
      <c r="B337" s="77"/>
      <c r="C337" s="77"/>
      <c r="D337" s="77"/>
      <c r="E337" s="77"/>
      <c r="F337" s="77"/>
      <c r="G337" s="77"/>
      <c r="H337" s="77"/>
      <c r="I337" s="77"/>
      <c r="J337" s="77"/>
      <c r="K337" s="77"/>
      <c r="L337" s="77"/>
      <c r="M337" s="77"/>
      <c r="N337" s="77"/>
      <c r="O337" s="77"/>
      <c r="P337" s="77"/>
      <c r="Q337" s="77"/>
      <c r="R337" s="77"/>
      <c r="S337" s="77"/>
    </row>
    <row r="338" spans="1:19">
      <c r="A338" s="77"/>
      <c r="B338" s="77"/>
      <c r="C338" s="77"/>
      <c r="D338" s="77"/>
      <c r="E338" s="77"/>
      <c r="F338" s="77"/>
      <c r="G338" s="77"/>
      <c r="H338" s="77"/>
      <c r="I338" s="77"/>
      <c r="J338" s="77"/>
      <c r="K338" s="77"/>
      <c r="L338" s="77"/>
      <c r="M338" s="77"/>
      <c r="N338" s="77"/>
      <c r="O338" s="77"/>
      <c r="P338" s="77"/>
      <c r="Q338" s="77"/>
      <c r="R338" s="77"/>
      <c r="S338" s="77"/>
    </row>
    <row r="339" spans="1:19">
      <c r="A339" s="77"/>
      <c r="B339" s="77"/>
      <c r="C339" s="77"/>
      <c r="D339" s="77"/>
      <c r="E339" s="77"/>
      <c r="F339" s="77"/>
      <c r="G339" s="77"/>
      <c r="H339" s="77"/>
      <c r="I339" s="77"/>
      <c r="J339" s="77"/>
      <c r="K339" s="77"/>
      <c r="L339" s="77"/>
      <c r="M339" s="77"/>
      <c r="N339" s="77"/>
      <c r="O339" s="77"/>
      <c r="P339" s="77"/>
      <c r="Q339" s="77"/>
      <c r="R339" s="77"/>
      <c r="S339" s="77"/>
    </row>
    <row r="340" spans="1:19">
      <c r="A340" s="77"/>
      <c r="B340" s="77"/>
      <c r="C340" s="77"/>
      <c r="D340" s="77"/>
      <c r="E340" s="77"/>
      <c r="F340" s="77"/>
      <c r="G340" s="77"/>
      <c r="H340" s="77"/>
      <c r="I340" s="77"/>
      <c r="J340" s="77"/>
      <c r="K340" s="77"/>
      <c r="L340" s="77"/>
      <c r="M340" s="77"/>
      <c r="N340" s="77"/>
      <c r="O340" s="77"/>
      <c r="P340" s="77"/>
      <c r="Q340" s="77"/>
      <c r="R340" s="77"/>
      <c r="S340" s="77"/>
    </row>
    <row r="341" spans="1:19">
      <c r="A341" s="77"/>
      <c r="B341" s="77"/>
      <c r="C341" s="77"/>
      <c r="D341" s="77"/>
      <c r="E341" s="77"/>
      <c r="F341" s="77"/>
      <c r="G341" s="77"/>
      <c r="H341" s="77"/>
      <c r="I341" s="77"/>
      <c r="J341" s="77"/>
      <c r="K341" s="77"/>
      <c r="L341" s="77"/>
      <c r="M341" s="77"/>
      <c r="N341" s="77"/>
      <c r="O341" s="77"/>
      <c r="P341" s="77"/>
      <c r="Q341" s="77"/>
      <c r="R341" s="77"/>
      <c r="S341" s="77"/>
    </row>
    <row r="342" spans="1:19">
      <c r="A342" s="77"/>
      <c r="B342" s="77"/>
      <c r="C342" s="77"/>
      <c r="D342" s="77"/>
      <c r="E342" s="77"/>
      <c r="F342" s="77"/>
      <c r="G342" s="77"/>
      <c r="H342" s="77"/>
      <c r="I342" s="77"/>
      <c r="J342" s="77"/>
      <c r="K342" s="77"/>
      <c r="L342" s="77"/>
      <c r="M342" s="77"/>
      <c r="N342" s="77"/>
      <c r="O342" s="77"/>
      <c r="P342" s="77"/>
      <c r="Q342" s="77"/>
      <c r="R342" s="77"/>
      <c r="S342" s="77"/>
    </row>
    <row r="343" spans="1:19">
      <c r="A343" s="77"/>
      <c r="B343" s="77"/>
      <c r="C343" s="77"/>
      <c r="D343" s="77"/>
      <c r="E343" s="77"/>
      <c r="F343" s="77"/>
      <c r="G343" s="77"/>
      <c r="H343" s="77"/>
      <c r="I343" s="77"/>
      <c r="J343" s="77"/>
      <c r="K343" s="77"/>
      <c r="L343" s="77"/>
      <c r="M343" s="77"/>
      <c r="N343" s="77"/>
      <c r="O343" s="77"/>
      <c r="P343" s="77"/>
      <c r="Q343" s="77"/>
      <c r="R343" s="77"/>
      <c r="S343" s="77"/>
    </row>
    <row r="344" spans="1:19">
      <c r="A344" s="77"/>
      <c r="B344" s="77"/>
      <c r="C344" s="77"/>
      <c r="D344" s="77"/>
      <c r="E344" s="77"/>
      <c r="F344" s="77"/>
      <c r="G344" s="77"/>
      <c r="H344" s="77"/>
      <c r="I344" s="77"/>
      <c r="J344" s="77"/>
      <c r="K344" s="77"/>
      <c r="L344" s="77"/>
      <c r="M344" s="77"/>
      <c r="N344" s="77"/>
      <c r="O344" s="77"/>
      <c r="P344" s="77"/>
      <c r="Q344" s="77"/>
      <c r="R344" s="77"/>
      <c r="S344" s="77"/>
    </row>
    <row r="345" spans="1:19">
      <c r="A345" s="77"/>
      <c r="B345" s="77"/>
      <c r="C345" s="77"/>
      <c r="D345" s="77"/>
      <c r="E345" s="77"/>
      <c r="F345" s="77"/>
      <c r="G345" s="77"/>
      <c r="H345" s="77"/>
      <c r="I345" s="77"/>
      <c r="J345" s="77"/>
      <c r="K345" s="77"/>
      <c r="L345" s="77"/>
      <c r="M345" s="77"/>
      <c r="N345" s="77"/>
      <c r="O345" s="77"/>
      <c r="P345" s="77"/>
      <c r="Q345" s="77"/>
      <c r="R345" s="77"/>
      <c r="S345" s="77"/>
    </row>
    <row r="346" spans="1:19">
      <c r="A346" s="77"/>
      <c r="B346" s="77"/>
      <c r="C346" s="77"/>
      <c r="D346" s="77"/>
      <c r="E346" s="77"/>
      <c r="F346" s="77"/>
      <c r="G346" s="77"/>
      <c r="H346" s="77"/>
      <c r="I346" s="77"/>
      <c r="J346" s="77"/>
      <c r="K346" s="77"/>
      <c r="L346" s="77"/>
      <c r="M346" s="77"/>
      <c r="N346" s="77"/>
      <c r="O346" s="77"/>
      <c r="P346" s="77"/>
      <c r="Q346" s="77"/>
      <c r="R346" s="77"/>
      <c r="S346" s="77"/>
    </row>
    <row r="347" spans="1:19">
      <c r="A347" s="77"/>
      <c r="B347" s="77"/>
      <c r="C347" s="77"/>
      <c r="D347" s="77"/>
      <c r="E347" s="77"/>
      <c r="F347" s="77"/>
      <c r="G347" s="77"/>
      <c r="H347" s="77"/>
      <c r="I347" s="77"/>
      <c r="J347" s="77"/>
      <c r="K347" s="77"/>
      <c r="L347" s="77"/>
      <c r="M347" s="77"/>
      <c r="N347" s="77"/>
      <c r="O347" s="77"/>
      <c r="P347" s="77"/>
      <c r="Q347" s="77"/>
      <c r="R347" s="77"/>
      <c r="S347" s="77"/>
    </row>
    <row r="348" spans="1:19">
      <c r="A348" s="77"/>
      <c r="B348" s="77"/>
      <c r="C348" s="77"/>
      <c r="D348" s="77"/>
      <c r="E348" s="77"/>
      <c r="F348" s="77"/>
      <c r="G348" s="77"/>
      <c r="H348" s="77"/>
      <c r="I348" s="77"/>
      <c r="J348" s="77"/>
      <c r="K348" s="77"/>
      <c r="L348" s="77"/>
      <c r="M348" s="77"/>
      <c r="N348" s="77"/>
      <c r="O348" s="77"/>
      <c r="P348" s="77"/>
      <c r="Q348" s="77"/>
      <c r="R348" s="77"/>
      <c r="S348" s="77"/>
    </row>
    <row r="349" spans="1:19">
      <c r="A349" s="77"/>
      <c r="B349" s="77"/>
      <c r="C349" s="77"/>
      <c r="D349" s="77"/>
      <c r="E349" s="77"/>
      <c r="F349" s="77"/>
      <c r="G349" s="77"/>
      <c r="H349" s="77"/>
      <c r="I349" s="77"/>
      <c r="J349" s="77"/>
      <c r="K349" s="77"/>
      <c r="L349" s="77"/>
      <c r="M349" s="77"/>
      <c r="N349" s="77"/>
      <c r="O349" s="77"/>
      <c r="P349" s="77"/>
      <c r="Q349" s="77"/>
      <c r="R349" s="77"/>
      <c r="S349" s="77"/>
    </row>
    <row r="350" spans="1:19">
      <c r="A350" s="77"/>
      <c r="B350" s="77"/>
      <c r="C350" s="77"/>
      <c r="D350" s="77"/>
      <c r="E350" s="77"/>
      <c r="F350" s="77"/>
      <c r="G350" s="77"/>
      <c r="H350" s="77"/>
      <c r="I350" s="77"/>
      <c r="J350" s="77"/>
      <c r="K350" s="77"/>
      <c r="L350" s="77"/>
      <c r="M350" s="77"/>
      <c r="N350" s="77"/>
      <c r="O350" s="77"/>
      <c r="P350" s="77"/>
      <c r="Q350" s="77"/>
      <c r="R350" s="77"/>
      <c r="S350" s="77"/>
    </row>
    <row r="351" spans="1:19">
      <c r="A351" s="77"/>
      <c r="B351" s="77"/>
      <c r="C351" s="77"/>
      <c r="D351" s="77"/>
      <c r="E351" s="77"/>
      <c r="F351" s="77"/>
      <c r="G351" s="77"/>
      <c r="H351" s="77"/>
      <c r="I351" s="77"/>
      <c r="J351" s="77"/>
      <c r="K351" s="77"/>
      <c r="L351" s="77"/>
      <c r="M351" s="77"/>
      <c r="N351" s="77"/>
      <c r="O351" s="77"/>
      <c r="P351" s="77"/>
      <c r="Q351" s="77"/>
      <c r="R351" s="77"/>
      <c r="S351" s="77"/>
    </row>
    <row r="352" spans="1:19">
      <c r="A352" s="77"/>
      <c r="B352" s="77"/>
      <c r="C352" s="77"/>
      <c r="D352" s="77"/>
      <c r="E352" s="77"/>
      <c r="F352" s="77"/>
      <c r="G352" s="77"/>
      <c r="H352" s="77"/>
      <c r="I352" s="77"/>
      <c r="J352" s="77"/>
      <c r="K352" s="77"/>
      <c r="L352" s="77"/>
      <c r="M352" s="77"/>
      <c r="N352" s="77"/>
      <c r="O352" s="77"/>
      <c r="P352" s="77"/>
      <c r="Q352" s="77"/>
      <c r="R352" s="77"/>
      <c r="S352" s="77"/>
    </row>
    <row r="353" spans="1:19">
      <c r="A353" s="77"/>
      <c r="B353" s="77"/>
      <c r="C353" s="77"/>
      <c r="D353" s="77"/>
      <c r="E353" s="77"/>
      <c r="F353" s="77"/>
      <c r="G353" s="77"/>
      <c r="H353" s="77"/>
      <c r="I353" s="77"/>
      <c r="J353" s="77"/>
      <c r="K353" s="77"/>
      <c r="L353" s="77"/>
      <c r="M353" s="77"/>
      <c r="N353" s="77"/>
      <c r="O353" s="77"/>
      <c r="P353" s="77"/>
      <c r="Q353" s="77"/>
      <c r="R353" s="77"/>
      <c r="S353" s="77"/>
    </row>
    <row r="354" spans="1:19">
      <c r="A354" s="77"/>
      <c r="B354" s="77"/>
      <c r="C354" s="77"/>
      <c r="D354" s="77"/>
      <c r="E354" s="77"/>
      <c r="F354" s="77"/>
      <c r="G354" s="77"/>
      <c r="H354" s="77"/>
      <c r="I354" s="77"/>
      <c r="J354" s="77"/>
      <c r="K354" s="77"/>
      <c r="L354" s="77"/>
      <c r="M354" s="77"/>
      <c r="N354" s="77"/>
      <c r="O354" s="77"/>
      <c r="P354" s="77"/>
      <c r="Q354" s="77"/>
      <c r="R354" s="77"/>
      <c r="S354" s="77"/>
    </row>
    <row r="355" spans="1:19">
      <c r="A355" s="77"/>
      <c r="B355" s="77"/>
      <c r="C355" s="77"/>
      <c r="D355" s="77"/>
      <c r="E355" s="77"/>
      <c r="F355" s="77"/>
      <c r="G355" s="77"/>
      <c r="H355" s="77"/>
      <c r="I355" s="77"/>
      <c r="J355" s="77"/>
      <c r="K355" s="77"/>
      <c r="L355" s="77"/>
      <c r="M355" s="77"/>
      <c r="N355" s="77"/>
      <c r="O355" s="77"/>
      <c r="P355" s="77"/>
      <c r="Q355" s="77"/>
      <c r="R355" s="77"/>
      <c r="S355" s="77"/>
    </row>
    <row r="356" spans="1:19">
      <c r="A356" s="77"/>
      <c r="B356" s="77"/>
      <c r="C356" s="77"/>
      <c r="D356" s="77"/>
      <c r="E356" s="77"/>
      <c r="F356" s="77"/>
      <c r="G356" s="77"/>
      <c r="H356" s="77"/>
      <c r="I356" s="77"/>
      <c r="J356" s="77"/>
      <c r="K356" s="77"/>
      <c r="L356" s="77"/>
      <c r="M356" s="77"/>
      <c r="N356" s="77"/>
      <c r="O356" s="77"/>
      <c r="P356" s="77"/>
      <c r="Q356" s="77"/>
      <c r="R356" s="77"/>
      <c r="S356" s="77"/>
    </row>
    <row r="357" spans="1:19">
      <c r="A357" s="77"/>
      <c r="B357" s="77"/>
      <c r="C357" s="77"/>
      <c r="D357" s="77"/>
      <c r="E357" s="77"/>
      <c r="F357" s="77"/>
      <c r="G357" s="77"/>
      <c r="H357" s="77"/>
      <c r="I357" s="77"/>
      <c r="J357" s="77"/>
      <c r="K357" s="77"/>
      <c r="L357" s="77"/>
      <c r="M357" s="77"/>
      <c r="N357" s="77"/>
      <c r="O357" s="77"/>
      <c r="P357" s="77"/>
      <c r="Q357" s="77"/>
      <c r="R357" s="77"/>
      <c r="S357" s="77"/>
    </row>
    <row r="358" spans="1:19">
      <c r="A358" s="77"/>
      <c r="B358" s="77"/>
      <c r="C358" s="77"/>
      <c r="D358" s="77"/>
      <c r="E358" s="77"/>
      <c r="F358" s="77"/>
      <c r="G358" s="77"/>
      <c r="H358" s="77"/>
      <c r="I358" s="77"/>
      <c r="J358" s="77"/>
      <c r="K358" s="77"/>
      <c r="L358" s="77"/>
      <c r="M358" s="77"/>
      <c r="N358" s="77"/>
      <c r="O358" s="77"/>
      <c r="P358" s="77"/>
      <c r="Q358" s="77"/>
      <c r="R358" s="77"/>
      <c r="S358" s="77"/>
    </row>
    <row r="359" spans="1:19">
      <c r="A359" s="77"/>
      <c r="B359" s="77"/>
      <c r="C359" s="77"/>
      <c r="D359" s="77"/>
      <c r="E359" s="77"/>
      <c r="F359" s="77"/>
      <c r="G359" s="77"/>
      <c r="H359" s="77"/>
      <c r="I359" s="77"/>
      <c r="J359" s="77"/>
      <c r="K359" s="77"/>
      <c r="L359" s="77"/>
      <c r="M359" s="77"/>
      <c r="N359" s="77"/>
      <c r="O359" s="77"/>
      <c r="P359" s="77"/>
      <c r="Q359" s="77"/>
      <c r="R359" s="77"/>
      <c r="S359" s="77"/>
    </row>
    <row r="360" spans="1:19">
      <c r="A360" s="77"/>
      <c r="B360" s="77"/>
      <c r="C360" s="77"/>
      <c r="D360" s="77"/>
      <c r="E360" s="77"/>
      <c r="F360" s="77"/>
      <c r="G360" s="77"/>
      <c r="H360" s="77"/>
      <c r="I360" s="77"/>
      <c r="J360" s="77"/>
      <c r="K360" s="77"/>
      <c r="L360" s="77"/>
      <c r="M360" s="77"/>
      <c r="N360" s="77"/>
      <c r="O360" s="77"/>
      <c r="P360" s="77"/>
      <c r="Q360" s="77"/>
      <c r="R360" s="77"/>
      <c r="S360" s="77"/>
    </row>
    <row r="361" spans="1:19">
      <c r="A361" s="77"/>
      <c r="B361" s="77"/>
      <c r="C361" s="77"/>
      <c r="D361" s="77"/>
      <c r="E361" s="77"/>
      <c r="F361" s="77"/>
      <c r="G361" s="77"/>
      <c r="H361" s="77"/>
      <c r="I361" s="77"/>
      <c r="J361" s="77"/>
      <c r="K361" s="77"/>
      <c r="L361" s="77"/>
      <c r="M361" s="77"/>
      <c r="N361" s="77"/>
      <c r="O361" s="77"/>
      <c r="P361" s="77"/>
      <c r="Q361" s="77"/>
      <c r="R361" s="77"/>
      <c r="S361" s="77"/>
    </row>
    <row r="362" spans="1:19">
      <c r="A362" s="77"/>
      <c r="B362" s="77"/>
      <c r="C362" s="77"/>
      <c r="D362" s="77"/>
      <c r="E362" s="77"/>
      <c r="F362" s="77"/>
      <c r="G362" s="77"/>
      <c r="H362" s="77"/>
      <c r="I362" s="77"/>
      <c r="J362" s="77"/>
      <c r="K362" s="77"/>
      <c r="L362" s="77"/>
      <c r="M362" s="77"/>
      <c r="N362" s="77"/>
      <c r="O362" s="77"/>
      <c r="P362" s="77"/>
      <c r="Q362" s="77"/>
      <c r="R362" s="77"/>
      <c r="S362" s="77"/>
    </row>
    <row r="363" spans="1:19">
      <c r="A363" s="77"/>
      <c r="B363" s="77"/>
      <c r="C363" s="77"/>
      <c r="D363" s="77"/>
      <c r="E363" s="77"/>
      <c r="F363" s="77"/>
      <c r="G363" s="77"/>
      <c r="H363" s="77"/>
      <c r="I363" s="77"/>
      <c r="J363" s="77"/>
      <c r="K363" s="77"/>
      <c r="L363" s="77"/>
      <c r="M363" s="77"/>
      <c r="N363" s="77"/>
      <c r="O363" s="77"/>
      <c r="P363" s="77"/>
      <c r="Q363" s="77"/>
      <c r="R363" s="77"/>
      <c r="S363" s="77"/>
    </row>
    <row r="364" spans="1:19">
      <c r="A364" s="77"/>
      <c r="B364" s="77"/>
      <c r="C364" s="77"/>
      <c r="D364" s="77"/>
      <c r="E364" s="77"/>
      <c r="F364" s="77"/>
      <c r="G364" s="77"/>
      <c r="H364" s="77"/>
      <c r="I364" s="77"/>
      <c r="J364" s="77"/>
      <c r="K364" s="77"/>
      <c r="L364" s="77"/>
      <c r="M364" s="77"/>
      <c r="N364" s="77"/>
      <c r="O364" s="77"/>
      <c r="P364" s="77"/>
      <c r="Q364" s="77"/>
      <c r="R364" s="77"/>
      <c r="S364" s="77"/>
    </row>
    <row r="365" spans="1:19">
      <c r="A365" s="77"/>
      <c r="B365" s="77"/>
      <c r="C365" s="77"/>
      <c r="D365" s="77"/>
      <c r="E365" s="77"/>
      <c r="F365" s="77"/>
      <c r="G365" s="77"/>
      <c r="H365" s="77"/>
      <c r="I365" s="77"/>
      <c r="J365" s="77"/>
      <c r="K365" s="77"/>
      <c r="L365" s="77"/>
      <c r="M365" s="77"/>
      <c r="N365" s="77"/>
      <c r="O365" s="77"/>
      <c r="P365" s="77"/>
      <c r="Q365" s="77"/>
      <c r="R365" s="77"/>
      <c r="S365" s="77"/>
    </row>
    <row r="366" spans="1:19">
      <c r="A366" s="77"/>
      <c r="B366" s="77"/>
      <c r="C366" s="77"/>
      <c r="D366" s="77"/>
      <c r="E366" s="77"/>
      <c r="F366" s="77"/>
      <c r="G366" s="77"/>
      <c r="H366" s="77"/>
      <c r="I366" s="77"/>
      <c r="J366" s="77"/>
      <c r="K366" s="77"/>
      <c r="L366" s="77"/>
      <c r="M366" s="77"/>
      <c r="N366" s="77"/>
      <c r="O366" s="77"/>
      <c r="P366" s="77"/>
      <c r="Q366" s="77"/>
      <c r="R366" s="77"/>
      <c r="S366" s="77"/>
    </row>
    <row r="367" spans="1:19">
      <c r="A367" s="77"/>
      <c r="B367" s="77"/>
      <c r="C367" s="77"/>
      <c r="D367" s="77"/>
      <c r="E367" s="77"/>
      <c r="F367" s="77"/>
      <c r="G367" s="77"/>
      <c r="H367" s="77"/>
      <c r="I367" s="77"/>
      <c r="J367" s="77"/>
      <c r="K367" s="77"/>
      <c r="L367" s="77"/>
      <c r="M367" s="77"/>
      <c r="N367" s="77"/>
      <c r="O367" s="77"/>
      <c r="P367" s="77"/>
      <c r="Q367" s="77"/>
      <c r="R367" s="77"/>
      <c r="S367" s="77"/>
    </row>
    <row r="368" spans="1:19">
      <c r="A368" s="77"/>
      <c r="B368" s="77"/>
      <c r="C368" s="77"/>
      <c r="D368" s="77"/>
      <c r="E368" s="77"/>
      <c r="F368" s="77"/>
      <c r="G368" s="77"/>
      <c r="H368" s="77"/>
      <c r="I368" s="77"/>
      <c r="J368" s="77"/>
      <c r="K368" s="77"/>
      <c r="L368" s="77"/>
      <c r="M368" s="77"/>
      <c r="N368" s="77"/>
      <c r="O368" s="77"/>
      <c r="P368" s="77"/>
      <c r="Q368" s="77"/>
      <c r="R368" s="77"/>
      <c r="S368" s="77"/>
    </row>
    <row r="369" spans="1:19">
      <c r="A369" s="77"/>
      <c r="B369" s="77"/>
      <c r="C369" s="77"/>
      <c r="D369" s="77"/>
      <c r="E369" s="77"/>
      <c r="F369" s="77"/>
      <c r="G369" s="77"/>
      <c r="H369" s="77"/>
      <c r="I369" s="77"/>
      <c r="J369" s="77"/>
      <c r="K369" s="77"/>
      <c r="L369" s="77"/>
      <c r="M369" s="77"/>
      <c r="N369" s="77"/>
      <c r="O369" s="77"/>
      <c r="P369" s="77"/>
      <c r="Q369" s="77"/>
      <c r="R369" s="77"/>
      <c r="S369" s="77"/>
    </row>
    <row r="370" spans="1:19">
      <c r="A370" s="77"/>
      <c r="B370" s="77"/>
      <c r="C370" s="77"/>
      <c r="D370" s="77"/>
      <c r="E370" s="77"/>
      <c r="F370" s="77"/>
      <c r="G370" s="77"/>
      <c r="H370" s="77"/>
      <c r="I370" s="77"/>
      <c r="J370" s="77"/>
      <c r="K370" s="77"/>
      <c r="L370" s="77"/>
      <c r="M370" s="77"/>
      <c r="N370" s="77"/>
      <c r="O370" s="77"/>
      <c r="P370" s="77"/>
      <c r="Q370" s="77"/>
      <c r="R370" s="77"/>
      <c r="S370" s="77"/>
    </row>
    <row r="371" spans="1:19">
      <c r="A371" s="77"/>
      <c r="B371" s="77"/>
      <c r="C371" s="77"/>
      <c r="D371" s="77"/>
      <c r="E371" s="77"/>
      <c r="F371" s="77"/>
      <c r="G371" s="77"/>
      <c r="H371" s="77"/>
      <c r="I371" s="77"/>
      <c r="J371" s="77"/>
      <c r="K371" s="77"/>
      <c r="L371" s="77"/>
      <c r="M371" s="77"/>
      <c r="N371" s="77"/>
      <c r="O371" s="77"/>
      <c r="P371" s="77"/>
      <c r="Q371" s="77"/>
      <c r="R371" s="77"/>
      <c r="S371" s="77"/>
    </row>
    <row r="372" spans="1:19">
      <c r="A372" s="77"/>
      <c r="B372" s="77"/>
      <c r="C372" s="77"/>
      <c r="D372" s="77"/>
      <c r="E372" s="77"/>
      <c r="F372" s="77"/>
      <c r="G372" s="77"/>
      <c r="H372" s="77"/>
      <c r="I372" s="77"/>
      <c r="J372" s="77"/>
      <c r="K372" s="77"/>
      <c r="L372" s="77"/>
      <c r="M372" s="77"/>
      <c r="N372" s="77"/>
      <c r="O372" s="77"/>
      <c r="P372" s="77"/>
      <c r="Q372" s="77"/>
      <c r="R372" s="77"/>
      <c r="S372" s="77"/>
    </row>
    <row r="373" spans="1:19">
      <c r="A373" s="77"/>
      <c r="B373" s="77"/>
      <c r="C373" s="77"/>
      <c r="D373" s="77"/>
      <c r="E373" s="77"/>
      <c r="F373" s="77"/>
      <c r="G373" s="77"/>
      <c r="H373" s="77"/>
      <c r="I373" s="77"/>
      <c r="J373" s="77"/>
      <c r="K373" s="77"/>
      <c r="L373" s="77"/>
      <c r="M373" s="77"/>
      <c r="N373" s="77"/>
      <c r="O373" s="77"/>
      <c r="P373" s="77"/>
      <c r="Q373" s="77"/>
      <c r="R373" s="77"/>
      <c r="S373" s="77"/>
    </row>
    <row r="374" spans="1:19">
      <c r="A374" s="77"/>
      <c r="B374" s="77"/>
      <c r="C374" s="77"/>
      <c r="D374" s="77"/>
      <c r="E374" s="77"/>
      <c r="F374" s="77"/>
      <c r="G374" s="77"/>
      <c r="H374" s="77"/>
      <c r="I374" s="77"/>
      <c r="J374" s="77"/>
      <c r="K374" s="77"/>
      <c r="L374" s="77"/>
      <c r="M374" s="77"/>
      <c r="N374" s="77"/>
      <c r="O374" s="77"/>
      <c r="P374" s="77"/>
      <c r="Q374" s="77"/>
      <c r="R374" s="77"/>
      <c r="S374" s="77"/>
    </row>
    <row r="375" spans="1:19">
      <c r="A375" s="77"/>
      <c r="B375" s="77"/>
      <c r="C375" s="77"/>
      <c r="D375" s="77"/>
      <c r="E375" s="77"/>
      <c r="F375" s="77"/>
      <c r="G375" s="77"/>
      <c r="H375" s="77"/>
      <c r="I375" s="77"/>
      <c r="J375" s="77"/>
      <c r="K375" s="77"/>
      <c r="L375" s="77"/>
      <c r="M375" s="77"/>
      <c r="N375" s="77"/>
      <c r="O375" s="77"/>
      <c r="P375" s="77"/>
      <c r="Q375" s="77"/>
      <c r="R375" s="77"/>
      <c r="S375" s="77"/>
    </row>
    <row r="376" spans="1:19">
      <c r="A376" s="77"/>
      <c r="B376" s="77"/>
      <c r="C376" s="77"/>
      <c r="D376" s="77"/>
      <c r="E376" s="77"/>
      <c r="F376" s="77"/>
      <c r="G376" s="77"/>
      <c r="H376" s="77"/>
      <c r="I376" s="77"/>
      <c r="J376" s="77"/>
      <c r="K376" s="77"/>
      <c r="L376" s="77"/>
      <c r="M376" s="77"/>
      <c r="N376" s="77"/>
      <c r="O376" s="77"/>
      <c r="P376" s="77"/>
      <c r="Q376" s="77"/>
      <c r="R376" s="77"/>
      <c r="S376" s="77"/>
    </row>
    <row r="377" spans="1:19">
      <c r="A377" s="77"/>
      <c r="B377" s="77"/>
      <c r="C377" s="77"/>
      <c r="D377" s="77"/>
      <c r="E377" s="77"/>
      <c r="F377" s="77"/>
      <c r="G377" s="77"/>
      <c r="H377" s="77"/>
      <c r="I377" s="77"/>
      <c r="J377" s="77"/>
      <c r="K377" s="77"/>
      <c r="L377" s="77"/>
      <c r="M377" s="77"/>
      <c r="N377" s="77"/>
      <c r="O377" s="77"/>
      <c r="P377" s="77"/>
      <c r="Q377" s="77"/>
      <c r="R377" s="77"/>
      <c r="S377" s="77"/>
    </row>
    <row r="378" spans="1:19">
      <c r="A378" s="77"/>
      <c r="B378" s="77"/>
      <c r="C378" s="77"/>
      <c r="D378" s="77"/>
      <c r="E378" s="77"/>
      <c r="F378" s="77"/>
      <c r="G378" s="77"/>
      <c r="H378" s="77"/>
      <c r="I378" s="77"/>
      <c r="J378" s="77"/>
      <c r="K378" s="77"/>
      <c r="L378" s="77"/>
      <c r="M378" s="77"/>
      <c r="N378" s="77"/>
      <c r="O378" s="77"/>
      <c r="P378" s="77"/>
      <c r="Q378" s="77"/>
      <c r="R378" s="77"/>
      <c r="S378" s="77"/>
    </row>
    <row r="379" spans="1:19">
      <c r="A379" s="77"/>
      <c r="B379" s="77"/>
      <c r="C379" s="77"/>
      <c r="D379" s="77"/>
      <c r="E379" s="77"/>
      <c r="F379" s="77"/>
      <c r="G379" s="77"/>
      <c r="H379" s="77"/>
      <c r="I379" s="77"/>
      <c r="J379" s="77"/>
      <c r="K379" s="77"/>
      <c r="L379" s="77"/>
      <c r="M379" s="77"/>
      <c r="N379" s="77"/>
      <c r="O379" s="77"/>
      <c r="P379" s="77"/>
      <c r="Q379" s="77"/>
      <c r="R379" s="77"/>
      <c r="S379" s="77"/>
    </row>
    <row r="380" spans="1:19">
      <c r="A380" s="77"/>
      <c r="B380" s="77"/>
      <c r="C380" s="77"/>
      <c r="D380" s="77"/>
      <c r="E380" s="77"/>
      <c r="F380" s="77"/>
      <c r="G380" s="77"/>
      <c r="H380" s="77"/>
      <c r="I380" s="77"/>
      <c r="J380" s="77"/>
      <c r="K380" s="77"/>
      <c r="L380" s="77"/>
      <c r="M380" s="77"/>
      <c r="N380" s="77"/>
      <c r="O380" s="77"/>
      <c r="P380" s="77"/>
      <c r="Q380" s="77"/>
      <c r="R380" s="77"/>
      <c r="S380" s="77"/>
    </row>
    <row r="381" spans="1:19">
      <c r="A381" s="77"/>
      <c r="B381" s="77"/>
      <c r="C381" s="77"/>
      <c r="D381" s="77"/>
      <c r="E381" s="77"/>
      <c r="F381" s="77"/>
      <c r="G381" s="77"/>
      <c r="H381" s="77"/>
      <c r="I381" s="77"/>
      <c r="J381" s="77"/>
      <c r="K381" s="77"/>
      <c r="L381" s="77"/>
      <c r="M381" s="77"/>
      <c r="N381" s="77"/>
      <c r="O381" s="77"/>
      <c r="P381" s="77"/>
      <c r="Q381" s="77"/>
      <c r="R381" s="77"/>
      <c r="S381" s="77"/>
    </row>
    <row r="382" spans="1:19">
      <c r="A382" s="77"/>
      <c r="B382" s="77"/>
      <c r="C382" s="77"/>
      <c r="D382" s="77"/>
      <c r="E382" s="77"/>
      <c r="F382" s="77"/>
      <c r="G382" s="77"/>
      <c r="H382" s="77"/>
      <c r="I382" s="77"/>
      <c r="J382" s="77"/>
      <c r="K382" s="77"/>
      <c r="L382" s="77"/>
      <c r="M382" s="77"/>
      <c r="N382" s="77"/>
      <c r="O382" s="77"/>
      <c r="P382" s="77"/>
      <c r="Q382" s="77"/>
      <c r="R382" s="77"/>
      <c r="S382" s="77"/>
    </row>
    <row r="383" spans="1:19">
      <c r="A383" s="77"/>
      <c r="B383" s="77"/>
      <c r="C383" s="77"/>
      <c r="D383" s="77"/>
      <c r="E383" s="77"/>
      <c r="F383" s="77"/>
      <c r="G383" s="77"/>
      <c r="H383" s="77"/>
      <c r="I383" s="77"/>
      <c r="J383" s="77"/>
      <c r="K383" s="77"/>
      <c r="L383" s="77"/>
      <c r="M383" s="77"/>
      <c r="N383" s="77"/>
      <c r="O383" s="77"/>
      <c r="P383" s="77"/>
      <c r="Q383" s="77"/>
      <c r="R383" s="77"/>
      <c r="S383" s="77"/>
    </row>
    <row r="384" spans="1:19">
      <c r="A384" s="77"/>
      <c r="B384" s="77"/>
      <c r="C384" s="77"/>
      <c r="D384" s="77"/>
      <c r="E384" s="77"/>
      <c r="F384" s="77"/>
      <c r="G384" s="77"/>
      <c r="H384" s="77"/>
      <c r="I384" s="77"/>
      <c r="J384" s="77"/>
      <c r="K384" s="77"/>
      <c r="L384" s="77"/>
      <c r="M384" s="77"/>
      <c r="N384" s="77"/>
      <c r="O384" s="77"/>
      <c r="P384" s="77"/>
      <c r="Q384" s="77"/>
      <c r="R384" s="77"/>
      <c r="S384" s="77"/>
    </row>
    <row r="385" spans="1:19">
      <c r="A385" s="77"/>
      <c r="B385" s="77"/>
      <c r="C385" s="77"/>
      <c r="D385" s="77"/>
      <c r="E385" s="77"/>
      <c r="F385" s="77"/>
      <c r="G385" s="77"/>
      <c r="H385" s="77"/>
      <c r="I385" s="77"/>
      <c r="J385" s="77"/>
      <c r="K385" s="77"/>
      <c r="L385" s="77"/>
      <c r="M385" s="77"/>
      <c r="N385" s="77"/>
      <c r="O385" s="77"/>
      <c r="P385" s="77"/>
      <c r="Q385" s="77"/>
      <c r="R385" s="77"/>
      <c r="S385" s="77"/>
    </row>
    <row r="386" spans="1:19">
      <c r="A386" s="77"/>
      <c r="B386" s="77"/>
      <c r="C386" s="77"/>
      <c r="D386" s="77"/>
      <c r="E386" s="77"/>
      <c r="F386" s="77"/>
      <c r="G386" s="77"/>
      <c r="H386" s="77"/>
      <c r="I386" s="77"/>
      <c r="J386" s="77"/>
      <c r="K386" s="77"/>
      <c r="L386" s="77"/>
      <c r="M386" s="77"/>
      <c r="N386" s="77"/>
      <c r="O386" s="77"/>
      <c r="P386" s="77"/>
      <c r="Q386" s="77"/>
      <c r="R386" s="77"/>
      <c r="S386" s="77"/>
    </row>
    <row r="387" spans="1:19">
      <c r="A387" s="77"/>
      <c r="B387" s="77"/>
      <c r="C387" s="77"/>
      <c r="D387" s="77"/>
      <c r="E387" s="77"/>
      <c r="F387" s="77"/>
      <c r="G387" s="77"/>
      <c r="H387" s="77"/>
      <c r="I387" s="77"/>
      <c r="J387" s="77"/>
      <c r="K387" s="77"/>
      <c r="L387" s="77"/>
      <c r="M387" s="77"/>
      <c r="N387" s="77"/>
      <c r="O387" s="77"/>
      <c r="P387" s="77"/>
      <c r="Q387" s="77"/>
      <c r="R387" s="77"/>
      <c r="S387" s="77"/>
    </row>
    <row r="388" spans="1:19">
      <c r="A388" s="77"/>
      <c r="B388" s="77"/>
      <c r="C388" s="77"/>
      <c r="D388" s="77"/>
      <c r="E388" s="77"/>
      <c r="F388" s="77"/>
      <c r="G388" s="77"/>
      <c r="H388" s="77"/>
      <c r="I388" s="77"/>
      <c r="J388" s="77"/>
      <c r="K388" s="77"/>
      <c r="L388" s="77"/>
      <c r="M388" s="77"/>
      <c r="N388" s="77"/>
      <c r="O388" s="77"/>
      <c r="P388" s="77"/>
      <c r="Q388" s="77"/>
      <c r="R388" s="77"/>
      <c r="S388" s="77"/>
    </row>
    <row r="389" spans="1:19">
      <c r="A389" s="77"/>
      <c r="B389" s="77"/>
      <c r="C389" s="77"/>
      <c r="D389" s="77"/>
      <c r="E389" s="77"/>
      <c r="F389" s="77"/>
      <c r="G389" s="77"/>
      <c r="H389" s="77"/>
      <c r="I389" s="77"/>
      <c r="J389" s="77"/>
      <c r="K389" s="77"/>
      <c r="L389" s="77"/>
      <c r="M389" s="77"/>
      <c r="N389" s="77"/>
      <c r="O389" s="77"/>
      <c r="P389" s="77"/>
      <c r="Q389" s="77"/>
      <c r="R389" s="77"/>
      <c r="S389" s="77"/>
    </row>
    <row r="390" spans="1:19">
      <c r="A390" s="77"/>
      <c r="B390" s="77"/>
      <c r="C390" s="77"/>
      <c r="D390" s="77"/>
      <c r="E390" s="77"/>
      <c r="F390" s="77"/>
      <c r="G390" s="77"/>
      <c r="H390" s="77"/>
      <c r="I390" s="77"/>
      <c r="J390" s="77"/>
      <c r="K390" s="77"/>
      <c r="L390" s="77"/>
      <c r="M390" s="77"/>
      <c r="N390" s="77"/>
      <c r="O390" s="77"/>
      <c r="P390" s="77"/>
      <c r="Q390" s="77"/>
      <c r="R390" s="77"/>
      <c r="S390" s="77"/>
    </row>
    <row r="391" spans="1:19">
      <c r="A391" s="77"/>
      <c r="B391" s="77"/>
      <c r="C391" s="77"/>
      <c r="D391" s="77"/>
      <c r="E391" s="77"/>
      <c r="F391" s="77"/>
      <c r="G391" s="77"/>
      <c r="H391" s="77"/>
      <c r="I391" s="77"/>
      <c r="J391" s="77"/>
      <c r="K391" s="77"/>
      <c r="L391" s="77"/>
      <c r="M391" s="77"/>
      <c r="N391" s="77"/>
      <c r="O391" s="77"/>
      <c r="P391" s="77"/>
      <c r="Q391" s="77"/>
      <c r="R391" s="77"/>
      <c r="S391" s="77"/>
    </row>
    <row r="392" spans="1:19">
      <c r="A392" s="77"/>
      <c r="B392" s="77"/>
      <c r="C392" s="77"/>
      <c r="D392" s="77"/>
      <c r="E392" s="77"/>
      <c r="F392" s="77"/>
      <c r="G392" s="77"/>
      <c r="H392" s="77"/>
      <c r="I392" s="77"/>
      <c r="J392" s="77"/>
      <c r="K392" s="77"/>
      <c r="L392" s="77"/>
      <c r="M392" s="77"/>
      <c r="N392" s="77"/>
      <c r="O392" s="77"/>
      <c r="P392" s="77"/>
      <c r="Q392" s="77"/>
      <c r="R392" s="77"/>
      <c r="S392" s="77"/>
    </row>
    <row r="393" spans="1:19">
      <c r="A393" s="77"/>
      <c r="B393" s="77"/>
      <c r="C393" s="77"/>
      <c r="D393" s="77"/>
      <c r="E393" s="77"/>
      <c r="F393" s="77"/>
      <c r="G393" s="77"/>
      <c r="H393" s="77"/>
      <c r="I393" s="77"/>
      <c r="J393" s="77"/>
      <c r="K393" s="77"/>
      <c r="L393" s="77"/>
      <c r="M393" s="77"/>
      <c r="N393" s="77"/>
      <c r="O393" s="77"/>
      <c r="P393" s="77"/>
      <c r="Q393" s="77"/>
      <c r="R393" s="77"/>
      <c r="S393" s="77"/>
    </row>
    <row r="394" spans="1:19">
      <c r="A394" s="77"/>
      <c r="B394" s="77"/>
      <c r="C394" s="77"/>
      <c r="D394" s="77"/>
      <c r="E394" s="77"/>
      <c r="F394" s="77"/>
      <c r="G394" s="77"/>
      <c r="H394" s="77"/>
      <c r="I394" s="77"/>
      <c r="J394" s="77"/>
      <c r="K394" s="77"/>
      <c r="L394" s="77"/>
      <c r="M394" s="77"/>
      <c r="N394" s="77"/>
      <c r="O394" s="77"/>
      <c r="P394" s="77"/>
      <c r="Q394" s="77"/>
      <c r="R394" s="77"/>
      <c r="S394" s="77"/>
    </row>
    <row r="395" spans="1:19">
      <c r="A395" s="77"/>
      <c r="B395" s="77"/>
      <c r="C395" s="77"/>
      <c r="D395" s="77"/>
      <c r="E395" s="77"/>
      <c r="F395" s="77"/>
      <c r="G395" s="77"/>
      <c r="H395" s="77"/>
      <c r="I395" s="77"/>
      <c r="J395" s="77"/>
      <c r="K395" s="77"/>
      <c r="L395" s="77"/>
      <c r="M395" s="77"/>
      <c r="N395" s="77"/>
      <c r="O395" s="77"/>
      <c r="P395" s="77"/>
      <c r="Q395" s="77"/>
      <c r="R395" s="77"/>
      <c r="S395" s="77"/>
    </row>
    <row r="396" spans="1:19">
      <c r="A396" s="77"/>
      <c r="B396" s="77"/>
      <c r="C396" s="77"/>
      <c r="D396" s="77"/>
      <c r="E396" s="77"/>
      <c r="F396" s="77"/>
      <c r="G396" s="77"/>
      <c r="H396" s="77"/>
      <c r="I396" s="77"/>
      <c r="J396" s="77"/>
      <c r="K396" s="77"/>
      <c r="L396" s="77"/>
      <c r="M396" s="77"/>
      <c r="N396" s="77"/>
      <c r="O396" s="77"/>
      <c r="P396" s="77"/>
      <c r="Q396" s="77"/>
      <c r="R396" s="77"/>
      <c r="S396" s="77"/>
    </row>
    <row r="397" spans="1:19">
      <c r="A397" s="77"/>
      <c r="B397" s="77"/>
      <c r="C397" s="77"/>
      <c r="D397" s="77"/>
      <c r="E397" s="77"/>
      <c r="F397" s="77"/>
      <c r="G397" s="77"/>
      <c r="H397" s="77"/>
      <c r="I397" s="77"/>
      <c r="J397" s="77"/>
      <c r="K397" s="77"/>
      <c r="L397" s="77"/>
      <c r="M397" s="77"/>
      <c r="N397" s="77"/>
      <c r="O397" s="77"/>
      <c r="P397" s="77"/>
      <c r="Q397" s="77"/>
      <c r="R397" s="77"/>
      <c r="S397" s="77"/>
    </row>
    <row r="398" spans="1:19">
      <c r="A398" s="77"/>
      <c r="B398" s="77"/>
      <c r="C398" s="77"/>
      <c r="D398" s="77"/>
      <c r="E398" s="77"/>
      <c r="F398" s="77"/>
      <c r="G398" s="77"/>
      <c r="H398" s="77"/>
      <c r="I398" s="77"/>
      <c r="J398" s="77"/>
      <c r="K398" s="77"/>
      <c r="L398" s="77"/>
      <c r="M398" s="77"/>
      <c r="N398" s="77"/>
      <c r="O398" s="77"/>
      <c r="P398" s="77"/>
      <c r="Q398" s="77"/>
      <c r="R398" s="77"/>
      <c r="S398" s="77"/>
    </row>
    <row r="399" spans="1:19">
      <c r="A399" s="77"/>
      <c r="B399" s="77"/>
      <c r="C399" s="77"/>
      <c r="D399" s="77"/>
      <c r="E399" s="77"/>
      <c r="F399" s="77"/>
      <c r="G399" s="77"/>
      <c r="H399" s="77"/>
      <c r="I399" s="77"/>
      <c r="J399" s="77"/>
      <c r="K399" s="77"/>
      <c r="L399" s="77"/>
      <c r="M399" s="77"/>
      <c r="N399" s="77"/>
      <c r="O399" s="77"/>
      <c r="P399" s="77"/>
      <c r="Q399" s="77"/>
      <c r="R399" s="77"/>
      <c r="S399" s="77"/>
    </row>
    <row r="400" spans="1:19">
      <c r="A400" s="77"/>
      <c r="B400" s="77"/>
      <c r="C400" s="77"/>
      <c r="D400" s="77"/>
      <c r="E400" s="77"/>
      <c r="F400" s="77"/>
      <c r="G400" s="77"/>
      <c r="H400" s="77"/>
      <c r="I400" s="77"/>
      <c r="J400" s="77"/>
      <c r="K400" s="77"/>
      <c r="L400" s="77"/>
      <c r="M400" s="77"/>
      <c r="N400" s="77"/>
      <c r="O400" s="77"/>
      <c r="P400" s="77"/>
      <c r="Q400" s="77"/>
      <c r="R400" s="77"/>
      <c r="S400" s="77"/>
    </row>
    <row r="401" spans="1:19">
      <c r="A401" s="77"/>
      <c r="B401" s="77"/>
      <c r="C401" s="77"/>
      <c r="D401" s="77"/>
      <c r="E401" s="77"/>
      <c r="F401" s="77"/>
      <c r="G401" s="77"/>
      <c r="H401" s="77"/>
      <c r="I401" s="77"/>
      <c r="J401" s="77"/>
      <c r="K401" s="77"/>
      <c r="L401" s="77"/>
      <c r="M401" s="77"/>
      <c r="N401" s="77"/>
      <c r="O401" s="77"/>
      <c r="P401" s="77"/>
      <c r="Q401" s="77"/>
      <c r="R401" s="77"/>
      <c r="S401" s="77"/>
    </row>
    <row r="402" spans="1:19">
      <c r="A402" s="77"/>
      <c r="B402" s="77"/>
      <c r="C402" s="77"/>
      <c r="D402" s="77"/>
      <c r="E402" s="77"/>
      <c r="F402" s="77"/>
      <c r="G402" s="77"/>
      <c r="H402" s="77"/>
      <c r="I402" s="77"/>
      <c r="J402" s="77"/>
      <c r="K402" s="77"/>
      <c r="L402" s="77"/>
      <c r="M402" s="77"/>
      <c r="N402" s="77"/>
      <c r="O402" s="77"/>
      <c r="P402" s="77"/>
      <c r="Q402" s="77"/>
      <c r="R402" s="77"/>
      <c r="S402" s="77"/>
    </row>
    <row r="403" spans="1:19">
      <c r="A403" s="77"/>
      <c r="B403" s="77"/>
      <c r="C403" s="77"/>
      <c r="D403" s="77"/>
      <c r="E403" s="77"/>
      <c r="F403" s="77"/>
      <c r="G403" s="77"/>
      <c r="H403" s="77"/>
      <c r="I403" s="77"/>
      <c r="J403" s="77"/>
      <c r="K403" s="77"/>
      <c r="L403" s="77"/>
      <c r="M403" s="77"/>
      <c r="N403" s="77"/>
      <c r="O403" s="77"/>
      <c r="P403" s="77"/>
      <c r="Q403" s="77"/>
      <c r="R403" s="77"/>
      <c r="S403" s="77"/>
    </row>
    <row r="404" spans="1:19">
      <c r="A404" s="77"/>
      <c r="B404" s="77"/>
      <c r="C404" s="77"/>
      <c r="D404" s="77"/>
      <c r="E404" s="77"/>
      <c r="F404" s="77"/>
      <c r="G404" s="77"/>
      <c r="H404" s="77"/>
      <c r="I404" s="77"/>
      <c r="J404" s="77"/>
      <c r="K404" s="77"/>
      <c r="L404" s="77"/>
      <c r="M404" s="77"/>
      <c r="N404" s="77"/>
      <c r="O404" s="77"/>
      <c r="P404" s="77"/>
      <c r="Q404" s="77"/>
      <c r="R404" s="77"/>
      <c r="S404" s="77"/>
    </row>
    <row r="405" spans="1:19">
      <c r="A405" s="77"/>
      <c r="B405" s="77"/>
      <c r="C405" s="77"/>
      <c r="D405" s="77"/>
      <c r="E405" s="77"/>
      <c r="F405" s="77"/>
      <c r="G405" s="77"/>
      <c r="H405" s="77"/>
      <c r="I405" s="77"/>
      <c r="J405" s="77"/>
      <c r="K405" s="77"/>
      <c r="L405" s="77"/>
      <c r="M405" s="77"/>
      <c r="N405" s="77"/>
      <c r="O405" s="77"/>
      <c r="P405" s="77"/>
      <c r="Q405" s="77"/>
      <c r="R405" s="77"/>
      <c r="S405" s="77"/>
    </row>
    <row r="406" spans="1:19">
      <c r="A406" s="77"/>
      <c r="B406" s="77"/>
      <c r="C406" s="77"/>
      <c r="D406" s="77"/>
      <c r="E406" s="77"/>
      <c r="F406" s="77"/>
      <c r="G406" s="77"/>
      <c r="H406" s="77"/>
      <c r="I406" s="77"/>
      <c r="J406" s="77"/>
      <c r="K406" s="77"/>
      <c r="L406" s="77"/>
      <c r="M406" s="77"/>
      <c r="N406" s="77"/>
      <c r="O406" s="77"/>
      <c r="P406" s="77"/>
      <c r="Q406" s="77"/>
      <c r="R406" s="77"/>
      <c r="S406" s="77"/>
    </row>
    <row r="407" spans="1:19">
      <c r="A407" s="77"/>
      <c r="B407" s="77"/>
      <c r="C407" s="77"/>
      <c r="D407" s="77"/>
      <c r="E407" s="77"/>
      <c r="F407" s="77"/>
      <c r="G407" s="77"/>
      <c r="H407" s="77"/>
      <c r="I407" s="77"/>
      <c r="J407" s="77"/>
      <c r="K407" s="77"/>
      <c r="L407" s="77"/>
      <c r="M407" s="77"/>
      <c r="N407" s="77"/>
      <c r="O407" s="77"/>
      <c r="P407" s="77"/>
      <c r="Q407" s="77"/>
      <c r="R407" s="77"/>
      <c r="S407" s="77"/>
    </row>
    <row r="408" spans="1:19">
      <c r="A408" s="77"/>
      <c r="B408" s="77"/>
      <c r="C408" s="77"/>
      <c r="D408" s="77"/>
      <c r="E408" s="77"/>
      <c r="F408" s="77"/>
      <c r="G408" s="77"/>
      <c r="H408" s="77"/>
      <c r="I408" s="77"/>
      <c r="J408" s="77"/>
      <c r="K408" s="77"/>
      <c r="L408" s="77"/>
      <c r="M408" s="77"/>
      <c r="N408" s="77"/>
      <c r="O408" s="77"/>
      <c r="P408" s="77"/>
      <c r="Q408" s="77"/>
      <c r="R408" s="77"/>
      <c r="S408" s="77"/>
    </row>
    <row r="409" spans="1:19">
      <c r="A409" s="77"/>
      <c r="B409" s="77"/>
      <c r="C409" s="77"/>
      <c r="D409" s="77"/>
      <c r="E409" s="77"/>
      <c r="F409" s="77"/>
      <c r="G409" s="77"/>
      <c r="H409" s="77"/>
      <c r="I409" s="77"/>
      <c r="J409" s="77"/>
      <c r="K409" s="77"/>
      <c r="L409" s="77"/>
      <c r="M409" s="77"/>
      <c r="N409" s="77"/>
      <c r="O409" s="77"/>
      <c r="P409" s="77"/>
      <c r="Q409" s="77"/>
      <c r="R409" s="77"/>
      <c r="S409" s="77"/>
    </row>
    <row r="410" spans="1:19">
      <c r="A410" s="77"/>
      <c r="B410" s="77"/>
      <c r="C410" s="77"/>
      <c r="D410" s="77"/>
      <c r="E410" s="77"/>
      <c r="F410" s="77"/>
      <c r="G410" s="77"/>
      <c r="H410" s="77"/>
      <c r="I410" s="77"/>
      <c r="J410" s="77"/>
      <c r="K410" s="77"/>
      <c r="L410" s="77"/>
      <c r="M410" s="77"/>
      <c r="N410" s="77"/>
      <c r="O410" s="77"/>
      <c r="P410" s="77"/>
      <c r="Q410" s="77"/>
      <c r="R410" s="77"/>
      <c r="S410" s="77"/>
    </row>
    <row r="411" spans="1:19">
      <c r="A411" s="77"/>
      <c r="B411" s="77"/>
      <c r="C411" s="77"/>
      <c r="D411" s="77"/>
      <c r="E411" s="77"/>
      <c r="F411" s="77"/>
      <c r="G411" s="77"/>
      <c r="H411" s="77"/>
      <c r="I411" s="77"/>
      <c r="J411" s="77"/>
      <c r="K411" s="77"/>
      <c r="L411" s="77"/>
      <c r="M411" s="77"/>
      <c r="N411" s="77"/>
      <c r="O411" s="77"/>
      <c r="P411" s="77"/>
      <c r="Q411" s="77"/>
      <c r="R411" s="77"/>
      <c r="S411" s="77"/>
    </row>
    <row r="412" spans="1:19">
      <c r="A412" s="77"/>
      <c r="B412" s="77"/>
      <c r="C412" s="77"/>
      <c r="D412" s="77"/>
      <c r="E412" s="77"/>
      <c r="F412" s="77"/>
      <c r="G412" s="77"/>
      <c r="H412" s="77"/>
      <c r="I412" s="77"/>
      <c r="J412" s="77"/>
      <c r="K412" s="77"/>
      <c r="L412" s="77"/>
      <c r="M412" s="77"/>
      <c r="N412" s="77"/>
      <c r="O412" s="77"/>
      <c r="P412" s="77"/>
      <c r="Q412" s="77"/>
      <c r="R412" s="77"/>
      <c r="S412" s="77"/>
    </row>
    <row r="413" spans="1:19">
      <c r="A413" s="77"/>
      <c r="B413" s="77"/>
      <c r="C413" s="77"/>
      <c r="D413" s="77"/>
      <c r="E413" s="77"/>
      <c r="F413" s="77"/>
      <c r="G413" s="77"/>
      <c r="H413" s="77"/>
      <c r="I413" s="77"/>
      <c r="J413" s="77"/>
      <c r="K413" s="77"/>
      <c r="L413" s="77"/>
      <c r="M413" s="77"/>
      <c r="N413" s="77"/>
      <c r="O413" s="77"/>
      <c r="P413" s="77"/>
      <c r="Q413" s="77"/>
      <c r="R413" s="77"/>
      <c r="S413" s="77"/>
    </row>
    <row r="414" spans="1:19">
      <c r="A414" s="77"/>
      <c r="B414" s="77"/>
      <c r="C414" s="77"/>
      <c r="D414" s="77"/>
      <c r="E414" s="77"/>
      <c r="F414" s="77"/>
      <c r="G414" s="77"/>
      <c r="H414" s="77"/>
      <c r="I414" s="77"/>
      <c r="J414" s="77"/>
      <c r="K414" s="77"/>
      <c r="L414" s="77"/>
      <c r="M414" s="77"/>
      <c r="N414" s="77"/>
      <c r="O414" s="77"/>
      <c r="P414" s="77"/>
      <c r="Q414" s="77"/>
      <c r="R414" s="77"/>
      <c r="S414" s="77"/>
    </row>
    <row r="415" spans="1:19">
      <c r="A415" s="77"/>
      <c r="B415" s="77"/>
      <c r="C415" s="77"/>
      <c r="D415" s="77"/>
      <c r="E415" s="77"/>
      <c r="F415" s="77"/>
      <c r="G415" s="77"/>
      <c r="H415" s="77"/>
      <c r="I415" s="77"/>
      <c r="J415" s="77"/>
      <c r="K415" s="77"/>
      <c r="L415" s="77"/>
      <c r="M415" s="77"/>
      <c r="N415" s="77"/>
      <c r="O415" s="77"/>
      <c r="P415" s="77"/>
      <c r="Q415" s="77"/>
      <c r="R415" s="77"/>
      <c r="S415" s="77"/>
    </row>
    <row r="416" spans="1:19">
      <c r="A416" s="77"/>
      <c r="B416" s="77"/>
      <c r="C416" s="77"/>
      <c r="D416" s="77"/>
      <c r="E416" s="77"/>
      <c r="F416" s="77"/>
      <c r="G416" s="77"/>
      <c r="H416" s="77"/>
      <c r="I416" s="77"/>
      <c r="J416" s="77"/>
      <c r="K416" s="77"/>
      <c r="L416" s="77"/>
      <c r="M416" s="77"/>
      <c r="N416" s="77"/>
      <c r="O416" s="77"/>
      <c r="P416" s="77"/>
      <c r="Q416" s="77"/>
      <c r="R416" s="77"/>
      <c r="S416" s="77"/>
    </row>
    <row r="417" spans="1:19">
      <c r="A417" s="77"/>
      <c r="B417" s="77"/>
      <c r="C417" s="77"/>
      <c r="D417" s="77"/>
      <c r="E417" s="77"/>
      <c r="F417" s="77"/>
      <c r="G417" s="77"/>
      <c r="H417" s="77"/>
      <c r="I417" s="77"/>
      <c r="J417" s="77"/>
      <c r="K417" s="77"/>
      <c r="L417" s="77"/>
      <c r="M417" s="77"/>
      <c r="N417" s="77"/>
      <c r="O417" s="77"/>
      <c r="P417" s="77"/>
      <c r="Q417" s="77"/>
      <c r="R417" s="77"/>
      <c r="S417" s="77"/>
    </row>
    <row r="418" spans="1:19">
      <c r="A418" s="77"/>
      <c r="B418" s="77"/>
      <c r="C418" s="77"/>
      <c r="D418" s="77"/>
      <c r="E418" s="77"/>
      <c r="F418" s="77"/>
      <c r="G418" s="77"/>
      <c r="H418" s="77"/>
      <c r="I418" s="77"/>
      <c r="J418" s="77"/>
      <c r="K418" s="77"/>
      <c r="L418" s="77"/>
      <c r="M418" s="77"/>
      <c r="N418" s="77"/>
      <c r="O418" s="77"/>
      <c r="P418" s="77"/>
      <c r="Q418" s="77"/>
      <c r="R418" s="77"/>
      <c r="S418" s="77"/>
    </row>
    <row r="419" spans="1:19">
      <c r="A419" s="77"/>
      <c r="B419" s="77"/>
      <c r="C419" s="77"/>
      <c r="D419" s="77"/>
      <c r="E419" s="77"/>
      <c r="F419" s="77"/>
      <c r="G419" s="77"/>
      <c r="H419" s="77"/>
      <c r="I419" s="77"/>
      <c r="J419" s="77"/>
      <c r="K419" s="77"/>
      <c r="L419" s="77"/>
      <c r="M419" s="77"/>
      <c r="N419" s="77"/>
      <c r="O419" s="77"/>
      <c r="P419" s="77"/>
      <c r="Q419" s="77"/>
      <c r="R419" s="77"/>
      <c r="S419" s="77"/>
    </row>
    <row r="420" spans="1:19">
      <c r="A420" s="77"/>
      <c r="B420" s="77"/>
      <c r="C420" s="77"/>
      <c r="D420" s="77"/>
      <c r="E420" s="77"/>
      <c r="F420" s="77"/>
      <c r="G420" s="77"/>
      <c r="H420" s="77"/>
      <c r="I420" s="77"/>
      <c r="J420" s="77"/>
      <c r="K420" s="77"/>
      <c r="L420" s="77"/>
      <c r="M420" s="77"/>
      <c r="N420" s="77"/>
      <c r="O420" s="77"/>
      <c r="P420" s="77"/>
      <c r="Q420" s="77"/>
      <c r="R420" s="77"/>
      <c r="S420" s="77"/>
    </row>
    <row r="421" spans="1:19">
      <c r="A421" s="77"/>
      <c r="B421" s="77"/>
      <c r="C421" s="77"/>
      <c r="D421" s="77"/>
      <c r="E421" s="77"/>
      <c r="F421" s="77"/>
      <c r="G421" s="77"/>
      <c r="H421" s="77"/>
      <c r="I421" s="77"/>
      <c r="J421" s="77"/>
      <c r="K421" s="77"/>
      <c r="L421" s="77"/>
      <c r="M421" s="77"/>
      <c r="N421" s="77"/>
      <c r="O421" s="77"/>
      <c r="P421" s="77"/>
      <c r="Q421" s="77"/>
      <c r="R421" s="77"/>
      <c r="S421" s="77"/>
    </row>
    <row r="422" spans="1:19">
      <c r="A422" s="77"/>
      <c r="B422" s="77"/>
      <c r="C422" s="77"/>
      <c r="D422" s="77"/>
      <c r="E422" s="77"/>
      <c r="F422" s="77"/>
      <c r="G422" s="77"/>
      <c r="H422" s="77"/>
      <c r="I422" s="77"/>
      <c r="J422" s="77"/>
      <c r="K422" s="77"/>
      <c r="L422" s="77"/>
      <c r="M422" s="77"/>
      <c r="N422" s="77"/>
      <c r="O422" s="77"/>
      <c r="P422" s="77"/>
      <c r="Q422" s="77"/>
      <c r="R422" s="77"/>
      <c r="S422" s="77"/>
    </row>
    <row r="423" spans="1:19">
      <c r="A423" s="77"/>
      <c r="B423" s="77"/>
      <c r="C423" s="77"/>
      <c r="D423" s="77"/>
      <c r="E423" s="77"/>
      <c r="F423" s="77"/>
      <c r="G423" s="77"/>
      <c r="H423" s="77"/>
      <c r="I423" s="77"/>
      <c r="J423" s="77"/>
      <c r="K423" s="77"/>
      <c r="L423" s="77"/>
      <c r="M423" s="77"/>
      <c r="N423" s="77"/>
      <c r="O423" s="77"/>
      <c r="P423" s="77"/>
      <c r="Q423" s="77"/>
      <c r="R423" s="77"/>
      <c r="S423" s="77"/>
    </row>
    <row r="424" spans="1:19">
      <c r="A424" s="77"/>
      <c r="B424" s="77"/>
      <c r="C424" s="77"/>
      <c r="D424" s="77"/>
      <c r="E424" s="77"/>
      <c r="F424" s="77"/>
      <c r="G424" s="77"/>
      <c r="H424" s="77"/>
      <c r="I424" s="77"/>
      <c r="J424" s="77"/>
      <c r="K424" s="77"/>
      <c r="L424" s="77"/>
      <c r="M424" s="77"/>
      <c r="N424" s="77"/>
      <c r="O424" s="77"/>
      <c r="P424" s="77"/>
      <c r="Q424" s="77"/>
      <c r="R424" s="77"/>
      <c r="S424" s="77"/>
    </row>
    <row r="425" spans="1:19">
      <c r="A425" s="77"/>
      <c r="B425" s="77"/>
      <c r="C425" s="77"/>
      <c r="D425" s="77"/>
      <c r="E425" s="77"/>
      <c r="F425" s="77"/>
      <c r="G425" s="77"/>
      <c r="H425" s="77"/>
      <c r="I425" s="77"/>
      <c r="J425" s="77"/>
      <c r="K425" s="77"/>
      <c r="L425" s="77"/>
      <c r="M425" s="77"/>
      <c r="N425" s="77"/>
      <c r="O425" s="77"/>
      <c r="P425" s="77"/>
      <c r="Q425" s="77"/>
      <c r="R425" s="77"/>
      <c r="S425" s="77"/>
    </row>
    <row r="426" spans="1:19">
      <c r="A426" s="77"/>
      <c r="B426" s="77"/>
      <c r="C426" s="77"/>
      <c r="D426" s="77"/>
      <c r="E426" s="77"/>
      <c r="F426" s="77"/>
      <c r="G426" s="77"/>
      <c r="H426" s="77"/>
      <c r="I426" s="77"/>
      <c r="J426" s="77"/>
      <c r="K426" s="77"/>
      <c r="L426" s="77"/>
      <c r="M426" s="77"/>
      <c r="N426" s="77"/>
      <c r="O426" s="77"/>
      <c r="P426" s="77"/>
      <c r="Q426" s="77"/>
      <c r="R426" s="77"/>
      <c r="S426" s="77"/>
    </row>
    <row r="427" spans="1:19">
      <c r="A427" s="77"/>
      <c r="B427" s="77"/>
      <c r="C427" s="77"/>
      <c r="D427" s="77"/>
      <c r="E427" s="77"/>
      <c r="F427" s="77"/>
      <c r="G427" s="77"/>
      <c r="H427" s="77"/>
      <c r="I427" s="77"/>
      <c r="J427" s="77"/>
      <c r="K427" s="77"/>
      <c r="L427" s="77"/>
      <c r="M427" s="77"/>
      <c r="N427" s="77"/>
      <c r="O427" s="77"/>
      <c r="P427" s="77"/>
      <c r="Q427" s="77"/>
      <c r="R427" s="77"/>
      <c r="S427" s="77"/>
    </row>
    <row r="428" spans="1:19">
      <c r="A428" s="77"/>
      <c r="B428" s="77"/>
      <c r="C428" s="77"/>
      <c r="D428" s="77"/>
      <c r="E428" s="77"/>
      <c r="F428" s="77"/>
      <c r="G428" s="77"/>
      <c r="H428" s="77"/>
      <c r="I428" s="77"/>
      <c r="J428" s="77"/>
      <c r="K428" s="77"/>
      <c r="L428" s="77"/>
      <c r="M428" s="77"/>
      <c r="N428" s="77"/>
      <c r="O428" s="77"/>
      <c r="P428" s="77"/>
      <c r="Q428" s="77"/>
      <c r="R428" s="77"/>
      <c r="S428" s="77"/>
    </row>
    <row r="429" spans="1:19">
      <c r="A429" s="77"/>
      <c r="B429" s="77"/>
      <c r="C429" s="77"/>
      <c r="D429" s="77"/>
      <c r="E429" s="77"/>
      <c r="F429" s="77"/>
      <c r="G429" s="77"/>
      <c r="H429" s="77"/>
      <c r="I429" s="77"/>
      <c r="J429" s="77"/>
      <c r="K429" s="77"/>
      <c r="L429" s="77"/>
      <c r="M429" s="77"/>
      <c r="N429" s="77"/>
      <c r="O429" s="77"/>
      <c r="P429" s="77"/>
      <c r="Q429" s="77"/>
      <c r="R429" s="77"/>
      <c r="S429" s="77"/>
    </row>
    <row r="430" spans="1:19">
      <c r="A430" s="77"/>
      <c r="B430" s="77"/>
      <c r="C430" s="77"/>
      <c r="D430" s="77"/>
      <c r="E430" s="77"/>
      <c r="F430" s="77"/>
      <c r="G430" s="77"/>
      <c r="H430" s="77"/>
      <c r="I430" s="77"/>
      <c r="J430" s="77"/>
      <c r="K430" s="77"/>
      <c r="L430" s="77"/>
      <c r="M430" s="77"/>
      <c r="N430" s="77"/>
      <c r="O430" s="77"/>
      <c r="P430" s="77"/>
      <c r="Q430" s="77"/>
      <c r="R430" s="77"/>
      <c r="S430" s="77"/>
    </row>
    <row r="431" spans="1:19">
      <c r="A431" s="77"/>
      <c r="B431" s="77"/>
      <c r="C431" s="77"/>
      <c r="D431" s="77"/>
      <c r="E431" s="77"/>
      <c r="F431" s="77"/>
      <c r="G431" s="77"/>
      <c r="H431" s="77"/>
      <c r="I431" s="77"/>
      <c r="J431" s="77"/>
      <c r="K431" s="77"/>
      <c r="L431" s="77"/>
      <c r="M431" s="77"/>
      <c r="N431" s="77"/>
      <c r="O431" s="77"/>
      <c r="P431" s="77"/>
      <c r="Q431" s="77"/>
      <c r="R431" s="77"/>
      <c r="S431" s="77"/>
    </row>
    <row r="432" spans="1:19">
      <c r="A432" s="77"/>
      <c r="B432" s="77"/>
      <c r="C432" s="77"/>
      <c r="D432" s="77"/>
      <c r="E432" s="77"/>
      <c r="F432" s="77"/>
      <c r="G432" s="77"/>
      <c r="H432" s="77"/>
      <c r="I432" s="77"/>
      <c r="J432" s="77"/>
      <c r="K432" s="77"/>
      <c r="L432" s="77"/>
      <c r="M432" s="77"/>
      <c r="N432" s="77"/>
      <c r="O432" s="77"/>
      <c r="P432" s="77"/>
      <c r="Q432" s="77"/>
      <c r="R432" s="77"/>
      <c r="S432" s="77"/>
    </row>
    <row r="433" spans="1:19">
      <c r="A433" s="77"/>
      <c r="B433" s="77"/>
      <c r="C433" s="77"/>
      <c r="D433" s="77"/>
      <c r="E433" s="77"/>
      <c r="F433" s="77"/>
      <c r="G433" s="77"/>
      <c r="H433" s="77"/>
      <c r="I433" s="77"/>
      <c r="J433" s="77"/>
      <c r="K433" s="77"/>
      <c r="L433" s="77"/>
      <c r="M433" s="77"/>
      <c r="N433" s="77"/>
      <c r="O433" s="77"/>
      <c r="P433" s="77"/>
      <c r="Q433" s="77"/>
      <c r="R433" s="77"/>
      <c r="S433" s="77"/>
    </row>
    <row r="434" spans="1:19">
      <c r="A434" s="77"/>
      <c r="B434" s="77"/>
      <c r="C434" s="77"/>
      <c r="D434" s="77"/>
      <c r="E434" s="77"/>
      <c r="F434" s="77"/>
      <c r="G434" s="77"/>
      <c r="H434" s="77"/>
      <c r="I434" s="77"/>
      <c r="J434" s="77"/>
      <c r="K434" s="77"/>
      <c r="L434" s="77"/>
      <c r="M434" s="77"/>
      <c r="N434" s="77"/>
      <c r="O434" s="77"/>
      <c r="P434" s="77"/>
      <c r="Q434" s="77"/>
      <c r="R434" s="77"/>
      <c r="S434" s="77"/>
    </row>
    <row r="435" spans="1:19">
      <c r="A435" s="77"/>
      <c r="B435" s="77"/>
      <c r="C435" s="77"/>
      <c r="D435" s="77"/>
      <c r="E435" s="77"/>
      <c r="F435" s="77"/>
      <c r="G435" s="77"/>
      <c r="H435" s="77"/>
      <c r="I435" s="77"/>
      <c r="J435" s="77"/>
      <c r="K435" s="77"/>
      <c r="L435" s="77"/>
      <c r="M435" s="77"/>
      <c r="N435" s="77"/>
      <c r="O435" s="77"/>
      <c r="P435" s="77"/>
      <c r="Q435" s="77"/>
      <c r="R435" s="77"/>
      <c r="S435" s="77"/>
    </row>
    <row r="436" spans="1:19">
      <c r="A436" s="77"/>
      <c r="B436" s="77"/>
      <c r="C436" s="77"/>
      <c r="D436" s="77"/>
      <c r="E436" s="77"/>
      <c r="F436" s="77"/>
      <c r="G436" s="77"/>
      <c r="H436" s="77"/>
      <c r="I436" s="77"/>
      <c r="J436" s="77"/>
      <c r="K436" s="77"/>
      <c r="L436" s="77"/>
      <c r="M436" s="77"/>
      <c r="N436" s="77"/>
      <c r="O436" s="77"/>
      <c r="P436" s="77"/>
      <c r="Q436" s="77"/>
      <c r="R436" s="77"/>
      <c r="S436" s="77"/>
    </row>
    <row r="437" spans="1:19">
      <c r="A437" s="77"/>
      <c r="B437" s="77"/>
      <c r="C437" s="77"/>
      <c r="D437" s="77"/>
      <c r="E437" s="77"/>
      <c r="F437" s="77"/>
      <c r="G437" s="77"/>
      <c r="H437" s="77"/>
      <c r="I437" s="77"/>
      <c r="J437" s="77"/>
      <c r="K437" s="77"/>
      <c r="L437" s="77"/>
      <c r="M437" s="77"/>
      <c r="N437" s="77"/>
      <c r="O437" s="77"/>
      <c r="P437" s="77"/>
      <c r="Q437" s="77"/>
      <c r="R437" s="77"/>
      <c r="S437" s="77"/>
    </row>
    <row r="438" spans="1:19">
      <c r="A438" s="77"/>
      <c r="B438" s="77"/>
      <c r="C438" s="77"/>
      <c r="D438" s="77"/>
      <c r="E438" s="77"/>
      <c r="F438" s="77"/>
      <c r="G438" s="77"/>
      <c r="H438" s="77"/>
      <c r="I438" s="77"/>
      <c r="J438" s="77"/>
      <c r="K438" s="77"/>
      <c r="L438" s="77"/>
      <c r="M438" s="77"/>
      <c r="N438" s="77"/>
      <c r="O438" s="77"/>
      <c r="P438" s="77"/>
      <c r="Q438" s="77"/>
      <c r="R438" s="77"/>
      <c r="S438" s="77"/>
    </row>
    <row r="439" spans="1:19">
      <c r="A439" s="77"/>
      <c r="B439" s="77"/>
      <c r="C439" s="77"/>
      <c r="D439" s="77"/>
      <c r="E439" s="77"/>
      <c r="F439" s="77"/>
      <c r="G439" s="77"/>
      <c r="H439" s="77"/>
      <c r="I439" s="77"/>
      <c r="J439" s="77"/>
      <c r="K439" s="77"/>
      <c r="L439" s="77"/>
      <c r="M439" s="77"/>
      <c r="N439" s="77"/>
      <c r="O439" s="77"/>
      <c r="P439" s="77"/>
      <c r="Q439" s="77"/>
      <c r="R439" s="77"/>
      <c r="S439" s="77"/>
    </row>
    <row r="440" spans="1:19">
      <c r="A440" s="77"/>
      <c r="B440" s="77"/>
      <c r="C440" s="77"/>
      <c r="D440" s="77"/>
      <c r="E440" s="77"/>
      <c r="F440" s="77"/>
      <c r="G440" s="77"/>
      <c r="H440" s="77"/>
      <c r="I440" s="77"/>
      <c r="J440" s="77"/>
      <c r="K440" s="77"/>
      <c r="L440" s="77"/>
      <c r="M440" s="77"/>
      <c r="N440" s="77"/>
      <c r="O440" s="77"/>
      <c r="P440" s="77"/>
      <c r="Q440" s="77"/>
      <c r="R440" s="77"/>
      <c r="S440" s="77"/>
    </row>
    <row r="441" spans="1:19">
      <c r="A441" s="77"/>
      <c r="B441" s="77"/>
      <c r="C441" s="77"/>
      <c r="D441" s="77"/>
      <c r="E441" s="77"/>
      <c r="F441" s="77"/>
      <c r="G441" s="77"/>
      <c r="H441" s="77"/>
      <c r="I441" s="77"/>
      <c r="J441" s="77"/>
      <c r="K441" s="77"/>
      <c r="L441" s="77"/>
      <c r="M441" s="77"/>
      <c r="N441" s="77"/>
      <c r="O441" s="77"/>
      <c r="P441" s="77"/>
      <c r="Q441" s="77"/>
      <c r="R441" s="77"/>
      <c r="S441" s="77"/>
    </row>
    <row r="442" spans="1:19">
      <c r="A442" s="77"/>
      <c r="B442" s="77"/>
      <c r="C442" s="77"/>
      <c r="D442" s="77"/>
      <c r="E442" s="77"/>
      <c r="F442" s="77"/>
      <c r="G442" s="77"/>
      <c r="H442" s="77"/>
      <c r="I442" s="77"/>
      <c r="J442" s="77"/>
      <c r="K442" s="77"/>
      <c r="L442" s="77"/>
      <c r="M442" s="77"/>
      <c r="N442" s="77"/>
      <c r="O442" s="77"/>
      <c r="P442" s="77"/>
      <c r="Q442" s="77"/>
      <c r="R442" s="77"/>
      <c r="S442" s="77"/>
    </row>
    <row r="443" spans="1:19">
      <c r="A443" s="77"/>
      <c r="B443" s="77"/>
      <c r="C443" s="77"/>
      <c r="D443" s="77"/>
      <c r="E443" s="77"/>
      <c r="F443" s="77"/>
      <c r="G443" s="77"/>
      <c r="H443" s="77"/>
      <c r="I443" s="77"/>
      <c r="J443" s="77"/>
      <c r="K443" s="77"/>
      <c r="L443" s="77"/>
      <c r="M443" s="77"/>
      <c r="N443" s="77"/>
      <c r="O443" s="77"/>
      <c r="P443" s="77"/>
      <c r="Q443" s="77"/>
      <c r="R443" s="77"/>
      <c r="S443" s="77"/>
    </row>
    <row r="444" spans="1:19">
      <c r="A444" s="77"/>
      <c r="B444" s="77"/>
      <c r="C444" s="77"/>
      <c r="D444" s="77"/>
      <c r="E444" s="77"/>
      <c r="F444" s="77"/>
      <c r="G444" s="77"/>
      <c r="H444" s="77"/>
      <c r="I444" s="77"/>
      <c r="J444" s="77"/>
      <c r="K444" s="77"/>
      <c r="L444" s="77"/>
      <c r="M444" s="77"/>
      <c r="N444" s="77"/>
      <c r="O444" s="77"/>
      <c r="P444" s="77"/>
      <c r="Q444" s="77"/>
      <c r="R444" s="77"/>
      <c r="S444" s="77"/>
    </row>
    <row r="445" spans="1:19">
      <c r="A445" s="77"/>
      <c r="B445" s="77"/>
      <c r="C445" s="77"/>
      <c r="D445" s="77"/>
      <c r="E445" s="77"/>
      <c r="F445" s="77"/>
      <c r="G445" s="77"/>
      <c r="H445" s="77"/>
      <c r="I445" s="77"/>
      <c r="J445" s="77"/>
      <c r="K445" s="77"/>
      <c r="L445" s="77"/>
      <c r="M445" s="77"/>
      <c r="N445" s="77"/>
      <c r="O445" s="77"/>
      <c r="P445" s="77"/>
      <c r="Q445" s="77"/>
      <c r="R445" s="77"/>
      <c r="S445" s="77"/>
    </row>
    <row r="446" spans="1:19">
      <c r="A446" s="77"/>
      <c r="B446" s="77"/>
      <c r="C446" s="77"/>
      <c r="D446" s="77"/>
      <c r="E446" s="77"/>
      <c r="F446" s="77"/>
      <c r="G446" s="77"/>
      <c r="H446" s="77"/>
      <c r="I446" s="77"/>
      <c r="J446" s="77"/>
      <c r="K446" s="77"/>
      <c r="L446" s="77"/>
      <c r="M446" s="77"/>
      <c r="N446" s="77"/>
      <c r="O446" s="77"/>
      <c r="P446" s="77"/>
      <c r="Q446" s="77"/>
      <c r="R446" s="77"/>
      <c r="S446" s="77"/>
    </row>
    <row r="447" spans="1:19">
      <c r="A447" s="77"/>
      <c r="B447" s="77"/>
      <c r="C447" s="77"/>
      <c r="D447" s="77"/>
      <c r="E447" s="77"/>
      <c r="F447" s="77"/>
      <c r="G447" s="77"/>
      <c r="H447" s="77"/>
      <c r="I447" s="77"/>
      <c r="J447" s="77"/>
      <c r="K447" s="77"/>
      <c r="L447" s="77"/>
      <c r="M447" s="77"/>
      <c r="N447" s="77"/>
      <c r="O447" s="77"/>
      <c r="P447" s="77"/>
      <c r="Q447" s="77"/>
      <c r="R447" s="77"/>
      <c r="S447" s="77"/>
    </row>
    <row r="448" spans="1:19">
      <c r="A448" s="77"/>
      <c r="B448" s="77"/>
      <c r="C448" s="77"/>
      <c r="D448" s="77"/>
      <c r="E448" s="77"/>
      <c r="F448" s="77"/>
      <c r="G448" s="77"/>
      <c r="H448" s="77"/>
      <c r="I448" s="77"/>
      <c r="J448" s="77"/>
      <c r="K448" s="77"/>
      <c r="L448" s="77"/>
      <c r="M448" s="77"/>
      <c r="N448" s="77"/>
      <c r="O448" s="77"/>
      <c r="P448" s="77"/>
      <c r="Q448" s="77"/>
      <c r="R448" s="77"/>
      <c r="S448" s="77"/>
    </row>
    <row r="449" spans="1:19">
      <c r="A449" s="77"/>
      <c r="B449" s="77"/>
      <c r="C449" s="77"/>
      <c r="D449" s="77"/>
      <c r="E449" s="77"/>
      <c r="F449" s="77"/>
      <c r="G449" s="77"/>
      <c r="H449" s="77"/>
      <c r="I449" s="77"/>
      <c r="J449" s="77"/>
      <c r="K449" s="77"/>
      <c r="L449" s="77"/>
      <c r="M449" s="77"/>
      <c r="N449" s="77"/>
      <c r="O449" s="77"/>
      <c r="P449" s="77"/>
      <c r="Q449" s="77"/>
      <c r="R449" s="77"/>
      <c r="S449" s="77"/>
    </row>
    <row r="450" spans="1:19">
      <c r="A450" s="77"/>
      <c r="B450" s="77"/>
      <c r="C450" s="77"/>
      <c r="D450" s="77"/>
      <c r="E450" s="77"/>
      <c r="F450" s="77"/>
      <c r="G450" s="77"/>
      <c r="H450" s="77"/>
      <c r="I450" s="77"/>
      <c r="J450" s="77"/>
      <c r="K450" s="77"/>
      <c r="L450" s="77"/>
      <c r="M450" s="77"/>
      <c r="N450" s="77"/>
      <c r="O450" s="77"/>
      <c r="P450" s="77"/>
      <c r="Q450" s="77"/>
      <c r="R450" s="77"/>
      <c r="S450" s="77"/>
    </row>
    <row r="451" spans="1:19">
      <c r="A451" s="77"/>
      <c r="B451" s="77"/>
      <c r="C451" s="77"/>
      <c r="D451" s="77"/>
      <c r="E451" s="77"/>
      <c r="F451" s="77"/>
      <c r="G451" s="77"/>
      <c r="H451" s="77"/>
      <c r="I451" s="77"/>
      <c r="J451" s="77"/>
      <c r="K451" s="77"/>
      <c r="L451" s="77"/>
      <c r="M451" s="77"/>
      <c r="N451" s="77"/>
      <c r="O451" s="77"/>
      <c r="P451" s="77"/>
      <c r="Q451" s="77"/>
      <c r="R451" s="77"/>
      <c r="S451" s="77"/>
    </row>
    <row r="452" spans="1:19">
      <c r="A452" s="77"/>
      <c r="B452" s="77"/>
      <c r="C452" s="77"/>
      <c r="D452" s="77"/>
      <c r="E452" s="77"/>
      <c r="F452" s="77"/>
      <c r="G452" s="77"/>
      <c r="H452" s="77"/>
      <c r="I452" s="77"/>
      <c r="J452" s="77"/>
      <c r="K452" s="77"/>
      <c r="L452" s="77"/>
      <c r="M452" s="77"/>
      <c r="N452" s="77"/>
      <c r="O452" s="77"/>
      <c r="P452" s="77"/>
      <c r="Q452" s="77"/>
      <c r="R452" s="77"/>
      <c r="S452" s="77"/>
    </row>
    <row r="453" spans="1:19">
      <c r="A453" s="77"/>
      <c r="B453" s="77"/>
      <c r="C453" s="77"/>
      <c r="D453" s="77"/>
      <c r="E453" s="77"/>
      <c r="F453" s="77"/>
      <c r="G453" s="77"/>
      <c r="H453" s="77"/>
      <c r="I453" s="77"/>
      <c r="J453" s="77"/>
      <c r="K453" s="77"/>
      <c r="L453" s="77"/>
      <c r="M453" s="77"/>
      <c r="N453" s="77"/>
      <c r="O453" s="77"/>
      <c r="P453" s="77"/>
      <c r="Q453" s="77"/>
      <c r="R453" s="77"/>
      <c r="S453" s="77"/>
    </row>
    <row r="454" spans="1:19">
      <c r="A454" s="77"/>
      <c r="B454" s="77"/>
      <c r="C454" s="77"/>
      <c r="D454" s="77"/>
      <c r="E454" s="77"/>
      <c r="F454" s="77"/>
      <c r="G454" s="77"/>
      <c r="H454" s="77"/>
      <c r="I454" s="77"/>
      <c r="J454" s="77"/>
      <c r="K454" s="77"/>
      <c r="L454" s="77"/>
      <c r="M454" s="77"/>
      <c r="N454" s="77"/>
      <c r="O454" s="77"/>
      <c r="P454" s="77"/>
      <c r="Q454" s="77"/>
      <c r="R454" s="77"/>
      <c r="S454" s="77"/>
    </row>
    <row r="455" spans="1:19">
      <c r="A455" s="77"/>
      <c r="B455" s="77"/>
      <c r="C455" s="77"/>
      <c r="D455" s="77"/>
      <c r="E455" s="77"/>
      <c r="F455" s="77"/>
      <c r="G455" s="77"/>
      <c r="H455" s="77"/>
      <c r="I455" s="77"/>
      <c r="J455" s="77"/>
      <c r="K455" s="77"/>
      <c r="L455" s="77"/>
      <c r="M455" s="77"/>
      <c r="N455" s="77"/>
      <c r="O455" s="77"/>
      <c r="P455" s="77"/>
      <c r="Q455" s="77"/>
      <c r="R455" s="77"/>
      <c r="S455" s="77"/>
    </row>
    <row r="456" spans="1:19">
      <c r="A456" s="77"/>
      <c r="B456" s="77"/>
      <c r="C456" s="77"/>
      <c r="D456" s="77"/>
      <c r="E456" s="77"/>
      <c r="F456" s="77"/>
      <c r="G456" s="77"/>
      <c r="H456" s="77"/>
      <c r="I456" s="77"/>
      <c r="J456" s="77"/>
      <c r="K456" s="77"/>
      <c r="L456" s="77"/>
      <c r="M456" s="77"/>
      <c r="N456" s="77"/>
      <c r="O456" s="77"/>
      <c r="P456" s="77"/>
      <c r="Q456" s="77"/>
      <c r="R456" s="77"/>
      <c r="S456" s="77"/>
    </row>
    <row r="457" spans="1:19">
      <c r="A457" s="77"/>
      <c r="B457" s="77"/>
      <c r="C457" s="77"/>
      <c r="D457" s="77"/>
      <c r="E457" s="77"/>
      <c r="F457" s="77"/>
      <c r="G457" s="77"/>
      <c r="H457" s="77"/>
      <c r="I457" s="77"/>
      <c r="J457" s="77"/>
      <c r="K457" s="77"/>
      <c r="L457" s="77"/>
      <c r="M457" s="77"/>
      <c r="N457" s="77"/>
      <c r="O457" s="77"/>
      <c r="P457" s="77"/>
      <c r="Q457" s="77"/>
      <c r="R457" s="77"/>
      <c r="S457" s="77"/>
    </row>
    <row r="458" spans="1:19">
      <c r="A458" s="77"/>
      <c r="B458" s="77"/>
      <c r="C458" s="77"/>
      <c r="D458" s="77"/>
      <c r="E458" s="77"/>
      <c r="F458" s="77"/>
      <c r="G458" s="77"/>
      <c r="H458" s="77"/>
      <c r="I458" s="77"/>
      <c r="J458" s="77"/>
      <c r="K458" s="77"/>
      <c r="L458" s="77"/>
      <c r="M458" s="77"/>
      <c r="N458" s="77"/>
      <c r="O458" s="77"/>
      <c r="P458" s="77"/>
      <c r="Q458" s="77"/>
      <c r="R458" s="77"/>
      <c r="S458" s="77"/>
    </row>
    <row r="459" spans="1:19">
      <c r="A459" s="77"/>
      <c r="B459" s="77"/>
      <c r="C459" s="77"/>
      <c r="D459" s="77"/>
      <c r="E459" s="77"/>
      <c r="F459" s="77"/>
      <c r="G459" s="77"/>
      <c r="H459" s="77"/>
      <c r="I459" s="77"/>
      <c r="J459" s="77"/>
      <c r="K459" s="77"/>
      <c r="L459" s="77"/>
      <c r="M459" s="77"/>
      <c r="N459" s="77"/>
      <c r="O459" s="77"/>
      <c r="P459" s="77"/>
      <c r="Q459" s="77"/>
      <c r="R459" s="77"/>
      <c r="S459" s="77"/>
    </row>
    <row r="460" spans="1:19">
      <c r="A460" s="77"/>
      <c r="B460" s="77"/>
      <c r="C460" s="77"/>
      <c r="D460" s="77"/>
      <c r="E460" s="77"/>
      <c r="F460" s="77"/>
      <c r="G460" s="77"/>
      <c r="H460" s="77"/>
      <c r="I460" s="77"/>
      <c r="J460" s="77"/>
      <c r="K460" s="77"/>
      <c r="L460" s="77"/>
      <c r="M460" s="77"/>
      <c r="N460" s="77"/>
      <c r="O460" s="77"/>
      <c r="P460" s="77"/>
      <c r="Q460" s="77"/>
      <c r="R460" s="77"/>
      <c r="S460" s="77"/>
    </row>
    <row r="461" spans="1:19">
      <c r="A461" s="77"/>
      <c r="B461" s="77"/>
      <c r="C461" s="77"/>
      <c r="D461" s="77"/>
      <c r="E461" s="77"/>
      <c r="F461" s="77"/>
      <c r="G461" s="77"/>
      <c r="H461" s="77"/>
      <c r="I461" s="77"/>
      <c r="J461" s="77"/>
      <c r="K461" s="77"/>
      <c r="L461" s="77"/>
      <c r="M461" s="77"/>
      <c r="N461" s="77"/>
      <c r="O461" s="77"/>
      <c r="P461" s="77"/>
      <c r="Q461" s="77"/>
      <c r="R461" s="77"/>
      <c r="S461" s="77"/>
    </row>
    <row r="462" spans="1:19">
      <c r="A462" s="77"/>
      <c r="B462" s="77"/>
      <c r="C462" s="77"/>
      <c r="D462" s="77"/>
      <c r="E462" s="77"/>
      <c r="F462" s="77"/>
      <c r="G462" s="77"/>
      <c r="H462" s="77"/>
      <c r="I462" s="77"/>
      <c r="J462" s="77"/>
      <c r="K462" s="77"/>
      <c r="L462" s="77"/>
      <c r="M462" s="77"/>
      <c r="N462" s="77"/>
      <c r="O462" s="77"/>
      <c r="P462" s="77"/>
      <c r="Q462" s="77"/>
      <c r="R462" s="77"/>
      <c r="S462" s="77"/>
    </row>
    <row r="463" spans="1:19">
      <c r="A463" s="77"/>
      <c r="B463" s="77"/>
      <c r="C463" s="77"/>
      <c r="D463" s="77"/>
      <c r="E463" s="77"/>
      <c r="F463" s="77"/>
      <c r="G463" s="77"/>
      <c r="H463" s="77"/>
      <c r="I463" s="77"/>
      <c r="J463" s="77"/>
      <c r="K463" s="77"/>
      <c r="L463" s="77"/>
      <c r="M463" s="77"/>
      <c r="N463" s="77"/>
      <c r="O463" s="77"/>
      <c r="P463" s="77"/>
      <c r="Q463" s="77"/>
      <c r="R463" s="77"/>
      <c r="S463" s="77"/>
    </row>
    <row r="464" spans="1:19">
      <c r="A464" s="77"/>
      <c r="B464" s="77"/>
      <c r="C464" s="77"/>
      <c r="D464" s="77"/>
      <c r="E464" s="77"/>
      <c r="F464" s="77"/>
      <c r="G464" s="77"/>
      <c r="H464" s="77"/>
      <c r="I464" s="77"/>
      <c r="J464" s="77"/>
      <c r="K464" s="77"/>
      <c r="L464" s="77"/>
      <c r="M464" s="77"/>
      <c r="N464" s="77"/>
      <c r="O464" s="77"/>
      <c r="P464" s="77"/>
      <c r="Q464" s="77"/>
      <c r="R464" s="77"/>
      <c r="S464" s="77"/>
    </row>
    <row r="465" spans="1:19">
      <c r="A465" s="77"/>
      <c r="B465" s="77"/>
      <c r="C465" s="77"/>
      <c r="D465" s="77"/>
      <c r="E465" s="77"/>
      <c r="F465" s="77"/>
      <c r="G465" s="77"/>
      <c r="H465" s="77"/>
      <c r="I465" s="77"/>
      <c r="J465" s="77"/>
      <c r="K465" s="77"/>
      <c r="L465" s="77"/>
      <c r="M465" s="77"/>
      <c r="N465" s="77"/>
      <c r="O465" s="77"/>
      <c r="P465" s="77"/>
      <c r="Q465" s="77"/>
      <c r="R465" s="77"/>
      <c r="S465" s="77"/>
    </row>
    <row r="466" spans="1:19">
      <c r="A466" s="77"/>
      <c r="B466" s="77"/>
      <c r="C466" s="77"/>
      <c r="D466" s="77"/>
      <c r="E466" s="77"/>
      <c r="F466" s="77"/>
      <c r="G466" s="77"/>
      <c r="H466" s="77"/>
      <c r="I466" s="77"/>
      <c r="J466" s="77"/>
      <c r="K466" s="77"/>
      <c r="L466" s="77"/>
      <c r="M466" s="77"/>
      <c r="N466" s="77"/>
      <c r="O466" s="77"/>
      <c r="P466" s="77"/>
      <c r="Q466" s="77"/>
      <c r="R466" s="77"/>
      <c r="S466" s="77"/>
    </row>
    <row r="467" spans="1:19">
      <c r="A467" s="77"/>
      <c r="B467" s="77"/>
      <c r="C467" s="77"/>
      <c r="D467" s="77"/>
      <c r="E467" s="77"/>
      <c r="F467" s="77"/>
      <c r="G467" s="77"/>
      <c r="H467" s="77"/>
      <c r="I467" s="77"/>
      <c r="J467" s="77"/>
      <c r="K467" s="77"/>
      <c r="L467" s="77"/>
      <c r="M467" s="77"/>
      <c r="N467" s="77"/>
      <c r="O467" s="77"/>
      <c r="P467" s="77"/>
      <c r="Q467" s="77"/>
      <c r="R467" s="77"/>
      <c r="S467" s="77"/>
    </row>
    <row r="468" spans="1:19">
      <c r="A468" s="77"/>
      <c r="B468" s="77"/>
      <c r="C468" s="77"/>
      <c r="D468" s="77"/>
      <c r="E468" s="77"/>
      <c r="F468" s="77"/>
      <c r="G468" s="77"/>
      <c r="H468" s="77"/>
      <c r="I468" s="77"/>
      <c r="J468" s="77"/>
      <c r="K468" s="77"/>
      <c r="L468" s="77"/>
      <c r="M468" s="77"/>
      <c r="N468" s="77"/>
      <c r="O468" s="77"/>
      <c r="P468" s="77"/>
      <c r="Q468" s="77"/>
      <c r="R468" s="77"/>
      <c r="S468" s="77"/>
    </row>
    <row r="469" spans="1:19">
      <c r="A469" s="77"/>
      <c r="B469" s="77"/>
      <c r="C469" s="77"/>
      <c r="D469" s="77"/>
      <c r="E469" s="77"/>
      <c r="F469" s="77"/>
      <c r="G469" s="77"/>
      <c r="H469" s="77"/>
      <c r="I469" s="77"/>
      <c r="J469" s="77"/>
      <c r="K469" s="77"/>
      <c r="L469" s="77"/>
      <c r="M469" s="77"/>
      <c r="N469" s="77"/>
      <c r="O469" s="77"/>
      <c r="P469" s="77"/>
      <c r="Q469" s="77"/>
      <c r="R469" s="77"/>
      <c r="S469" s="77"/>
    </row>
    <row r="470" spans="1:19">
      <c r="A470" s="77"/>
      <c r="B470" s="77"/>
      <c r="C470" s="77"/>
      <c r="D470" s="77"/>
      <c r="E470" s="77"/>
      <c r="F470" s="77"/>
      <c r="G470" s="77"/>
      <c r="H470" s="77"/>
      <c r="I470" s="77"/>
      <c r="J470" s="77"/>
      <c r="K470" s="77"/>
      <c r="L470" s="77"/>
      <c r="M470" s="77"/>
      <c r="N470" s="77"/>
      <c r="O470" s="77"/>
      <c r="P470" s="77"/>
      <c r="Q470" s="77"/>
      <c r="R470" s="77"/>
      <c r="S470" s="77"/>
    </row>
    <row r="471" spans="1:19">
      <c r="A471" s="77"/>
      <c r="B471" s="77"/>
      <c r="C471" s="77"/>
      <c r="D471" s="77"/>
      <c r="E471" s="77"/>
      <c r="F471" s="77"/>
      <c r="G471" s="77"/>
      <c r="H471" s="77"/>
      <c r="I471" s="77"/>
      <c r="J471" s="77"/>
      <c r="K471" s="77"/>
      <c r="L471" s="77"/>
      <c r="M471" s="77"/>
      <c r="N471" s="77"/>
      <c r="O471" s="77"/>
      <c r="P471" s="77"/>
      <c r="Q471" s="77"/>
      <c r="R471" s="77"/>
      <c r="S471" s="77"/>
    </row>
    <row r="472" spans="1:19">
      <c r="A472" s="77"/>
      <c r="B472" s="77"/>
      <c r="C472" s="77"/>
      <c r="D472" s="77"/>
      <c r="E472" s="77"/>
      <c r="F472" s="77"/>
      <c r="G472" s="77"/>
      <c r="H472" s="77"/>
      <c r="I472" s="77"/>
      <c r="J472" s="77"/>
      <c r="K472" s="77"/>
      <c r="L472" s="77"/>
      <c r="M472" s="77"/>
      <c r="N472" s="77"/>
      <c r="O472" s="77"/>
      <c r="P472" s="77"/>
      <c r="Q472" s="77"/>
      <c r="R472" s="77"/>
      <c r="S472" s="77"/>
    </row>
    <row r="473" spans="1:19">
      <c r="A473" s="77"/>
      <c r="B473" s="77"/>
      <c r="C473" s="77"/>
      <c r="D473" s="77"/>
      <c r="E473" s="77"/>
      <c r="F473" s="77"/>
      <c r="G473" s="77"/>
      <c r="H473" s="77"/>
      <c r="I473" s="77"/>
      <c r="J473" s="77"/>
      <c r="K473" s="77"/>
      <c r="L473" s="77"/>
      <c r="M473" s="77"/>
      <c r="N473" s="77"/>
      <c r="O473" s="77"/>
      <c r="P473" s="77"/>
      <c r="Q473" s="77"/>
      <c r="R473" s="77"/>
      <c r="S473" s="77"/>
    </row>
    <row r="474" spans="1:19">
      <c r="A474" s="77"/>
      <c r="B474" s="77"/>
      <c r="C474" s="77"/>
      <c r="D474" s="77"/>
      <c r="E474" s="77"/>
      <c r="F474" s="77"/>
      <c r="G474" s="77"/>
      <c r="H474" s="77"/>
      <c r="I474" s="77"/>
      <c r="J474" s="77"/>
      <c r="K474" s="77"/>
      <c r="L474" s="77"/>
      <c r="M474" s="77"/>
      <c r="N474" s="77"/>
      <c r="O474" s="77"/>
      <c r="P474" s="77"/>
      <c r="Q474" s="77"/>
      <c r="R474" s="77"/>
      <c r="S474" s="77"/>
    </row>
    <row r="475" spans="1:19">
      <c r="A475" s="77"/>
      <c r="B475" s="77"/>
      <c r="C475" s="77"/>
      <c r="D475" s="77"/>
      <c r="E475" s="77"/>
      <c r="F475" s="77"/>
      <c r="G475" s="77"/>
      <c r="H475" s="77"/>
      <c r="I475" s="77"/>
      <c r="J475" s="77"/>
      <c r="K475" s="77"/>
      <c r="L475" s="77"/>
      <c r="M475" s="77"/>
      <c r="N475" s="77"/>
      <c r="O475" s="77"/>
      <c r="P475" s="77"/>
      <c r="Q475" s="77"/>
      <c r="R475" s="77"/>
      <c r="S475" s="77"/>
    </row>
    <row r="476" spans="1:19">
      <c r="A476" s="77"/>
      <c r="B476" s="77"/>
      <c r="C476" s="77"/>
      <c r="D476" s="77"/>
      <c r="E476" s="77"/>
      <c r="F476" s="77"/>
      <c r="G476" s="77"/>
      <c r="H476" s="77"/>
      <c r="I476" s="77"/>
      <c r="J476" s="77"/>
      <c r="K476" s="77"/>
      <c r="L476" s="77"/>
      <c r="M476" s="77"/>
      <c r="N476" s="77"/>
      <c r="O476" s="77"/>
      <c r="P476" s="77"/>
      <c r="Q476" s="77"/>
      <c r="R476" s="77"/>
      <c r="S476" s="77"/>
    </row>
    <row r="477" spans="1:19">
      <c r="A477" s="77"/>
      <c r="B477" s="77"/>
      <c r="C477" s="77"/>
      <c r="D477" s="77"/>
      <c r="E477" s="77"/>
      <c r="F477" s="77"/>
      <c r="G477" s="77"/>
      <c r="H477" s="77"/>
      <c r="I477" s="77"/>
      <c r="J477" s="77"/>
      <c r="K477" s="77"/>
      <c r="L477" s="77"/>
      <c r="M477" s="77"/>
      <c r="N477" s="77"/>
      <c r="O477" s="77"/>
      <c r="P477" s="77"/>
      <c r="Q477" s="77"/>
      <c r="R477" s="77"/>
      <c r="S477" s="77"/>
    </row>
    <row r="478" spans="1:19">
      <c r="A478" s="77"/>
      <c r="B478" s="77"/>
      <c r="C478" s="77"/>
      <c r="D478" s="77"/>
      <c r="E478" s="77"/>
      <c r="F478" s="77"/>
      <c r="G478" s="77"/>
      <c r="H478" s="77"/>
      <c r="I478" s="77"/>
      <c r="J478" s="77"/>
      <c r="K478" s="77"/>
      <c r="L478" s="77"/>
      <c r="M478" s="77"/>
      <c r="N478" s="77"/>
      <c r="O478" s="77"/>
      <c r="P478" s="77"/>
      <c r="Q478" s="77"/>
      <c r="R478" s="77"/>
      <c r="S478" s="77"/>
    </row>
    <row r="479" spans="1:19">
      <c r="A479" s="77"/>
      <c r="B479" s="77"/>
      <c r="C479" s="77"/>
      <c r="D479" s="77"/>
      <c r="E479" s="77"/>
      <c r="F479" s="77"/>
      <c r="G479" s="77"/>
      <c r="H479" s="77"/>
      <c r="I479" s="77"/>
      <c r="J479" s="77"/>
      <c r="K479" s="77"/>
      <c r="L479" s="77"/>
      <c r="M479" s="77"/>
      <c r="N479" s="77"/>
      <c r="O479" s="77"/>
      <c r="P479" s="77"/>
      <c r="Q479" s="77"/>
      <c r="R479" s="77"/>
      <c r="S479" s="77"/>
    </row>
    <row r="480" spans="1:19">
      <c r="A480" s="77"/>
      <c r="B480" s="77"/>
      <c r="C480" s="77"/>
      <c r="D480" s="77"/>
      <c r="E480" s="77"/>
      <c r="F480" s="77"/>
      <c r="G480" s="77"/>
      <c r="H480" s="77"/>
      <c r="I480" s="77"/>
      <c r="J480" s="77"/>
      <c r="K480" s="77"/>
      <c r="L480" s="77"/>
      <c r="M480" s="77"/>
      <c r="N480" s="77"/>
      <c r="O480" s="77"/>
      <c r="P480" s="77"/>
      <c r="Q480" s="77"/>
      <c r="R480" s="77"/>
      <c r="S480" s="77"/>
    </row>
    <row r="481" spans="1:19">
      <c r="A481" s="77"/>
      <c r="B481" s="77"/>
      <c r="C481" s="77"/>
      <c r="D481" s="77"/>
      <c r="E481" s="77"/>
      <c r="F481" s="77"/>
      <c r="G481" s="77"/>
      <c r="H481" s="77"/>
      <c r="I481" s="77"/>
      <c r="J481" s="77"/>
      <c r="K481" s="77"/>
      <c r="L481" s="77"/>
      <c r="M481" s="77"/>
      <c r="N481" s="77"/>
      <c r="O481" s="77"/>
      <c r="P481" s="77"/>
      <c r="Q481" s="77"/>
      <c r="R481" s="77"/>
      <c r="S481" s="77"/>
    </row>
    <row r="482" spans="1:19">
      <c r="A482" s="77"/>
      <c r="B482" s="77"/>
      <c r="C482" s="77"/>
      <c r="D482" s="77"/>
      <c r="E482" s="77"/>
      <c r="F482" s="77"/>
      <c r="G482" s="77"/>
      <c r="H482" s="77"/>
      <c r="I482" s="77"/>
      <c r="J482" s="77"/>
      <c r="K482" s="77"/>
      <c r="L482" s="77"/>
      <c r="M482" s="77"/>
      <c r="N482" s="77"/>
      <c r="O482" s="77"/>
      <c r="P482" s="77"/>
      <c r="Q482" s="77"/>
      <c r="R482" s="77"/>
      <c r="S482" s="77"/>
    </row>
    <row r="483" spans="1:19">
      <c r="A483" s="77"/>
      <c r="B483" s="77"/>
      <c r="C483" s="77"/>
      <c r="D483" s="77"/>
      <c r="E483" s="77"/>
      <c r="F483" s="77"/>
      <c r="G483" s="77"/>
      <c r="H483" s="77"/>
      <c r="I483" s="77"/>
      <c r="J483" s="77"/>
      <c r="K483" s="77"/>
      <c r="L483" s="77"/>
      <c r="M483" s="77"/>
      <c r="N483" s="77"/>
      <c r="O483" s="77"/>
      <c r="P483" s="77"/>
      <c r="Q483" s="77"/>
      <c r="R483" s="77"/>
      <c r="S483" s="77"/>
    </row>
    <row r="484" spans="1:19">
      <c r="A484" s="77"/>
      <c r="B484" s="77"/>
      <c r="C484" s="77"/>
      <c r="D484" s="77"/>
      <c r="E484" s="77"/>
      <c r="F484" s="77"/>
      <c r="G484" s="77"/>
      <c r="H484" s="77"/>
      <c r="I484" s="77"/>
      <c r="J484" s="77"/>
      <c r="K484" s="77"/>
      <c r="L484" s="77"/>
      <c r="M484" s="77"/>
      <c r="N484" s="77"/>
      <c r="O484" s="77"/>
      <c r="P484" s="77"/>
      <c r="Q484" s="77"/>
      <c r="R484" s="77"/>
      <c r="S484" s="77"/>
    </row>
    <row r="485" spans="1:19">
      <c r="A485" s="77"/>
      <c r="B485" s="77"/>
      <c r="C485" s="77"/>
      <c r="D485" s="77"/>
      <c r="E485" s="77"/>
      <c r="F485" s="77"/>
      <c r="G485" s="77"/>
      <c r="H485" s="77"/>
      <c r="I485" s="77"/>
      <c r="J485" s="77"/>
      <c r="K485" s="77"/>
      <c r="L485" s="77"/>
      <c r="M485" s="77"/>
      <c r="N485" s="77"/>
      <c r="O485" s="77"/>
      <c r="P485" s="77"/>
      <c r="Q485" s="77"/>
      <c r="R485" s="77"/>
      <c r="S485" s="77"/>
    </row>
    <row r="486" spans="1:19">
      <c r="A486" s="77"/>
      <c r="B486" s="77"/>
      <c r="C486" s="77"/>
      <c r="D486" s="77"/>
      <c r="E486" s="77"/>
      <c r="F486" s="77"/>
      <c r="G486" s="77"/>
      <c r="H486" s="77"/>
      <c r="I486" s="77"/>
      <c r="J486" s="77"/>
      <c r="K486" s="77"/>
      <c r="L486" s="77"/>
      <c r="M486" s="77"/>
      <c r="N486" s="77"/>
      <c r="O486" s="77"/>
      <c r="P486" s="77"/>
      <c r="Q486" s="77"/>
      <c r="R486" s="77"/>
      <c r="S486" s="77"/>
    </row>
    <row r="487" spans="1:19">
      <c r="A487" s="77"/>
      <c r="B487" s="77"/>
      <c r="C487" s="77"/>
      <c r="D487" s="77"/>
      <c r="E487" s="77"/>
      <c r="F487" s="77"/>
      <c r="G487" s="77"/>
      <c r="H487" s="77"/>
      <c r="I487" s="77"/>
      <c r="J487" s="77"/>
      <c r="K487" s="77"/>
      <c r="L487" s="77"/>
      <c r="M487" s="77"/>
      <c r="N487" s="77"/>
      <c r="O487" s="77"/>
      <c r="P487" s="77"/>
      <c r="Q487" s="77"/>
      <c r="R487" s="77"/>
      <c r="S487" s="77"/>
    </row>
    <row r="488" spans="1:19">
      <c r="A488" s="77"/>
      <c r="B488" s="77"/>
      <c r="C488" s="77"/>
      <c r="D488" s="77"/>
      <c r="E488" s="77"/>
      <c r="F488" s="77"/>
      <c r="G488" s="77"/>
      <c r="H488" s="77"/>
      <c r="I488" s="77"/>
      <c r="J488" s="77"/>
      <c r="K488" s="77"/>
      <c r="L488" s="77"/>
      <c r="M488" s="77"/>
      <c r="N488" s="77"/>
      <c r="O488" s="77"/>
      <c r="P488" s="77"/>
      <c r="Q488" s="77"/>
      <c r="R488" s="77"/>
      <c r="S488" s="77"/>
    </row>
    <row r="489" spans="1:19">
      <c r="A489" s="77"/>
      <c r="B489" s="77"/>
      <c r="C489" s="77"/>
      <c r="D489" s="77"/>
      <c r="E489" s="77"/>
      <c r="F489" s="77"/>
      <c r="G489" s="77"/>
      <c r="H489" s="77"/>
      <c r="I489" s="77"/>
      <c r="J489" s="77"/>
      <c r="K489" s="77"/>
      <c r="L489" s="77"/>
      <c r="M489" s="77"/>
      <c r="N489" s="77"/>
      <c r="O489" s="77"/>
      <c r="P489" s="77"/>
      <c r="Q489" s="77"/>
      <c r="R489" s="77"/>
      <c r="S489" s="77"/>
    </row>
    <row r="490" spans="1:19">
      <c r="A490" s="77"/>
      <c r="B490" s="77"/>
      <c r="C490" s="77"/>
      <c r="D490" s="77"/>
      <c r="E490" s="77"/>
      <c r="F490" s="77"/>
      <c r="G490" s="77"/>
      <c r="H490" s="77"/>
      <c r="I490" s="77"/>
      <c r="J490" s="77"/>
      <c r="K490" s="77"/>
      <c r="L490" s="77"/>
      <c r="M490" s="77"/>
      <c r="N490" s="77"/>
      <c r="O490" s="77"/>
      <c r="P490" s="77"/>
      <c r="Q490" s="77"/>
      <c r="R490" s="77"/>
      <c r="S490" s="77"/>
    </row>
    <row r="491" spans="1:19">
      <c r="A491" s="77"/>
      <c r="B491" s="77"/>
      <c r="C491" s="77"/>
      <c r="D491" s="77"/>
      <c r="E491" s="77"/>
      <c r="F491" s="77"/>
      <c r="G491" s="77"/>
      <c r="H491" s="77"/>
      <c r="I491" s="77"/>
      <c r="J491" s="77"/>
      <c r="K491" s="77"/>
      <c r="L491" s="77"/>
      <c r="M491" s="77"/>
      <c r="N491" s="77"/>
      <c r="O491" s="77"/>
      <c r="P491" s="77"/>
      <c r="Q491" s="77"/>
      <c r="R491" s="77"/>
      <c r="S491" s="77"/>
    </row>
    <row r="492" spans="1:19">
      <c r="A492" s="77"/>
      <c r="B492" s="77"/>
      <c r="C492" s="77"/>
      <c r="D492" s="77"/>
      <c r="E492" s="77"/>
      <c r="F492" s="77"/>
      <c r="G492" s="77"/>
      <c r="H492" s="77"/>
      <c r="I492" s="77"/>
      <c r="J492" s="77"/>
      <c r="K492" s="77"/>
      <c r="L492" s="77"/>
      <c r="M492" s="77"/>
      <c r="N492" s="77"/>
      <c r="O492" s="77"/>
      <c r="P492" s="77"/>
      <c r="Q492" s="77"/>
      <c r="R492" s="77"/>
      <c r="S492" s="77"/>
    </row>
    <row r="493" spans="1:19">
      <c r="A493" s="77"/>
      <c r="B493" s="77"/>
      <c r="C493" s="77"/>
      <c r="D493" s="77"/>
      <c r="E493" s="77"/>
      <c r="F493" s="77"/>
      <c r="G493" s="77"/>
      <c r="H493" s="77"/>
      <c r="I493" s="77"/>
      <c r="J493" s="77"/>
      <c r="K493" s="77"/>
      <c r="L493" s="77"/>
      <c r="M493" s="77"/>
      <c r="N493" s="77"/>
      <c r="O493" s="77"/>
      <c r="P493" s="77"/>
      <c r="Q493" s="77"/>
      <c r="R493" s="77"/>
      <c r="S493" s="77"/>
    </row>
    <row r="494" spans="1:19">
      <c r="A494" s="77"/>
      <c r="B494" s="77"/>
      <c r="C494" s="77"/>
      <c r="D494" s="77"/>
      <c r="E494" s="77"/>
      <c r="F494" s="77"/>
      <c r="G494" s="77"/>
      <c r="H494" s="77"/>
      <c r="I494" s="77"/>
      <c r="J494" s="77"/>
      <c r="K494" s="77"/>
      <c r="L494" s="77"/>
      <c r="M494" s="77"/>
      <c r="N494" s="77"/>
      <c r="O494" s="77"/>
      <c r="P494" s="77"/>
      <c r="Q494" s="77"/>
      <c r="R494" s="77"/>
      <c r="S494" s="77"/>
    </row>
    <row r="495" spans="1:19">
      <c r="A495" s="77"/>
      <c r="B495" s="77"/>
      <c r="C495" s="77"/>
      <c r="D495" s="77"/>
      <c r="E495" s="77"/>
      <c r="F495" s="77"/>
      <c r="G495" s="77"/>
      <c r="H495" s="77"/>
      <c r="I495" s="77"/>
      <c r="J495" s="77"/>
      <c r="K495" s="77"/>
      <c r="L495" s="77"/>
      <c r="M495" s="77"/>
      <c r="N495" s="77"/>
      <c r="O495" s="77"/>
      <c r="P495" s="77"/>
      <c r="Q495" s="77"/>
      <c r="R495" s="77"/>
      <c r="S495" s="77"/>
    </row>
    <row r="496" spans="1:19">
      <c r="A496" s="77"/>
      <c r="B496" s="77"/>
      <c r="C496" s="77"/>
      <c r="D496" s="77"/>
      <c r="E496" s="77"/>
      <c r="F496" s="77"/>
      <c r="G496" s="77"/>
      <c r="H496" s="77"/>
      <c r="I496" s="77"/>
      <c r="J496" s="77"/>
      <c r="K496" s="77"/>
      <c r="L496" s="77"/>
      <c r="M496" s="77"/>
      <c r="N496" s="77"/>
      <c r="O496" s="77"/>
      <c r="P496" s="77"/>
      <c r="Q496" s="77"/>
      <c r="R496" s="77"/>
      <c r="S496" s="77"/>
    </row>
    <row r="497" spans="1:19">
      <c r="A497" s="77"/>
      <c r="B497" s="77"/>
      <c r="C497" s="77"/>
      <c r="D497" s="77"/>
      <c r="E497" s="77"/>
      <c r="F497" s="77"/>
      <c r="G497" s="77"/>
      <c r="H497" s="77"/>
      <c r="I497" s="77"/>
      <c r="J497" s="77"/>
      <c r="K497" s="77"/>
      <c r="L497" s="77"/>
      <c r="M497" s="77"/>
      <c r="N497" s="77"/>
      <c r="O497" s="77"/>
      <c r="P497" s="77"/>
      <c r="Q497" s="77"/>
      <c r="R497" s="77"/>
      <c r="S497" s="77"/>
    </row>
    <row r="498" spans="1:19">
      <c r="A498" s="77"/>
      <c r="B498" s="77"/>
      <c r="C498" s="77"/>
      <c r="D498" s="77"/>
      <c r="E498" s="77"/>
      <c r="F498" s="77"/>
      <c r="G498" s="77"/>
      <c r="H498" s="77"/>
      <c r="I498" s="77"/>
      <c r="J498" s="77"/>
      <c r="K498" s="77"/>
      <c r="L498" s="77"/>
      <c r="M498" s="77"/>
      <c r="N498" s="77"/>
      <c r="O498" s="77"/>
      <c r="P498" s="77"/>
      <c r="Q498" s="77"/>
      <c r="R498" s="77"/>
      <c r="S498" s="77"/>
    </row>
    <row r="499" spans="1:19">
      <c r="A499" s="77"/>
      <c r="B499" s="77"/>
      <c r="C499" s="77"/>
      <c r="D499" s="77"/>
      <c r="E499" s="77"/>
      <c r="F499" s="77"/>
      <c r="G499" s="77"/>
      <c r="H499" s="77"/>
      <c r="I499" s="77"/>
      <c r="J499" s="77"/>
      <c r="K499" s="77"/>
      <c r="L499" s="77"/>
      <c r="M499" s="77"/>
      <c r="N499" s="77"/>
      <c r="O499" s="77"/>
      <c r="P499" s="77"/>
      <c r="Q499" s="77"/>
      <c r="R499" s="77"/>
      <c r="S499" s="77"/>
    </row>
    <row r="500" spans="1:19">
      <c r="A500" s="77"/>
      <c r="B500" s="77"/>
      <c r="C500" s="77"/>
      <c r="D500" s="77"/>
      <c r="E500" s="77"/>
      <c r="F500" s="77"/>
      <c r="G500" s="77"/>
      <c r="H500" s="77"/>
      <c r="I500" s="77"/>
      <c r="J500" s="77"/>
      <c r="K500" s="77"/>
      <c r="L500" s="77"/>
      <c r="M500" s="77"/>
      <c r="N500" s="77"/>
      <c r="O500" s="77"/>
      <c r="P500" s="77"/>
      <c r="Q500" s="77"/>
      <c r="R500" s="77"/>
      <c r="S500" s="77"/>
    </row>
    <row r="501" spans="1:19">
      <c r="A501" s="77"/>
      <c r="B501" s="77"/>
      <c r="C501" s="77"/>
      <c r="D501" s="77"/>
      <c r="E501" s="77"/>
      <c r="F501" s="77"/>
      <c r="G501" s="77"/>
      <c r="H501" s="77"/>
      <c r="I501" s="77"/>
      <c r="J501" s="77"/>
      <c r="K501" s="77"/>
      <c r="L501" s="77"/>
      <c r="M501" s="77"/>
      <c r="N501" s="77"/>
      <c r="O501" s="77"/>
      <c r="P501" s="77"/>
      <c r="Q501" s="77"/>
      <c r="R501" s="77"/>
      <c r="S501" s="77"/>
    </row>
    <row r="502" spans="1:19">
      <c r="A502" s="77"/>
      <c r="B502" s="77"/>
      <c r="C502" s="77"/>
      <c r="D502" s="77"/>
      <c r="E502" s="77"/>
      <c r="F502" s="77"/>
      <c r="G502" s="77"/>
      <c r="H502" s="77"/>
      <c r="I502" s="77"/>
      <c r="J502" s="77"/>
      <c r="K502" s="77"/>
      <c r="L502" s="77"/>
      <c r="M502" s="77"/>
      <c r="N502" s="77"/>
      <c r="O502" s="77"/>
      <c r="P502" s="77"/>
      <c r="Q502" s="77"/>
      <c r="R502" s="77"/>
      <c r="S502" s="77"/>
    </row>
    <row r="503" spans="1:19">
      <c r="A503" s="77"/>
      <c r="B503" s="77"/>
      <c r="C503" s="77"/>
      <c r="D503" s="77"/>
      <c r="E503" s="77"/>
      <c r="F503" s="77"/>
      <c r="G503" s="77"/>
      <c r="H503" s="77"/>
      <c r="I503" s="77"/>
      <c r="J503" s="77"/>
      <c r="K503" s="77"/>
      <c r="L503" s="77"/>
      <c r="M503" s="77"/>
      <c r="N503" s="77"/>
      <c r="O503" s="77"/>
      <c r="P503" s="77"/>
      <c r="Q503" s="77"/>
      <c r="R503" s="77"/>
      <c r="S503" s="77"/>
    </row>
    <row r="504" spans="1:19">
      <c r="A504" s="77"/>
      <c r="B504" s="77"/>
      <c r="C504" s="77"/>
      <c r="D504" s="77"/>
      <c r="E504" s="77"/>
      <c r="F504" s="77"/>
      <c r="G504" s="77"/>
      <c r="H504" s="77"/>
      <c r="I504" s="77"/>
      <c r="J504" s="77"/>
      <c r="K504" s="77"/>
      <c r="L504" s="77"/>
      <c r="M504" s="77"/>
      <c r="N504" s="77"/>
      <c r="O504" s="77"/>
      <c r="P504" s="77"/>
      <c r="Q504" s="77"/>
      <c r="R504" s="77"/>
      <c r="S504" s="77"/>
    </row>
    <row r="505" spans="1:19">
      <c r="A505" s="77"/>
      <c r="B505" s="77"/>
      <c r="C505" s="77"/>
      <c r="D505" s="77"/>
      <c r="E505" s="77"/>
      <c r="F505" s="77"/>
      <c r="G505" s="77"/>
      <c r="H505" s="77"/>
      <c r="I505" s="77"/>
      <c r="J505" s="77"/>
      <c r="K505" s="77"/>
      <c r="L505" s="77"/>
      <c r="M505" s="77"/>
      <c r="N505" s="77"/>
      <c r="O505" s="77"/>
      <c r="P505" s="77"/>
      <c r="Q505" s="77"/>
      <c r="R505" s="77"/>
      <c r="S505" s="77"/>
    </row>
    <row r="506" spans="1:19">
      <c r="A506" s="77"/>
      <c r="B506" s="77"/>
      <c r="C506" s="77"/>
      <c r="D506" s="77"/>
      <c r="E506" s="77"/>
      <c r="F506" s="77"/>
      <c r="G506" s="77"/>
      <c r="H506" s="77"/>
      <c r="I506" s="77"/>
      <c r="J506" s="77"/>
      <c r="K506" s="77"/>
      <c r="L506" s="77"/>
      <c r="M506" s="77"/>
      <c r="N506" s="77"/>
      <c r="O506" s="77"/>
      <c r="P506" s="77"/>
      <c r="Q506" s="77"/>
      <c r="R506" s="77"/>
      <c r="S506" s="77"/>
    </row>
    <row r="507" spans="1:19">
      <c r="A507" s="77"/>
      <c r="B507" s="77"/>
      <c r="C507" s="77"/>
      <c r="D507" s="77"/>
      <c r="E507" s="77"/>
      <c r="F507" s="77"/>
      <c r="G507" s="77"/>
      <c r="H507" s="77"/>
      <c r="I507" s="77"/>
      <c r="J507" s="77"/>
      <c r="K507" s="77"/>
      <c r="L507" s="77"/>
      <c r="M507" s="77"/>
      <c r="N507" s="77"/>
      <c r="O507" s="77"/>
      <c r="P507" s="77"/>
      <c r="Q507" s="77"/>
      <c r="R507" s="77"/>
      <c r="S507" s="77"/>
    </row>
    <row r="508" spans="1:19">
      <c r="A508" s="77"/>
      <c r="B508" s="77"/>
      <c r="C508" s="77"/>
      <c r="D508" s="77"/>
      <c r="E508" s="77"/>
      <c r="F508" s="77"/>
      <c r="G508" s="77"/>
      <c r="H508" s="77"/>
      <c r="I508" s="77"/>
      <c r="J508" s="77"/>
      <c r="K508" s="77"/>
      <c r="L508" s="77"/>
      <c r="M508" s="77"/>
      <c r="N508" s="77"/>
      <c r="O508" s="77"/>
      <c r="P508" s="77"/>
      <c r="Q508" s="77"/>
      <c r="R508" s="77"/>
      <c r="S508" s="77"/>
    </row>
    <row r="509" spans="1:19">
      <c r="A509" s="77"/>
      <c r="B509" s="77"/>
      <c r="C509" s="77"/>
      <c r="D509" s="77"/>
      <c r="E509" s="77"/>
      <c r="F509" s="77"/>
      <c r="G509" s="77"/>
      <c r="H509" s="77"/>
      <c r="I509" s="77"/>
      <c r="J509" s="77"/>
      <c r="K509" s="77"/>
      <c r="L509" s="77"/>
      <c r="M509" s="77"/>
      <c r="N509" s="77"/>
      <c r="O509" s="77"/>
      <c r="P509" s="77"/>
      <c r="Q509" s="77"/>
      <c r="R509" s="77"/>
      <c r="S509" s="77"/>
    </row>
    <row r="510" spans="1:19">
      <c r="A510" s="77"/>
      <c r="B510" s="77"/>
      <c r="C510" s="77"/>
      <c r="D510" s="77"/>
      <c r="E510" s="77"/>
      <c r="F510" s="77"/>
      <c r="G510" s="77"/>
      <c r="H510" s="77"/>
      <c r="I510" s="77"/>
      <c r="J510" s="77"/>
      <c r="K510" s="77"/>
      <c r="L510" s="77"/>
      <c r="M510" s="77"/>
      <c r="N510" s="77"/>
      <c r="O510" s="77"/>
      <c r="P510" s="77"/>
      <c r="Q510" s="77"/>
      <c r="R510" s="77"/>
      <c r="S510" s="77"/>
    </row>
    <row r="511" spans="1:19">
      <c r="A511" s="77"/>
      <c r="B511" s="77"/>
      <c r="C511" s="77"/>
      <c r="D511" s="77"/>
      <c r="E511" s="77"/>
      <c r="F511" s="77"/>
      <c r="G511" s="77"/>
      <c r="H511" s="77"/>
      <c r="I511" s="77"/>
      <c r="J511" s="77"/>
      <c r="K511" s="77"/>
      <c r="L511" s="77"/>
      <c r="M511" s="77"/>
      <c r="N511" s="77"/>
      <c r="O511" s="77"/>
      <c r="P511" s="77"/>
      <c r="Q511" s="77"/>
      <c r="R511" s="77"/>
      <c r="S511" s="77"/>
    </row>
    <row r="512" spans="1:19">
      <c r="A512" s="77"/>
      <c r="B512" s="77"/>
      <c r="C512" s="77"/>
      <c r="D512" s="77"/>
      <c r="E512" s="77"/>
      <c r="F512" s="77"/>
      <c r="G512" s="77"/>
      <c r="H512" s="77"/>
      <c r="I512" s="77"/>
      <c r="J512" s="77"/>
      <c r="K512" s="77"/>
      <c r="L512" s="77"/>
      <c r="M512" s="77"/>
      <c r="N512" s="77"/>
      <c r="O512" s="77"/>
      <c r="P512" s="77"/>
      <c r="Q512" s="77"/>
      <c r="R512" s="77"/>
      <c r="S512" s="77"/>
    </row>
    <row r="513" spans="1:19">
      <c r="A513" s="77"/>
      <c r="B513" s="77"/>
      <c r="C513" s="77"/>
      <c r="D513" s="77"/>
      <c r="E513" s="77"/>
      <c r="F513" s="77"/>
      <c r="G513" s="77"/>
      <c r="H513" s="77"/>
      <c r="I513" s="77"/>
      <c r="J513" s="77"/>
      <c r="K513" s="77"/>
      <c r="L513" s="77"/>
      <c r="M513" s="77"/>
      <c r="N513" s="77"/>
      <c r="O513" s="77"/>
      <c r="P513" s="77"/>
      <c r="Q513" s="77"/>
      <c r="R513" s="77"/>
      <c r="S513" s="77"/>
    </row>
    <row r="514" spans="1:19">
      <c r="A514" s="77"/>
      <c r="B514" s="77"/>
      <c r="C514" s="77"/>
      <c r="D514" s="77"/>
      <c r="E514" s="77"/>
      <c r="F514" s="77"/>
      <c r="G514" s="77"/>
      <c r="H514" s="77"/>
      <c r="I514" s="77"/>
      <c r="J514" s="77"/>
      <c r="K514" s="77"/>
      <c r="L514" s="77"/>
      <c r="M514" s="77"/>
      <c r="N514" s="77"/>
      <c r="O514" s="77"/>
      <c r="P514" s="77"/>
      <c r="Q514" s="77"/>
      <c r="R514" s="77"/>
      <c r="S514" s="77"/>
    </row>
    <row r="515" spans="1:19">
      <c r="A515" s="77"/>
      <c r="B515" s="77"/>
      <c r="C515" s="77"/>
      <c r="D515" s="77"/>
      <c r="E515" s="77"/>
      <c r="F515" s="77"/>
      <c r="G515" s="77"/>
      <c r="H515" s="77"/>
      <c r="I515" s="77"/>
      <c r="J515" s="77"/>
      <c r="K515" s="77"/>
      <c r="L515" s="77"/>
      <c r="M515" s="77"/>
      <c r="N515" s="77"/>
      <c r="O515" s="77"/>
      <c r="P515" s="77"/>
      <c r="Q515" s="77"/>
      <c r="R515" s="77"/>
      <c r="S515" s="77"/>
    </row>
    <row r="516" spans="1:19">
      <c r="A516" s="77"/>
      <c r="B516" s="77"/>
      <c r="C516" s="77"/>
      <c r="D516" s="77"/>
      <c r="E516" s="77"/>
      <c r="F516" s="77"/>
      <c r="G516" s="77"/>
      <c r="H516" s="77"/>
      <c r="I516" s="77"/>
      <c r="J516" s="77"/>
      <c r="K516" s="77"/>
      <c r="L516" s="77"/>
      <c r="M516" s="77"/>
      <c r="N516" s="77"/>
      <c r="O516" s="77"/>
      <c r="P516" s="77"/>
      <c r="Q516" s="77"/>
      <c r="R516" s="77"/>
      <c r="S516" s="77"/>
    </row>
    <row r="517" spans="1:19">
      <c r="A517" s="77"/>
      <c r="B517" s="77"/>
      <c r="C517" s="77"/>
      <c r="D517" s="77"/>
      <c r="E517" s="77"/>
      <c r="F517" s="77"/>
      <c r="G517" s="77"/>
      <c r="H517" s="77"/>
      <c r="I517" s="77"/>
      <c r="J517" s="77"/>
      <c r="K517" s="77"/>
      <c r="L517" s="77"/>
      <c r="M517" s="77"/>
      <c r="N517" s="77"/>
      <c r="O517" s="77"/>
      <c r="P517" s="77"/>
      <c r="Q517" s="77"/>
      <c r="R517" s="77"/>
      <c r="S517" s="77"/>
    </row>
    <row r="518" spans="1:19">
      <c r="A518" s="77"/>
      <c r="B518" s="77"/>
      <c r="C518" s="77"/>
      <c r="D518" s="77"/>
      <c r="E518" s="77"/>
      <c r="F518" s="77"/>
      <c r="G518" s="77"/>
      <c r="H518" s="77"/>
      <c r="I518" s="77"/>
      <c r="J518" s="77"/>
      <c r="K518" s="77"/>
      <c r="L518" s="77"/>
      <c r="M518" s="77"/>
      <c r="N518" s="77"/>
      <c r="O518" s="77"/>
      <c r="P518" s="77"/>
      <c r="Q518" s="77"/>
      <c r="R518" s="77"/>
      <c r="S518" s="77"/>
    </row>
    <row r="519" spans="1:19">
      <c r="A519" s="77"/>
      <c r="B519" s="77"/>
      <c r="C519" s="77"/>
      <c r="D519" s="77"/>
      <c r="E519" s="77"/>
      <c r="F519" s="77"/>
      <c r="G519" s="77"/>
      <c r="H519" s="77"/>
      <c r="I519" s="77"/>
      <c r="J519" s="77"/>
      <c r="K519" s="77"/>
      <c r="L519" s="77"/>
      <c r="M519" s="77"/>
      <c r="N519" s="77"/>
      <c r="O519" s="77"/>
      <c r="P519" s="77"/>
      <c r="Q519" s="77"/>
      <c r="R519" s="77"/>
      <c r="S519" s="77"/>
    </row>
    <row r="520" spans="1:19">
      <c r="A520" s="77"/>
      <c r="B520" s="77"/>
      <c r="C520" s="77"/>
      <c r="D520" s="77"/>
      <c r="E520" s="77"/>
      <c r="F520" s="77"/>
      <c r="G520" s="77"/>
      <c r="H520" s="77"/>
      <c r="I520" s="77"/>
      <c r="J520" s="77"/>
      <c r="K520" s="77"/>
      <c r="L520" s="77"/>
      <c r="M520" s="77"/>
      <c r="N520" s="77"/>
      <c r="O520" s="77"/>
      <c r="P520" s="77"/>
      <c r="Q520" s="77"/>
      <c r="R520" s="77"/>
      <c r="S520" s="77"/>
    </row>
    <row r="521" spans="1:19">
      <c r="A521" s="77"/>
      <c r="B521" s="77"/>
      <c r="C521" s="77"/>
      <c r="D521" s="77"/>
      <c r="E521" s="77"/>
      <c r="F521" s="77"/>
      <c r="G521" s="77"/>
      <c r="H521" s="77"/>
      <c r="I521" s="77"/>
      <c r="J521" s="77"/>
      <c r="K521" s="77"/>
      <c r="L521" s="77"/>
      <c r="M521" s="77"/>
      <c r="N521" s="77"/>
      <c r="O521" s="77"/>
      <c r="P521" s="77"/>
      <c r="Q521" s="77"/>
      <c r="R521" s="77"/>
      <c r="S521" s="77"/>
    </row>
    <row r="522" spans="1:19">
      <c r="A522" s="77"/>
      <c r="B522" s="77"/>
      <c r="C522" s="77"/>
      <c r="D522" s="77"/>
      <c r="E522" s="77"/>
      <c r="F522" s="77"/>
      <c r="G522" s="77"/>
      <c r="H522" s="77"/>
      <c r="I522" s="77"/>
      <c r="J522" s="77"/>
      <c r="K522" s="77"/>
      <c r="L522" s="77"/>
      <c r="M522" s="77"/>
      <c r="N522" s="77"/>
      <c r="O522" s="77"/>
      <c r="P522" s="77"/>
      <c r="Q522" s="77"/>
      <c r="R522" s="77"/>
      <c r="S522" s="77"/>
    </row>
    <row r="523" spans="1:19">
      <c r="A523" s="77"/>
      <c r="B523" s="77"/>
      <c r="C523" s="77"/>
      <c r="D523" s="77"/>
      <c r="E523" s="77"/>
      <c r="F523" s="77"/>
      <c r="G523" s="77"/>
      <c r="H523" s="77"/>
      <c r="I523" s="77"/>
      <c r="J523" s="77"/>
      <c r="K523" s="77"/>
      <c r="L523" s="77"/>
      <c r="M523" s="77"/>
      <c r="N523" s="77"/>
      <c r="O523" s="77"/>
      <c r="P523" s="77"/>
      <c r="Q523" s="77"/>
      <c r="R523" s="77"/>
      <c r="S523" s="77"/>
    </row>
    <row r="524" spans="1:19">
      <c r="A524" s="77"/>
      <c r="B524" s="77"/>
      <c r="C524" s="77"/>
      <c r="D524" s="77"/>
      <c r="E524" s="77"/>
      <c r="F524" s="77"/>
      <c r="G524" s="77"/>
      <c r="H524" s="77"/>
      <c r="I524" s="77"/>
      <c r="J524" s="77"/>
      <c r="K524" s="77"/>
      <c r="L524" s="77"/>
      <c r="M524" s="77"/>
      <c r="N524" s="77"/>
      <c r="O524" s="77"/>
      <c r="P524" s="77"/>
      <c r="Q524" s="77"/>
      <c r="R524" s="77"/>
      <c r="S524" s="77"/>
    </row>
    <row r="525" spans="1:19">
      <c r="A525" s="77"/>
      <c r="B525" s="77"/>
      <c r="C525" s="77"/>
      <c r="D525" s="77"/>
      <c r="E525" s="77"/>
      <c r="F525" s="77"/>
      <c r="G525" s="77"/>
      <c r="H525" s="77"/>
      <c r="I525" s="77"/>
      <c r="J525" s="77"/>
      <c r="K525" s="77"/>
      <c r="L525" s="77"/>
      <c r="M525" s="77"/>
      <c r="N525" s="77"/>
      <c r="O525" s="77"/>
      <c r="P525" s="77"/>
      <c r="Q525" s="77"/>
      <c r="R525" s="77"/>
      <c r="S525" s="77"/>
    </row>
    <row r="526" spans="1:19">
      <c r="A526" s="77"/>
      <c r="B526" s="77"/>
      <c r="C526" s="77"/>
      <c r="D526" s="77"/>
      <c r="E526" s="77"/>
      <c r="F526" s="77"/>
      <c r="G526" s="77"/>
      <c r="H526" s="77"/>
      <c r="I526" s="77"/>
      <c r="J526" s="77"/>
      <c r="K526" s="77"/>
      <c r="L526" s="77"/>
      <c r="M526" s="77"/>
      <c r="N526" s="77"/>
      <c r="O526" s="77"/>
      <c r="P526" s="77"/>
      <c r="Q526" s="77"/>
      <c r="R526" s="77"/>
      <c r="S526" s="77"/>
    </row>
    <row r="527" spans="1:19">
      <c r="A527" s="77"/>
      <c r="B527" s="77"/>
      <c r="C527" s="77"/>
      <c r="D527" s="77"/>
      <c r="E527" s="77"/>
      <c r="F527" s="77"/>
      <c r="G527" s="77"/>
      <c r="H527" s="77"/>
      <c r="I527" s="77"/>
      <c r="J527" s="77"/>
      <c r="K527" s="77"/>
      <c r="L527" s="77"/>
      <c r="M527" s="77"/>
      <c r="N527" s="77"/>
      <c r="O527" s="77"/>
      <c r="P527" s="77"/>
      <c r="Q527" s="77"/>
      <c r="R527" s="77"/>
      <c r="S527" s="77"/>
    </row>
    <row r="528" spans="1:19">
      <c r="A528" s="77"/>
      <c r="B528" s="77"/>
      <c r="C528" s="77"/>
      <c r="D528" s="77"/>
      <c r="E528" s="77"/>
      <c r="F528" s="77"/>
      <c r="G528" s="77"/>
      <c r="H528" s="77"/>
      <c r="I528" s="77"/>
      <c r="J528" s="77"/>
      <c r="K528" s="77"/>
      <c r="L528" s="77"/>
      <c r="M528" s="77"/>
      <c r="N528" s="77"/>
      <c r="O528" s="77"/>
      <c r="P528" s="77"/>
      <c r="Q528" s="77"/>
      <c r="R528" s="77"/>
      <c r="S528" s="77"/>
    </row>
    <row r="529" spans="1:19">
      <c r="A529" s="77"/>
      <c r="B529" s="77"/>
      <c r="C529" s="77"/>
      <c r="D529" s="77"/>
      <c r="E529" s="77"/>
      <c r="F529" s="77"/>
      <c r="G529" s="77"/>
      <c r="H529" s="77"/>
      <c r="I529" s="77"/>
      <c r="J529" s="77"/>
      <c r="K529" s="77"/>
      <c r="L529" s="77"/>
      <c r="M529" s="77"/>
      <c r="N529" s="77"/>
      <c r="O529" s="77"/>
      <c r="P529" s="77"/>
      <c r="Q529" s="77"/>
      <c r="R529" s="77"/>
      <c r="S529" s="77"/>
    </row>
    <row r="530" spans="1:19">
      <c r="A530" s="77"/>
      <c r="B530" s="77"/>
      <c r="C530" s="77"/>
      <c r="D530" s="77"/>
      <c r="E530" s="77"/>
      <c r="F530" s="77"/>
      <c r="G530" s="77"/>
      <c r="H530" s="77"/>
      <c r="I530" s="77"/>
      <c r="J530" s="77"/>
      <c r="K530" s="77"/>
      <c r="L530" s="77"/>
      <c r="M530" s="77"/>
      <c r="N530" s="77"/>
      <c r="O530" s="77"/>
      <c r="P530" s="77"/>
      <c r="Q530" s="77"/>
      <c r="R530" s="77"/>
      <c r="S530" s="77"/>
    </row>
    <row r="531" spans="1:19">
      <c r="A531" s="77"/>
      <c r="B531" s="77"/>
      <c r="C531" s="77"/>
      <c r="D531" s="77"/>
      <c r="E531" s="77"/>
      <c r="F531" s="77"/>
      <c r="G531" s="77"/>
      <c r="H531" s="77"/>
      <c r="I531" s="77"/>
      <c r="J531" s="77"/>
      <c r="K531" s="77"/>
      <c r="L531" s="77"/>
      <c r="M531" s="77"/>
      <c r="N531" s="77"/>
      <c r="O531" s="77"/>
      <c r="P531" s="77"/>
      <c r="Q531" s="77"/>
      <c r="R531" s="77"/>
      <c r="S531" s="77"/>
    </row>
    <row r="532" spans="1:19">
      <c r="A532" s="77"/>
      <c r="B532" s="77"/>
      <c r="C532" s="77"/>
      <c r="D532" s="77"/>
      <c r="E532" s="77"/>
      <c r="F532" s="77"/>
      <c r="G532" s="77"/>
      <c r="H532" s="77"/>
      <c r="I532" s="77"/>
      <c r="J532" s="77"/>
      <c r="K532" s="77"/>
      <c r="L532" s="77"/>
      <c r="M532" s="77"/>
      <c r="N532" s="77"/>
      <c r="O532" s="77"/>
      <c r="P532" s="77"/>
      <c r="Q532" s="77"/>
      <c r="R532" s="77"/>
      <c r="S532" s="77"/>
    </row>
    <row r="533" spans="1:19">
      <c r="A533" s="77"/>
      <c r="B533" s="77"/>
      <c r="C533" s="77"/>
      <c r="D533" s="77"/>
      <c r="E533" s="77"/>
      <c r="F533" s="77"/>
      <c r="G533" s="77"/>
      <c r="H533" s="77"/>
      <c r="I533" s="77"/>
      <c r="J533" s="77"/>
      <c r="K533" s="77"/>
      <c r="L533" s="77"/>
      <c r="M533" s="77"/>
      <c r="N533" s="77"/>
      <c r="O533" s="77"/>
      <c r="P533" s="77"/>
      <c r="Q533" s="77"/>
      <c r="R533" s="77"/>
      <c r="S533" s="77"/>
    </row>
    <row r="534" spans="1:19">
      <c r="A534" s="77"/>
      <c r="B534" s="77"/>
      <c r="C534" s="77"/>
      <c r="D534" s="77"/>
      <c r="E534" s="77"/>
      <c r="F534" s="77"/>
      <c r="G534" s="77"/>
      <c r="H534" s="77"/>
      <c r="I534" s="77"/>
      <c r="J534" s="77"/>
      <c r="K534" s="77"/>
      <c r="L534" s="77"/>
      <c r="M534" s="77"/>
      <c r="N534" s="77"/>
      <c r="O534" s="77"/>
      <c r="P534" s="77"/>
      <c r="Q534" s="77"/>
      <c r="R534" s="77"/>
      <c r="S534" s="77"/>
    </row>
    <row r="535" spans="1:19">
      <c r="A535" s="77"/>
      <c r="B535" s="77"/>
      <c r="C535" s="77"/>
      <c r="D535" s="77"/>
      <c r="E535" s="77"/>
      <c r="F535" s="77"/>
      <c r="G535" s="77"/>
      <c r="H535" s="77"/>
      <c r="I535" s="77"/>
      <c r="J535" s="77"/>
      <c r="K535" s="77"/>
      <c r="L535" s="77"/>
      <c r="M535" s="77"/>
      <c r="N535" s="77"/>
      <c r="O535" s="77"/>
      <c r="P535" s="77"/>
      <c r="Q535" s="77"/>
      <c r="R535" s="77"/>
      <c r="S535" s="77"/>
    </row>
    <row r="536" spans="1:19">
      <c r="A536" s="77"/>
      <c r="B536" s="77"/>
      <c r="C536" s="77"/>
      <c r="D536" s="77"/>
      <c r="E536" s="77"/>
      <c r="F536" s="77"/>
      <c r="G536" s="77"/>
      <c r="H536" s="77"/>
      <c r="I536" s="77"/>
      <c r="J536" s="77"/>
      <c r="K536" s="77"/>
      <c r="L536" s="77"/>
      <c r="M536" s="77"/>
      <c r="N536" s="77"/>
      <c r="O536" s="77"/>
      <c r="P536" s="77"/>
      <c r="Q536" s="77"/>
      <c r="R536" s="77"/>
      <c r="S536" s="77"/>
    </row>
    <row r="537" spans="1:19">
      <c r="A537" s="77"/>
      <c r="B537" s="77"/>
      <c r="C537" s="77"/>
      <c r="D537" s="77"/>
      <c r="E537" s="77"/>
      <c r="F537" s="77"/>
      <c r="G537" s="77"/>
      <c r="H537" s="77"/>
      <c r="I537" s="77"/>
      <c r="J537" s="77"/>
      <c r="K537" s="77"/>
      <c r="L537" s="77"/>
      <c r="M537" s="77"/>
      <c r="N537" s="77"/>
      <c r="O537" s="77"/>
      <c r="P537" s="77"/>
      <c r="Q537" s="77"/>
      <c r="R537" s="77"/>
      <c r="S537" s="77"/>
    </row>
    <row r="538" spans="1:19">
      <c r="A538" s="77"/>
      <c r="B538" s="77"/>
      <c r="C538" s="77"/>
      <c r="D538" s="77"/>
      <c r="E538" s="77"/>
      <c r="F538" s="77"/>
      <c r="G538" s="77"/>
      <c r="H538" s="77"/>
      <c r="I538" s="77"/>
      <c r="J538" s="77"/>
      <c r="K538" s="77"/>
      <c r="L538" s="77"/>
      <c r="M538" s="77"/>
      <c r="N538" s="77"/>
      <c r="O538" s="77"/>
      <c r="P538" s="77"/>
      <c r="Q538" s="77"/>
      <c r="R538" s="77"/>
      <c r="S538" s="77"/>
    </row>
    <row r="539" spans="1:19">
      <c r="A539" s="77"/>
      <c r="B539" s="77"/>
      <c r="C539" s="77"/>
      <c r="D539" s="77"/>
      <c r="E539" s="77"/>
      <c r="F539" s="77"/>
      <c r="G539" s="77"/>
      <c r="H539" s="77"/>
      <c r="I539" s="77"/>
      <c r="J539" s="77"/>
      <c r="K539" s="77"/>
      <c r="L539" s="77"/>
      <c r="M539" s="77"/>
      <c r="N539" s="77"/>
      <c r="O539" s="77"/>
      <c r="P539" s="77"/>
      <c r="Q539" s="77"/>
      <c r="R539" s="77"/>
      <c r="S539" s="77"/>
    </row>
    <row r="540" spans="1:19">
      <c r="A540" s="77"/>
      <c r="B540" s="77"/>
      <c r="C540" s="77"/>
      <c r="D540" s="77"/>
      <c r="E540" s="77"/>
      <c r="F540" s="77"/>
      <c r="G540" s="77"/>
      <c r="H540" s="77"/>
      <c r="I540" s="77"/>
      <c r="J540" s="77"/>
      <c r="K540" s="77"/>
      <c r="L540" s="77"/>
      <c r="M540" s="77"/>
      <c r="N540" s="77"/>
      <c r="O540" s="77"/>
      <c r="P540" s="77"/>
      <c r="Q540" s="77"/>
      <c r="R540" s="77"/>
      <c r="S540" s="77"/>
    </row>
    <row r="541" spans="1:19">
      <c r="A541" s="77"/>
      <c r="B541" s="77"/>
      <c r="C541" s="77"/>
      <c r="D541" s="77"/>
      <c r="E541" s="77"/>
      <c r="F541" s="77"/>
      <c r="G541" s="77"/>
      <c r="H541" s="77"/>
      <c r="I541" s="77"/>
      <c r="J541" s="77"/>
      <c r="K541" s="77"/>
      <c r="L541" s="77"/>
      <c r="M541" s="77"/>
      <c r="N541" s="77"/>
      <c r="O541" s="77"/>
      <c r="P541" s="77"/>
      <c r="Q541" s="77"/>
      <c r="R541" s="77"/>
      <c r="S541" s="77"/>
    </row>
    <row r="542" spans="1:19">
      <c r="A542" s="77"/>
      <c r="B542" s="77"/>
      <c r="C542" s="77"/>
      <c r="D542" s="77"/>
      <c r="E542" s="77"/>
      <c r="F542" s="77"/>
      <c r="G542" s="77"/>
      <c r="H542" s="77"/>
      <c r="I542" s="77"/>
      <c r="J542" s="77"/>
      <c r="K542" s="77"/>
      <c r="L542" s="77"/>
      <c r="M542" s="77"/>
      <c r="N542" s="77"/>
      <c r="O542" s="77"/>
      <c r="P542" s="77"/>
      <c r="Q542" s="77"/>
      <c r="R542" s="77"/>
      <c r="S542" s="77"/>
    </row>
    <row r="543" spans="1:19">
      <c r="A543" s="77"/>
      <c r="B543" s="77"/>
      <c r="C543" s="77"/>
      <c r="D543" s="77"/>
      <c r="E543" s="77"/>
      <c r="F543" s="77"/>
      <c r="G543" s="77"/>
      <c r="H543" s="77"/>
      <c r="I543" s="77"/>
      <c r="J543" s="77"/>
      <c r="K543" s="77"/>
      <c r="L543" s="77"/>
      <c r="M543" s="77"/>
      <c r="N543" s="77"/>
      <c r="O543" s="77"/>
      <c r="P543" s="77"/>
      <c r="Q543" s="77"/>
      <c r="R543" s="77"/>
      <c r="S543" s="77"/>
    </row>
    <row r="544" spans="1:19">
      <c r="A544" s="77"/>
      <c r="B544" s="77"/>
      <c r="C544" s="77"/>
      <c r="D544" s="77"/>
      <c r="E544" s="77"/>
      <c r="F544" s="77"/>
      <c r="G544" s="77"/>
      <c r="H544" s="77"/>
      <c r="I544" s="77"/>
      <c r="J544" s="77"/>
      <c r="K544" s="77"/>
      <c r="L544" s="77"/>
      <c r="M544" s="77"/>
      <c r="N544" s="77"/>
      <c r="O544" s="77"/>
      <c r="P544" s="77"/>
      <c r="Q544" s="77"/>
      <c r="R544" s="77"/>
      <c r="S544" s="77"/>
    </row>
    <row r="545" spans="1:19">
      <c r="A545" s="77"/>
      <c r="B545" s="77"/>
      <c r="C545" s="77"/>
      <c r="D545" s="77"/>
      <c r="E545" s="77"/>
      <c r="F545" s="77"/>
      <c r="G545" s="77"/>
      <c r="H545" s="77"/>
      <c r="I545" s="77"/>
      <c r="J545" s="77"/>
      <c r="K545" s="77"/>
      <c r="L545" s="77"/>
      <c r="M545" s="77"/>
      <c r="N545" s="77"/>
      <c r="O545" s="77"/>
      <c r="P545" s="77"/>
      <c r="Q545" s="77"/>
      <c r="R545" s="77"/>
      <c r="S545" s="77"/>
    </row>
    <row r="546" spans="1:19">
      <c r="A546" s="77"/>
      <c r="B546" s="77"/>
      <c r="C546" s="77"/>
      <c r="D546" s="77"/>
      <c r="E546" s="77"/>
      <c r="F546" s="77"/>
      <c r="G546" s="77"/>
      <c r="H546" s="77"/>
      <c r="I546" s="77"/>
      <c r="J546" s="77"/>
      <c r="K546" s="77"/>
      <c r="L546" s="77"/>
      <c r="M546" s="77"/>
      <c r="N546" s="77"/>
      <c r="O546" s="77"/>
      <c r="P546" s="77"/>
      <c r="Q546" s="77"/>
      <c r="R546" s="77"/>
      <c r="S546" s="77"/>
    </row>
    <row r="547" spans="1:19">
      <c r="A547" s="77"/>
      <c r="B547" s="77"/>
      <c r="C547" s="77"/>
      <c r="D547" s="77"/>
      <c r="E547" s="77"/>
      <c r="F547" s="77"/>
      <c r="G547" s="77"/>
      <c r="H547" s="77"/>
      <c r="I547" s="77"/>
      <c r="J547" s="77"/>
      <c r="K547" s="77"/>
      <c r="L547" s="77"/>
      <c r="M547" s="77"/>
      <c r="N547" s="77"/>
      <c r="O547" s="77"/>
      <c r="P547" s="77"/>
      <c r="Q547" s="77"/>
      <c r="R547" s="77"/>
      <c r="S547" s="77"/>
    </row>
    <row r="548" spans="1:19">
      <c r="A548" s="77"/>
      <c r="B548" s="77"/>
      <c r="C548" s="77"/>
      <c r="D548" s="77"/>
      <c r="E548" s="77"/>
      <c r="F548" s="77"/>
      <c r="G548" s="77"/>
      <c r="H548" s="77"/>
      <c r="I548" s="77"/>
      <c r="J548" s="77"/>
      <c r="K548" s="77"/>
      <c r="L548" s="77"/>
      <c r="M548" s="77"/>
      <c r="N548" s="77"/>
      <c r="O548" s="77"/>
      <c r="P548" s="77"/>
      <c r="Q548" s="77"/>
      <c r="R548" s="77"/>
      <c r="S548" s="77"/>
    </row>
    <row r="549" spans="1:19">
      <c r="A549" s="77"/>
      <c r="B549" s="77"/>
      <c r="C549" s="77"/>
      <c r="D549" s="77"/>
      <c r="E549" s="77"/>
      <c r="F549" s="77"/>
      <c r="G549" s="77"/>
      <c r="H549" s="77"/>
      <c r="I549" s="77"/>
      <c r="J549" s="77"/>
      <c r="K549" s="77"/>
      <c r="L549" s="77"/>
      <c r="M549" s="77"/>
      <c r="N549" s="77"/>
      <c r="O549" s="77"/>
      <c r="P549" s="77"/>
      <c r="Q549" s="77"/>
      <c r="R549" s="77"/>
      <c r="S549" s="77"/>
    </row>
    <row r="550" spans="1:19">
      <c r="A550" s="77"/>
      <c r="B550" s="77"/>
      <c r="C550" s="77"/>
      <c r="D550" s="77"/>
      <c r="E550" s="77"/>
      <c r="F550" s="77"/>
      <c r="G550" s="77"/>
      <c r="H550" s="77"/>
      <c r="I550" s="77"/>
      <c r="J550" s="77"/>
      <c r="K550" s="77"/>
      <c r="L550" s="77"/>
      <c r="M550" s="77"/>
      <c r="N550" s="77"/>
      <c r="O550" s="77"/>
      <c r="P550" s="77"/>
      <c r="Q550" s="77"/>
      <c r="R550" s="77"/>
      <c r="S550" s="77"/>
    </row>
    <row r="551" spans="1:19">
      <c r="A551" s="77"/>
      <c r="B551" s="77"/>
      <c r="C551" s="77"/>
      <c r="D551" s="77"/>
      <c r="E551" s="77"/>
      <c r="F551" s="77"/>
      <c r="G551" s="77"/>
      <c r="H551" s="77"/>
      <c r="I551" s="77"/>
      <c r="J551" s="77"/>
      <c r="K551" s="77"/>
      <c r="L551" s="77"/>
      <c r="M551" s="77"/>
      <c r="N551" s="77"/>
      <c r="O551" s="77"/>
      <c r="P551" s="77"/>
      <c r="Q551" s="77"/>
      <c r="R551" s="77"/>
      <c r="S551" s="77"/>
    </row>
    <row r="552" spans="1:19">
      <c r="A552" s="77"/>
      <c r="B552" s="77"/>
      <c r="C552" s="77"/>
      <c r="D552" s="77"/>
      <c r="E552" s="77"/>
      <c r="F552" s="77"/>
      <c r="G552" s="77"/>
      <c r="H552" s="77"/>
      <c r="I552" s="77"/>
      <c r="J552" s="77"/>
      <c r="K552" s="77"/>
      <c r="L552" s="77"/>
      <c r="M552" s="77"/>
      <c r="N552" s="77"/>
      <c r="O552" s="77"/>
      <c r="P552" s="77"/>
      <c r="Q552" s="77"/>
      <c r="R552" s="77"/>
      <c r="S552" s="77"/>
    </row>
    <row r="553" spans="1:19">
      <c r="A553" s="77"/>
      <c r="B553" s="77"/>
      <c r="C553" s="77"/>
      <c r="D553" s="77"/>
      <c r="E553" s="77"/>
      <c r="F553" s="77"/>
      <c r="G553" s="77"/>
      <c r="H553" s="77"/>
      <c r="I553" s="77"/>
      <c r="J553" s="77"/>
      <c r="K553" s="77"/>
      <c r="L553" s="77"/>
      <c r="M553" s="77"/>
      <c r="N553" s="77"/>
      <c r="O553" s="77"/>
      <c r="P553" s="77"/>
      <c r="Q553" s="77"/>
      <c r="R553" s="77"/>
      <c r="S553" s="77"/>
    </row>
    <row r="554" spans="1:19">
      <c r="A554" s="77"/>
      <c r="B554" s="77"/>
      <c r="C554" s="77"/>
      <c r="D554" s="77"/>
      <c r="E554" s="77"/>
      <c r="F554" s="77"/>
      <c r="G554" s="77"/>
      <c r="H554" s="77"/>
      <c r="I554" s="77"/>
      <c r="J554" s="77"/>
      <c r="K554" s="77"/>
      <c r="L554" s="77"/>
      <c r="M554" s="77"/>
      <c r="N554" s="77"/>
      <c r="O554" s="77"/>
      <c r="P554" s="77"/>
      <c r="Q554" s="77"/>
      <c r="R554" s="77"/>
      <c r="S554" s="77"/>
    </row>
    <row r="555" spans="1:19">
      <c r="A555" s="77"/>
      <c r="B555" s="77"/>
      <c r="C555" s="77"/>
      <c r="D555" s="77"/>
      <c r="E555" s="77"/>
      <c r="F555" s="77"/>
      <c r="G555" s="77"/>
      <c r="H555" s="77"/>
      <c r="I555" s="77"/>
      <c r="J555" s="77"/>
      <c r="K555" s="77"/>
      <c r="L555" s="77"/>
      <c r="M555" s="77"/>
      <c r="N555" s="77"/>
      <c r="O555" s="77"/>
      <c r="P555" s="77"/>
      <c r="Q555" s="77"/>
      <c r="R555" s="77"/>
      <c r="S555" s="77"/>
    </row>
    <row r="556" spans="1:19">
      <c r="A556" s="77"/>
      <c r="B556" s="77"/>
      <c r="C556" s="77"/>
      <c r="D556" s="77"/>
      <c r="E556" s="77"/>
      <c r="F556" s="77"/>
      <c r="G556" s="77"/>
      <c r="H556" s="77"/>
      <c r="I556" s="77"/>
      <c r="J556" s="77"/>
      <c r="K556" s="77"/>
      <c r="L556" s="77"/>
      <c r="M556" s="77"/>
      <c r="N556" s="77"/>
      <c r="O556" s="77"/>
      <c r="P556" s="77"/>
      <c r="Q556" s="77"/>
      <c r="R556" s="77"/>
      <c r="S556" s="77"/>
    </row>
    <row r="557" spans="1:19">
      <c r="A557" s="77"/>
      <c r="B557" s="77"/>
      <c r="C557" s="77"/>
      <c r="D557" s="77"/>
      <c r="E557" s="77"/>
      <c r="F557" s="77"/>
      <c r="G557" s="77"/>
      <c r="H557" s="77"/>
      <c r="I557" s="77"/>
      <c r="J557" s="77"/>
      <c r="K557" s="77"/>
      <c r="L557" s="77"/>
      <c r="M557" s="77"/>
      <c r="N557" s="77"/>
      <c r="O557" s="77"/>
      <c r="P557" s="77"/>
      <c r="Q557" s="77"/>
      <c r="R557" s="77"/>
      <c r="S557" s="77"/>
    </row>
    <row r="558" spans="1:19">
      <c r="A558" s="77"/>
      <c r="B558" s="77"/>
      <c r="C558" s="77"/>
      <c r="D558" s="77"/>
      <c r="E558" s="77"/>
      <c r="F558" s="77"/>
      <c r="G558" s="77"/>
      <c r="H558" s="77"/>
      <c r="I558" s="77"/>
      <c r="J558" s="77"/>
      <c r="K558" s="77"/>
      <c r="L558" s="77"/>
      <c r="M558" s="77"/>
      <c r="N558" s="77"/>
      <c r="O558" s="77"/>
      <c r="P558" s="77"/>
      <c r="Q558" s="77"/>
      <c r="R558" s="77"/>
      <c r="S558" s="77"/>
    </row>
    <row r="559" spans="1:19">
      <c r="A559" s="77"/>
      <c r="B559" s="77"/>
      <c r="C559" s="77"/>
      <c r="D559" s="77"/>
      <c r="E559" s="77"/>
      <c r="F559" s="77"/>
      <c r="G559" s="77"/>
      <c r="H559" s="77"/>
      <c r="I559" s="77"/>
      <c r="J559" s="77"/>
      <c r="K559" s="77"/>
      <c r="L559" s="77"/>
      <c r="M559" s="77"/>
      <c r="N559" s="77"/>
      <c r="O559" s="77"/>
      <c r="P559" s="77"/>
      <c r="Q559" s="77"/>
      <c r="R559" s="77"/>
      <c r="S559" s="77"/>
    </row>
    <row r="560" spans="1:19">
      <c r="A560" s="77"/>
      <c r="B560" s="77"/>
      <c r="C560" s="77"/>
      <c r="D560" s="77"/>
      <c r="E560" s="77"/>
      <c r="F560" s="77"/>
      <c r="G560" s="77"/>
      <c r="H560" s="77"/>
      <c r="I560" s="77"/>
      <c r="J560" s="77"/>
      <c r="K560" s="77"/>
      <c r="L560" s="77"/>
      <c r="M560" s="77"/>
      <c r="N560" s="77"/>
      <c r="O560" s="77"/>
      <c r="P560" s="77"/>
      <c r="Q560" s="77"/>
      <c r="R560" s="77"/>
      <c r="S560" s="77"/>
    </row>
    <row r="561" spans="1:19">
      <c r="A561" s="77"/>
      <c r="B561" s="77"/>
      <c r="C561" s="77"/>
      <c r="D561" s="77"/>
      <c r="E561" s="77"/>
      <c r="F561" s="77"/>
      <c r="G561" s="77"/>
      <c r="H561" s="77"/>
      <c r="I561" s="77"/>
      <c r="J561" s="77"/>
      <c r="K561" s="77"/>
      <c r="L561" s="77"/>
      <c r="M561" s="77"/>
      <c r="N561" s="77"/>
      <c r="O561" s="77"/>
      <c r="P561" s="77"/>
      <c r="Q561" s="77"/>
      <c r="R561" s="77"/>
      <c r="S561" s="77"/>
    </row>
    <row r="562" spans="1:19">
      <c r="A562" s="77"/>
      <c r="B562" s="77"/>
      <c r="C562" s="77"/>
      <c r="D562" s="77"/>
      <c r="E562" s="77"/>
      <c r="F562" s="77"/>
      <c r="G562" s="77"/>
      <c r="H562" s="77"/>
      <c r="I562" s="77"/>
      <c r="J562" s="77"/>
      <c r="K562" s="77"/>
      <c r="L562" s="77"/>
      <c r="M562" s="77"/>
      <c r="N562" s="77"/>
      <c r="O562" s="77"/>
      <c r="P562" s="77"/>
      <c r="Q562" s="77"/>
      <c r="R562" s="77"/>
      <c r="S562" s="77"/>
    </row>
    <row r="563" spans="1:19">
      <c r="A563" s="77"/>
      <c r="B563" s="77"/>
      <c r="C563" s="77"/>
      <c r="D563" s="77"/>
      <c r="E563" s="77"/>
      <c r="F563" s="77"/>
      <c r="G563" s="77"/>
      <c r="H563" s="77"/>
      <c r="I563" s="77"/>
      <c r="J563" s="77"/>
      <c r="K563" s="77"/>
      <c r="L563" s="77"/>
      <c r="M563" s="77"/>
      <c r="N563" s="77"/>
      <c r="O563" s="77"/>
      <c r="P563" s="77"/>
      <c r="Q563" s="77"/>
      <c r="R563" s="77"/>
      <c r="S563" s="77"/>
    </row>
    <row r="564" spans="1:19">
      <c r="A564" s="77"/>
      <c r="B564" s="77"/>
      <c r="C564" s="77"/>
      <c r="D564" s="77"/>
      <c r="E564" s="77"/>
      <c r="F564" s="77"/>
      <c r="G564" s="77"/>
      <c r="H564" s="77"/>
      <c r="I564" s="77"/>
      <c r="J564" s="77"/>
      <c r="K564" s="77"/>
      <c r="L564" s="77"/>
      <c r="M564" s="77"/>
      <c r="N564" s="77"/>
      <c r="O564" s="77"/>
      <c r="P564" s="77"/>
      <c r="Q564" s="77"/>
      <c r="R564" s="77"/>
      <c r="S564" s="77"/>
    </row>
    <row r="565" spans="1:19">
      <c r="A565" s="77"/>
      <c r="B565" s="77"/>
      <c r="C565" s="77"/>
      <c r="D565" s="77"/>
      <c r="E565" s="77"/>
      <c r="F565" s="77"/>
      <c r="G565" s="77"/>
      <c r="H565" s="77"/>
      <c r="I565" s="77"/>
      <c r="J565" s="77"/>
      <c r="K565" s="77"/>
      <c r="L565" s="77"/>
      <c r="M565" s="77"/>
      <c r="N565" s="77"/>
      <c r="O565" s="77"/>
      <c r="P565" s="77"/>
      <c r="Q565" s="77"/>
      <c r="R565" s="77"/>
      <c r="S565" s="77"/>
    </row>
    <row r="566" spans="1:19">
      <c r="A566" s="77"/>
      <c r="B566" s="77"/>
      <c r="C566" s="77"/>
      <c r="D566" s="77"/>
      <c r="E566" s="77"/>
      <c r="F566" s="77"/>
      <c r="G566" s="77"/>
      <c r="H566" s="77"/>
      <c r="I566" s="77"/>
      <c r="J566" s="77"/>
      <c r="K566" s="77"/>
      <c r="L566" s="77"/>
      <c r="M566" s="77"/>
      <c r="N566" s="77"/>
      <c r="O566" s="77"/>
      <c r="P566" s="77"/>
      <c r="Q566" s="77"/>
      <c r="R566" s="77"/>
      <c r="S566" s="77"/>
    </row>
    <row r="567" spans="1:19">
      <c r="A567" s="77"/>
      <c r="B567" s="77"/>
      <c r="C567" s="77"/>
      <c r="D567" s="77"/>
      <c r="E567" s="77"/>
      <c r="F567" s="77"/>
      <c r="G567" s="77"/>
      <c r="H567" s="77"/>
      <c r="I567" s="77"/>
      <c r="J567" s="77"/>
      <c r="K567" s="77"/>
      <c r="L567" s="77"/>
      <c r="M567" s="77"/>
      <c r="N567" s="77"/>
      <c r="O567" s="77"/>
      <c r="P567" s="77"/>
      <c r="Q567" s="77"/>
      <c r="R567" s="77"/>
      <c r="S567" s="77"/>
    </row>
    <row r="568" spans="1:19">
      <c r="A568" s="77"/>
      <c r="B568" s="77"/>
      <c r="C568" s="77"/>
      <c r="D568" s="77"/>
      <c r="E568" s="77"/>
      <c r="F568" s="77"/>
      <c r="G568" s="77"/>
      <c r="H568" s="77"/>
      <c r="I568" s="77"/>
      <c r="J568" s="77"/>
      <c r="K568" s="77"/>
      <c r="L568" s="77"/>
      <c r="M568" s="77"/>
      <c r="N568" s="77"/>
      <c r="O568" s="77"/>
      <c r="P568" s="77"/>
      <c r="Q568" s="77"/>
      <c r="R568" s="77"/>
      <c r="S568" s="77"/>
    </row>
    <row r="569" spans="1:19">
      <c r="A569" s="77"/>
      <c r="B569" s="77"/>
      <c r="C569" s="77"/>
      <c r="D569" s="77"/>
      <c r="E569" s="77"/>
      <c r="F569" s="77"/>
      <c r="G569" s="77"/>
      <c r="H569" s="77"/>
      <c r="I569" s="77"/>
      <c r="J569" s="77"/>
      <c r="K569" s="77"/>
      <c r="L569" s="77"/>
      <c r="M569" s="77"/>
      <c r="N569" s="77"/>
      <c r="O569" s="77"/>
      <c r="P569" s="77"/>
      <c r="Q569" s="77"/>
      <c r="R569" s="77"/>
      <c r="S569" s="77"/>
    </row>
    <row r="570" spans="1:19">
      <c r="A570" s="77"/>
      <c r="B570" s="77"/>
      <c r="C570" s="77"/>
      <c r="D570" s="77"/>
      <c r="E570" s="77"/>
      <c r="F570" s="77"/>
      <c r="G570" s="77"/>
      <c r="H570" s="77"/>
      <c r="I570" s="77"/>
      <c r="J570" s="77"/>
      <c r="K570" s="77"/>
      <c r="L570" s="77"/>
      <c r="M570" s="77"/>
      <c r="N570" s="77"/>
      <c r="O570" s="77"/>
      <c r="P570" s="77"/>
      <c r="Q570" s="77"/>
      <c r="R570" s="77"/>
      <c r="S570" s="77"/>
    </row>
    <row r="571" spans="1:19">
      <c r="A571" s="77"/>
      <c r="B571" s="77"/>
      <c r="C571" s="77"/>
      <c r="D571" s="77"/>
      <c r="E571" s="77"/>
      <c r="F571" s="77"/>
      <c r="G571" s="77"/>
      <c r="H571" s="77"/>
      <c r="I571" s="77"/>
      <c r="J571" s="77"/>
      <c r="K571" s="77"/>
      <c r="L571" s="77"/>
      <c r="M571" s="77"/>
      <c r="N571" s="77"/>
      <c r="O571" s="77"/>
      <c r="P571" s="77"/>
      <c r="Q571" s="77"/>
      <c r="R571" s="77"/>
      <c r="S571" s="77"/>
    </row>
    <row r="572" spans="1:19">
      <c r="A572" s="77"/>
      <c r="B572" s="77"/>
      <c r="C572" s="77"/>
      <c r="D572" s="77"/>
      <c r="E572" s="77"/>
      <c r="F572" s="77"/>
      <c r="G572" s="77"/>
      <c r="H572" s="77"/>
      <c r="I572" s="77"/>
      <c r="J572" s="77"/>
      <c r="K572" s="77"/>
      <c r="L572" s="77"/>
      <c r="M572" s="77"/>
      <c r="N572" s="77"/>
      <c r="O572" s="77"/>
      <c r="P572" s="77"/>
      <c r="Q572" s="77"/>
      <c r="R572" s="77"/>
      <c r="S572" s="77"/>
    </row>
    <row r="573" spans="1:19">
      <c r="A573" s="77"/>
      <c r="B573" s="77"/>
      <c r="C573" s="77"/>
      <c r="D573" s="77"/>
      <c r="E573" s="77"/>
      <c r="F573" s="77"/>
      <c r="G573" s="77"/>
      <c r="H573" s="77"/>
      <c r="I573" s="77"/>
      <c r="J573" s="77"/>
      <c r="K573" s="77"/>
      <c r="L573" s="77"/>
      <c r="M573" s="77"/>
      <c r="N573" s="77"/>
      <c r="O573" s="77"/>
      <c r="P573" s="77"/>
      <c r="Q573" s="77"/>
      <c r="R573" s="77"/>
      <c r="S573" s="77"/>
    </row>
    <row r="574" spans="1:19">
      <c r="A574" s="77"/>
      <c r="B574" s="77"/>
      <c r="C574" s="77"/>
      <c r="D574" s="77"/>
      <c r="E574" s="77"/>
      <c r="F574" s="77"/>
      <c r="G574" s="77"/>
      <c r="H574" s="77"/>
      <c r="I574" s="77"/>
      <c r="J574" s="77"/>
      <c r="K574" s="77"/>
      <c r="L574" s="77"/>
      <c r="M574" s="77"/>
      <c r="N574" s="77"/>
      <c r="O574" s="77"/>
      <c r="P574" s="77"/>
      <c r="Q574" s="77"/>
      <c r="R574" s="77"/>
      <c r="S574" s="77"/>
    </row>
    <row r="575" spans="1:19">
      <c r="A575" s="77"/>
      <c r="B575" s="77"/>
      <c r="C575" s="77"/>
      <c r="D575" s="77"/>
      <c r="E575" s="77"/>
      <c r="F575" s="77"/>
      <c r="G575" s="77"/>
      <c r="H575" s="77"/>
      <c r="I575" s="77"/>
      <c r="J575" s="77"/>
      <c r="K575" s="77"/>
      <c r="L575" s="77"/>
      <c r="M575" s="77"/>
      <c r="N575" s="77"/>
      <c r="O575" s="77"/>
      <c r="P575" s="77"/>
      <c r="Q575" s="77"/>
      <c r="R575" s="77"/>
      <c r="S575" s="77"/>
    </row>
    <row r="576" spans="1:19">
      <c r="A576" s="77"/>
      <c r="B576" s="77"/>
      <c r="C576" s="77"/>
      <c r="D576" s="77"/>
      <c r="E576" s="77"/>
      <c r="F576" s="77"/>
      <c r="G576" s="77"/>
      <c r="H576" s="77"/>
      <c r="I576" s="77"/>
      <c r="J576" s="77"/>
      <c r="K576" s="77"/>
      <c r="L576" s="77"/>
      <c r="M576" s="77"/>
      <c r="N576" s="77"/>
      <c r="O576" s="77"/>
      <c r="P576" s="77"/>
      <c r="Q576" s="77"/>
      <c r="R576" s="77"/>
      <c r="S576" s="77"/>
    </row>
    <row r="577" spans="1:19">
      <c r="A577" s="77"/>
      <c r="B577" s="77"/>
      <c r="C577" s="77"/>
      <c r="D577" s="77"/>
      <c r="E577" s="77"/>
      <c r="F577" s="77"/>
      <c r="G577" s="77"/>
      <c r="H577" s="77"/>
      <c r="I577" s="77"/>
      <c r="J577" s="77"/>
      <c r="K577" s="77"/>
      <c r="L577" s="77"/>
      <c r="M577" s="77"/>
      <c r="N577" s="77"/>
      <c r="O577" s="77"/>
      <c r="P577" s="77"/>
      <c r="Q577" s="77"/>
      <c r="R577" s="77"/>
      <c r="S577" s="77"/>
    </row>
    <row r="578" spans="1:19">
      <c r="A578" s="77"/>
      <c r="B578" s="77"/>
      <c r="C578" s="77"/>
      <c r="D578" s="77"/>
      <c r="E578" s="77"/>
      <c r="F578" s="77"/>
      <c r="G578" s="77"/>
      <c r="H578" s="77"/>
      <c r="I578" s="77"/>
      <c r="J578" s="77"/>
      <c r="K578" s="77"/>
      <c r="L578" s="77"/>
      <c r="M578" s="77"/>
      <c r="N578" s="77"/>
      <c r="O578" s="77"/>
      <c r="P578" s="77"/>
      <c r="Q578" s="77"/>
      <c r="R578" s="77"/>
      <c r="S578" s="77"/>
    </row>
    <row r="579" spans="1:19">
      <c r="A579" s="77"/>
      <c r="B579" s="77"/>
      <c r="C579" s="77"/>
      <c r="D579" s="77"/>
      <c r="E579" s="77"/>
      <c r="F579" s="77"/>
      <c r="G579" s="77"/>
      <c r="H579" s="77"/>
      <c r="I579" s="77"/>
      <c r="J579" s="77"/>
      <c r="K579" s="77"/>
      <c r="L579" s="77"/>
      <c r="M579" s="77"/>
      <c r="N579" s="77"/>
      <c r="O579" s="77"/>
      <c r="P579" s="77"/>
      <c r="Q579" s="77"/>
      <c r="R579" s="77"/>
      <c r="S579" s="77"/>
    </row>
    <row r="580" spans="1:19">
      <c r="A580" s="77"/>
      <c r="B580" s="77"/>
      <c r="C580" s="77"/>
      <c r="D580" s="77"/>
      <c r="E580" s="77"/>
      <c r="F580" s="77"/>
      <c r="G580" s="77"/>
      <c r="H580" s="77"/>
      <c r="I580" s="77"/>
      <c r="J580" s="77"/>
      <c r="K580" s="77"/>
      <c r="L580" s="77"/>
      <c r="M580" s="77"/>
      <c r="N580" s="77"/>
      <c r="O580" s="77"/>
      <c r="P580" s="77"/>
      <c r="Q580" s="77"/>
      <c r="R580" s="77"/>
      <c r="S580" s="77"/>
    </row>
    <row r="581" spans="1:19">
      <c r="A581" s="77"/>
      <c r="B581" s="77"/>
      <c r="C581" s="77"/>
      <c r="D581" s="77"/>
      <c r="E581" s="77"/>
      <c r="F581" s="77"/>
      <c r="G581" s="77"/>
      <c r="H581" s="77"/>
      <c r="I581" s="77"/>
      <c r="J581" s="77"/>
      <c r="K581" s="77"/>
      <c r="L581" s="77"/>
      <c r="M581" s="77"/>
      <c r="N581" s="77"/>
      <c r="O581" s="77"/>
      <c r="P581" s="77"/>
      <c r="Q581" s="77"/>
      <c r="R581" s="77"/>
      <c r="S581" s="77"/>
    </row>
    <row r="582" spans="1:19">
      <c r="A582" s="77"/>
      <c r="B582" s="77"/>
      <c r="C582" s="77"/>
      <c r="D582" s="77"/>
      <c r="E582" s="77"/>
      <c r="F582" s="77"/>
      <c r="G582" s="77"/>
      <c r="H582" s="77"/>
      <c r="I582" s="77"/>
      <c r="J582" s="77"/>
      <c r="K582" s="77"/>
      <c r="L582" s="77"/>
      <c r="M582" s="77"/>
      <c r="N582" s="77"/>
      <c r="O582" s="77"/>
      <c r="P582" s="77"/>
      <c r="Q582" s="77"/>
      <c r="R582" s="77"/>
      <c r="S582" s="77"/>
    </row>
    <row r="583" spans="1:19">
      <c r="A583" s="77"/>
      <c r="B583" s="77"/>
      <c r="C583" s="77"/>
      <c r="D583" s="77"/>
      <c r="E583" s="77"/>
      <c r="F583" s="77"/>
      <c r="G583" s="77"/>
      <c r="H583" s="77"/>
      <c r="I583" s="77"/>
      <c r="J583" s="77"/>
      <c r="K583" s="77"/>
      <c r="L583" s="77"/>
      <c r="M583" s="77"/>
      <c r="N583" s="77"/>
      <c r="O583" s="77"/>
      <c r="P583" s="77"/>
      <c r="Q583" s="77"/>
      <c r="R583" s="77"/>
      <c r="S583" s="77"/>
    </row>
    <row r="584" spans="1:19">
      <c r="A584" s="77"/>
      <c r="B584" s="77"/>
      <c r="C584" s="77"/>
      <c r="D584" s="77"/>
      <c r="E584" s="77"/>
      <c r="F584" s="77"/>
      <c r="G584" s="77"/>
      <c r="H584" s="77"/>
      <c r="I584" s="77"/>
      <c r="J584" s="77"/>
      <c r="K584" s="77"/>
      <c r="L584" s="77"/>
      <c r="M584" s="77"/>
      <c r="N584" s="77"/>
      <c r="O584" s="77"/>
      <c r="P584" s="77"/>
      <c r="Q584" s="77"/>
      <c r="R584" s="77"/>
      <c r="S584" s="77"/>
    </row>
    <row r="585" spans="1:19">
      <c r="A585" s="77"/>
      <c r="B585" s="77"/>
      <c r="C585" s="77"/>
      <c r="D585" s="77"/>
      <c r="E585" s="77"/>
      <c r="F585" s="77"/>
      <c r="G585" s="77"/>
      <c r="H585" s="77"/>
      <c r="I585" s="77"/>
      <c r="J585" s="77"/>
      <c r="K585" s="77"/>
      <c r="L585" s="77"/>
      <c r="M585" s="77"/>
      <c r="N585" s="77"/>
      <c r="O585" s="77"/>
      <c r="P585" s="77"/>
      <c r="Q585" s="77"/>
      <c r="R585" s="77"/>
      <c r="S585" s="77"/>
    </row>
    <row r="586" spans="1:19">
      <c r="A586" s="77"/>
      <c r="B586" s="77"/>
      <c r="C586" s="77"/>
      <c r="D586" s="77"/>
      <c r="E586" s="77"/>
      <c r="F586" s="77"/>
      <c r="G586" s="77"/>
      <c r="H586" s="77"/>
      <c r="I586" s="77"/>
      <c r="J586" s="77"/>
      <c r="K586" s="77"/>
      <c r="L586" s="77"/>
      <c r="M586" s="77"/>
      <c r="N586" s="77"/>
      <c r="O586" s="77"/>
      <c r="P586" s="77"/>
      <c r="Q586" s="77"/>
      <c r="R586" s="77"/>
      <c r="S586" s="77"/>
    </row>
    <row r="587" spans="1:19">
      <c r="A587" s="77"/>
      <c r="B587" s="77"/>
      <c r="C587" s="77"/>
      <c r="D587" s="77"/>
      <c r="E587" s="77"/>
      <c r="F587" s="77"/>
      <c r="G587" s="77"/>
      <c r="H587" s="77"/>
      <c r="I587" s="77"/>
      <c r="J587" s="77"/>
      <c r="K587" s="77"/>
      <c r="L587" s="77"/>
      <c r="M587" s="77"/>
      <c r="N587" s="77"/>
      <c r="O587" s="77"/>
      <c r="P587" s="77"/>
      <c r="Q587" s="77"/>
      <c r="R587" s="77"/>
      <c r="S587" s="77"/>
    </row>
    <row r="588" spans="1:19">
      <c r="A588" s="77"/>
      <c r="B588" s="77"/>
      <c r="C588" s="77"/>
      <c r="D588" s="77"/>
      <c r="E588" s="77"/>
      <c r="F588" s="77"/>
      <c r="G588" s="77"/>
      <c r="H588" s="77"/>
      <c r="I588" s="77"/>
      <c r="J588" s="77"/>
      <c r="K588" s="77"/>
      <c r="L588" s="77"/>
      <c r="M588" s="77"/>
      <c r="N588" s="77"/>
      <c r="O588" s="77"/>
      <c r="P588" s="77"/>
      <c r="Q588" s="77"/>
      <c r="R588" s="77"/>
      <c r="S588" s="77"/>
    </row>
    <row r="589" spans="1:19">
      <c r="A589" s="77"/>
      <c r="B589" s="77"/>
      <c r="C589" s="77"/>
      <c r="D589" s="77"/>
      <c r="E589" s="77"/>
      <c r="F589" s="77"/>
      <c r="G589" s="77"/>
      <c r="H589" s="77"/>
      <c r="I589" s="77"/>
      <c r="J589" s="77"/>
      <c r="K589" s="77"/>
      <c r="L589" s="77"/>
      <c r="M589" s="77"/>
      <c r="N589" s="77"/>
      <c r="O589" s="77"/>
      <c r="P589" s="77"/>
      <c r="Q589" s="77"/>
      <c r="R589" s="77"/>
      <c r="S589" s="77"/>
    </row>
    <row r="590" spans="1:19">
      <c r="A590" s="77"/>
      <c r="B590" s="77"/>
      <c r="C590" s="77"/>
      <c r="D590" s="77"/>
      <c r="E590" s="77"/>
      <c r="F590" s="77"/>
      <c r="G590" s="77"/>
      <c r="H590" s="77"/>
      <c r="I590" s="77"/>
      <c r="J590" s="77"/>
      <c r="K590" s="77"/>
      <c r="L590" s="77"/>
      <c r="M590" s="77"/>
      <c r="N590" s="77"/>
      <c r="O590" s="77"/>
      <c r="P590" s="77"/>
      <c r="Q590" s="77"/>
      <c r="R590" s="77"/>
      <c r="S590" s="77"/>
    </row>
    <row r="591" spans="1:19">
      <c r="A591" s="77"/>
      <c r="B591" s="77"/>
      <c r="C591" s="77"/>
      <c r="D591" s="77"/>
      <c r="E591" s="77"/>
      <c r="F591" s="77"/>
      <c r="G591" s="77"/>
      <c r="H591" s="77"/>
      <c r="I591" s="77"/>
      <c r="J591" s="77"/>
      <c r="K591" s="77"/>
      <c r="L591" s="77"/>
      <c r="M591" s="77"/>
      <c r="N591" s="77"/>
      <c r="O591" s="77"/>
      <c r="P591" s="77"/>
      <c r="Q591" s="77"/>
      <c r="R591" s="77"/>
      <c r="S591" s="77"/>
    </row>
    <row r="592" spans="1:19">
      <c r="A592" s="77"/>
      <c r="B592" s="77"/>
      <c r="C592" s="77"/>
      <c r="D592" s="77"/>
      <c r="E592" s="77"/>
      <c r="F592" s="77"/>
      <c r="G592" s="77"/>
      <c r="H592" s="77"/>
      <c r="I592" s="77"/>
      <c r="J592" s="77"/>
      <c r="K592" s="77"/>
      <c r="L592" s="77"/>
      <c r="M592" s="77"/>
      <c r="N592" s="77"/>
      <c r="O592" s="77"/>
      <c r="P592" s="77"/>
      <c r="Q592" s="77"/>
      <c r="R592" s="77"/>
      <c r="S592" s="77"/>
    </row>
    <row r="593" spans="1:19">
      <c r="A593" s="77"/>
      <c r="B593" s="77"/>
      <c r="C593" s="77"/>
      <c r="D593" s="77"/>
      <c r="E593" s="77"/>
      <c r="F593" s="77"/>
      <c r="G593" s="77"/>
      <c r="H593" s="77"/>
      <c r="I593" s="77"/>
      <c r="J593" s="77"/>
      <c r="K593" s="77"/>
      <c r="L593" s="77"/>
      <c r="M593" s="77"/>
      <c r="N593" s="77"/>
      <c r="O593" s="77"/>
      <c r="P593" s="77"/>
      <c r="Q593" s="77"/>
      <c r="R593" s="77"/>
      <c r="S593" s="77"/>
    </row>
    <row r="594" spans="1:19">
      <c r="A594" s="77"/>
      <c r="B594" s="77"/>
      <c r="C594" s="77"/>
      <c r="D594" s="77"/>
      <c r="E594" s="77"/>
      <c r="F594" s="77"/>
      <c r="G594" s="77"/>
      <c r="H594" s="77"/>
      <c r="I594" s="77"/>
      <c r="J594" s="77"/>
      <c r="K594" s="77"/>
      <c r="L594" s="77"/>
      <c r="M594" s="77"/>
      <c r="N594" s="77"/>
      <c r="O594" s="77"/>
      <c r="P594" s="77"/>
      <c r="Q594" s="77"/>
      <c r="R594" s="77"/>
      <c r="S594" s="77"/>
    </row>
    <row r="595" spans="1:19">
      <c r="A595" s="77"/>
      <c r="B595" s="77"/>
      <c r="C595" s="77"/>
      <c r="D595" s="77"/>
      <c r="E595" s="77"/>
      <c r="F595" s="77"/>
      <c r="G595" s="77"/>
      <c r="H595" s="77"/>
      <c r="I595" s="77"/>
      <c r="J595" s="77"/>
      <c r="K595" s="77"/>
      <c r="L595" s="77"/>
      <c r="M595" s="77"/>
      <c r="N595" s="77"/>
      <c r="O595" s="77"/>
      <c r="P595" s="77"/>
      <c r="Q595" s="77"/>
      <c r="R595" s="77"/>
      <c r="S595" s="77"/>
    </row>
    <row r="596" spans="1:19">
      <c r="A596" s="77"/>
      <c r="B596" s="77"/>
      <c r="C596" s="77"/>
      <c r="D596" s="77"/>
      <c r="E596" s="77"/>
      <c r="F596" s="77"/>
      <c r="G596" s="77"/>
      <c r="H596" s="77"/>
      <c r="I596" s="77"/>
      <c r="J596" s="77"/>
      <c r="K596" s="77"/>
      <c r="L596" s="77"/>
      <c r="M596" s="77"/>
      <c r="N596" s="77"/>
      <c r="O596" s="77"/>
      <c r="P596" s="77"/>
      <c r="Q596" s="77"/>
      <c r="R596" s="77"/>
      <c r="S596" s="77"/>
    </row>
    <row r="597" spans="1:19">
      <c r="A597" s="77"/>
      <c r="B597" s="77"/>
      <c r="C597" s="77"/>
      <c r="D597" s="77"/>
      <c r="E597" s="77"/>
      <c r="F597" s="77"/>
      <c r="G597" s="77"/>
      <c r="H597" s="77"/>
      <c r="I597" s="77"/>
      <c r="J597" s="77"/>
      <c r="K597" s="77"/>
      <c r="L597" s="77"/>
      <c r="M597" s="77"/>
      <c r="N597" s="77"/>
      <c r="O597" s="77"/>
      <c r="P597" s="77"/>
      <c r="Q597" s="77"/>
      <c r="R597" s="77"/>
      <c r="S597" s="77"/>
    </row>
    <row r="598" spans="1:19">
      <c r="A598" s="77"/>
      <c r="B598" s="77"/>
      <c r="C598" s="77"/>
      <c r="D598" s="77"/>
      <c r="E598" s="77"/>
      <c r="F598" s="77"/>
      <c r="G598" s="77"/>
      <c r="H598" s="77"/>
      <c r="I598" s="77"/>
      <c r="J598" s="77"/>
      <c r="K598" s="77"/>
      <c r="L598" s="77"/>
      <c r="M598" s="77"/>
      <c r="N598" s="77"/>
      <c r="O598" s="77"/>
      <c r="P598" s="77"/>
      <c r="Q598" s="77"/>
      <c r="R598" s="77"/>
      <c r="S598" s="77"/>
    </row>
    <row r="599" spans="1:19">
      <c r="A599" s="77"/>
      <c r="B599" s="77"/>
      <c r="C599" s="77"/>
      <c r="D599" s="77"/>
      <c r="E599" s="77"/>
      <c r="F599" s="77"/>
      <c r="G599" s="77"/>
      <c r="H599" s="77"/>
      <c r="I599" s="77"/>
      <c r="J599" s="77"/>
      <c r="K599" s="77"/>
      <c r="L599" s="77"/>
      <c r="M599" s="77"/>
      <c r="N599" s="77"/>
      <c r="O599" s="77"/>
      <c r="P599" s="77"/>
      <c r="Q599" s="77"/>
      <c r="R599" s="77"/>
      <c r="S599" s="77"/>
    </row>
    <row r="600" spans="1:19">
      <c r="A600" s="77"/>
      <c r="B600" s="77"/>
      <c r="C600" s="77"/>
      <c r="D600" s="77"/>
      <c r="E600" s="77"/>
      <c r="F600" s="77"/>
      <c r="G600" s="77"/>
      <c r="H600" s="77"/>
      <c r="I600" s="77"/>
      <c r="J600" s="77"/>
      <c r="K600" s="77"/>
      <c r="L600" s="77"/>
      <c r="M600" s="77"/>
      <c r="N600" s="77"/>
      <c r="O600" s="77"/>
      <c r="P600" s="77"/>
      <c r="Q600" s="77"/>
      <c r="R600" s="77"/>
      <c r="S600" s="77"/>
    </row>
    <row r="601" spans="1:19">
      <c r="A601" s="77"/>
      <c r="B601" s="77"/>
      <c r="C601" s="77"/>
      <c r="D601" s="77"/>
      <c r="E601" s="77"/>
      <c r="F601" s="77"/>
      <c r="G601" s="77"/>
      <c r="H601" s="77"/>
      <c r="I601" s="77"/>
      <c r="J601" s="77"/>
      <c r="K601" s="77"/>
      <c r="L601" s="77"/>
      <c r="M601" s="77"/>
      <c r="N601" s="77"/>
      <c r="O601" s="77"/>
      <c r="P601" s="77"/>
      <c r="Q601" s="77"/>
      <c r="R601" s="77"/>
      <c r="S601" s="77"/>
    </row>
    <row r="602" spans="1:19">
      <c r="A602" s="77"/>
      <c r="B602" s="77"/>
      <c r="C602" s="77"/>
      <c r="D602" s="77"/>
      <c r="E602" s="77"/>
      <c r="F602" s="77"/>
      <c r="G602" s="77"/>
      <c r="H602" s="77"/>
      <c r="I602" s="77"/>
      <c r="J602" s="77"/>
      <c r="K602" s="77"/>
      <c r="L602" s="77"/>
      <c r="M602" s="77"/>
      <c r="N602" s="77"/>
      <c r="O602" s="77"/>
      <c r="P602" s="77"/>
      <c r="Q602" s="77"/>
      <c r="R602" s="77"/>
      <c r="S602" s="77"/>
    </row>
    <row r="603" spans="1:19">
      <c r="A603" s="77"/>
      <c r="B603" s="77"/>
      <c r="C603" s="77"/>
      <c r="D603" s="77"/>
      <c r="E603" s="77"/>
      <c r="F603" s="77"/>
      <c r="G603" s="77"/>
      <c r="H603" s="77"/>
      <c r="I603" s="77"/>
      <c r="J603" s="77"/>
      <c r="K603" s="77"/>
      <c r="L603" s="77"/>
      <c r="M603" s="77"/>
      <c r="N603" s="77"/>
      <c r="O603" s="77"/>
      <c r="P603" s="77"/>
      <c r="Q603" s="77"/>
      <c r="R603" s="77"/>
      <c r="S603" s="77"/>
    </row>
    <row r="604" spans="1:19">
      <c r="A604" s="77"/>
      <c r="B604" s="77"/>
      <c r="C604" s="77"/>
      <c r="D604" s="77"/>
      <c r="E604" s="77"/>
      <c r="F604" s="77"/>
      <c r="G604" s="77"/>
      <c r="H604" s="77"/>
      <c r="I604" s="77"/>
      <c r="J604" s="77"/>
      <c r="K604" s="77"/>
      <c r="L604" s="77"/>
      <c r="M604" s="77"/>
      <c r="N604" s="77"/>
      <c r="O604" s="77"/>
      <c r="P604" s="77"/>
      <c r="Q604" s="77"/>
      <c r="R604" s="77"/>
      <c r="S604" s="77"/>
    </row>
    <row r="605" spans="1:19">
      <c r="A605" s="77"/>
      <c r="B605" s="77"/>
      <c r="C605" s="77"/>
      <c r="D605" s="77"/>
      <c r="E605" s="77"/>
      <c r="F605" s="77"/>
      <c r="G605" s="77"/>
      <c r="H605" s="77"/>
      <c r="I605" s="77"/>
      <c r="J605" s="77"/>
      <c r="K605" s="77"/>
      <c r="L605" s="77"/>
      <c r="M605" s="77"/>
      <c r="N605" s="77"/>
      <c r="O605" s="77"/>
      <c r="P605" s="77"/>
      <c r="Q605" s="77"/>
      <c r="R605" s="77"/>
      <c r="S605" s="77"/>
    </row>
    <row r="606" spans="1:19">
      <c r="A606" s="77"/>
      <c r="B606" s="77"/>
      <c r="C606" s="77"/>
      <c r="D606" s="77"/>
      <c r="E606" s="77"/>
      <c r="F606" s="77"/>
      <c r="G606" s="77"/>
      <c r="H606" s="77"/>
      <c r="I606" s="77"/>
      <c r="J606" s="77"/>
      <c r="K606" s="77"/>
      <c r="L606" s="77"/>
      <c r="M606" s="77"/>
      <c r="N606" s="77"/>
      <c r="O606" s="77"/>
      <c r="P606" s="77"/>
      <c r="Q606" s="77"/>
      <c r="R606" s="77"/>
      <c r="S606" s="77"/>
    </row>
    <row r="607" spans="1:19">
      <c r="A607" s="77"/>
      <c r="B607" s="77"/>
      <c r="C607" s="77"/>
      <c r="D607" s="77"/>
      <c r="E607" s="77"/>
      <c r="F607" s="77"/>
      <c r="G607" s="77"/>
      <c r="H607" s="77"/>
      <c r="I607" s="77"/>
      <c r="J607" s="77"/>
      <c r="K607" s="77"/>
      <c r="L607" s="77"/>
      <c r="M607" s="77"/>
      <c r="N607" s="77"/>
      <c r="O607" s="77"/>
      <c r="P607" s="77"/>
      <c r="Q607" s="77"/>
      <c r="R607" s="77"/>
      <c r="S607" s="77"/>
    </row>
    <row r="608" spans="1:19">
      <c r="A608" s="77"/>
      <c r="B608" s="77"/>
      <c r="C608" s="77"/>
      <c r="D608" s="77"/>
      <c r="E608" s="77"/>
      <c r="F608" s="77"/>
      <c r="G608" s="77"/>
      <c r="H608" s="77"/>
      <c r="I608" s="77"/>
      <c r="J608" s="77"/>
      <c r="K608" s="77"/>
      <c r="L608" s="77"/>
      <c r="M608" s="77"/>
      <c r="N608" s="77"/>
      <c r="O608" s="77"/>
      <c r="P608" s="77"/>
      <c r="Q608" s="77"/>
      <c r="R608" s="77"/>
      <c r="S608" s="77"/>
    </row>
    <row r="609" spans="1:19">
      <c r="A609" s="77"/>
      <c r="B609" s="77"/>
      <c r="C609" s="77"/>
      <c r="D609" s="77"/>
      <c r="E609" s="77"/>
      <c r="F609" s="77"/>
      <c r="G609" s="77"/>
      <c r="H609" s="77"/>
      <c r="I609" s="77"/>
      <c r="J609" s="77"/>
      <c r="K609" s="77"/>
      <c r="L609" s="77"/>
      <c r="M609" s="77"/>
      <c r="N609" s="77"/>
      <c r="O609" s="77"/>
      <c r="P609" s="77"/>
      <c r="Q609" s="77"/>
      <c r="R609" s="77"/>
      <c r="S609" s="77"/>
    </row>
    <row r="610" spans="1:19">
      <c r="A610" s="77"/>
      <c r="B610" s="77"/>
      <c r="C610" s="77"/>
      <c r="D610" s="77"/>
      <c r="E610" s="77"/>
      <c r="F610" s="77"/>
      <c r="G610" s="77"/>
      <c r="H610" s="77"/>
      <c r="I610" s="77"/>
      <c r="J610" s="77"/>
      <c r="K610" s="77"/>
      <c r="L610" s="77"/>
      <c r="M610" s="77"/>
      <c r="N610" s="77"/>
      <c r="O610" s="77"/>
      <c r="P610" s="77"/>
      <c r="Q610" s="77"/>
      <c r="R610" s="77"/>
      <c r="S610" s="77"/>
    </row>
    <row r="611" spans="1:19">
      <c r="A611" s="77"/>
      <c r="B611" s="77"/>
      <c r="C611" s="77"/>
      <c r="D611" s="77"/>
      <c r="E611" s="77"/>
      <c r="F611" s="77"/>
      <c r="G611" s="77"/>
      <c r="H611" s="77"/>
      <c r="I611" s="77"/>
      <c r="J611" s="77"/>
      <c r="K611" s="77"/>
      <c r="L611" s="77"/>
      <c r="M611" s="77"/>
      <c r="N611" s="77"/>
      <c r="O611" s="77"/>
      <c r="P611" s="77"/>
      <c r="Q611" s="77"/>
      <c r="R611" s="77"/>
      <c r="S611" s="77"/>
    </row>
    <row r="612" spans="1:19">
      <c r="A612" s="77"/>
      <c r="B612" s="77"/>
      <c r="C612" s="77"/>
      <c r="D612" s="77"/>
      <c r="E612" s="77"/>
      <c r="F612" s="77"/>
      <c r="G612" s="77"/>
      <c r="H612" s="77"/>
      <c r="I612" s="77"/>
      <c r="J612" s="77"/>
      <c r="K612" s="77"/>
      <c r="L612" s="77"/>
      <c r="M612" s="77"/>
      <c r="N612" s="77"/>
      <c r="O612" s="77"/>
      <c r="P612" s="77"/>
      <c r="Q612" s="77"/>
      <c r="R612" s="77"/>
      <c r="S612" s="77"/>
    </row>
    <row r="613" spans="1:19">
      <c r="A613" s="77"/>
      <c r="B613" s="77"/>
      <c r="C613" s="77"/>
      <c r="D613" s="77"/>
      <c r="E613" s="77"/>
      <c r="F613" s="77"/>
      <c r="G613" s="77"/>
      <c r="H613" s="77"/>
      <c r="I613" s="77"/>
      <c r="J613" s="77"/>
      <c r="K613" s="77"/>
      <c r="L613" s="77"/>
      <c r="M613" s="77"/>
      <c r="N613" s="77"/>
      <c r="O613" s="77"/>
      <c r="P613" s="77"/>
      <c r="Q613" s="77"/>
      <c r="R613" s="77"/>
      <c r="S613" s="77"/>
    </row>
    <row r="614" spans="1:19">
      <c r="A614" s="77"/>
      <c r="B614" s="77"/>
      <c r="C614" s="77"/>
      <c r="D614" s="77"/>
      <c r="E614" s="77"/>
      <c r="F614" s="77"/>
      <c r="G614" s="77"/>
      <c r="H614" s="77"/>
      <c r="I614" s="77"/>
      <c r="J614" s="77"/>
      <c r="K614" s="77"/>
      <c r="L614" s="77"/>
      <c r="M614" s="77"/>
      <c r="N614" s="77"/>
      <c r="O614" s="77"/>
      <c r="P614" s="77"/>
      <c r="Q614" s="77"/>
      <c r="R614" s="77"/>
      <c r="S614" s="77"/>
    </row>
    <row r="615" spans="1:19">
      <c r="A615" s="77"/>
      <c r="B615" s="77"/>
      <c r="C615" s="77"/>
      <c r="D615" s="77"/>
      <c r="E615" s="77"/>
      <c r="F615" s="77"/>
      <c r="G615" s="77"/>
      <c r="H615" s="77"/>
      <c r="I615" s="77"/>
      <c r="J615" s="77"/>
      <c r="K615" s="77"/>
      <c r="L615" s="77"/>
      <c r="M615" s="77"/>
      <c r="N615" s="77"/>
      <c r="O615" s="77"/>
      <c r="P615" s="77"/>
      <c r="Q615" s="77"/>
      <c r="R615" s="77"/>
      <c r="S615" s="77"/>
    </row>
    <row r="616" spans="1:19">
      <c r="A616" s="77"/>
      <c r="B616" s="77"/>
      <c r="C616" s="77"/>
      <c r="D616" s="77"/>
      <c r="E616" s="77"/>
      <c r="F616" s="77"/>
      <c r="G616" s="77"/>
      <c r="H616" s="77"/>
      <c r="I616" s="77"/>
      <c r="J616" s="77"/>
      <c r="K616" s="77"/>
      <c r="L616" s="77"/>
      <c r="M616" s="77"/>
      <c r="N616" s="77"/>
      <c r="O616" s="77"/>
      <c r="P616" s="77"/>
      <c r="Q616" s="77"/>
      <c r="R616" s="77"/>
      <c r="S616" s="77"/>
    </row>
    <row r="617" spans="1:19">
      <c r="A617" s="77"/>
      <c r="B617" s="77"/>
      <c r="C617" s="77"/>
      <c r="D617" s="77"/>
      <c r="E617" s="77"/>
      <c r="F617" s="77"/>
      <c r="G617" s="77"/>
      <c r="H617" s="77"/>
      <c r="I617" s="77"/>
      <c r="J617" s="77"/>
      <c r="K617" s="77"/>
      <c r="L617" s="77"/>
      <c r="M617" s="77"/>
      <c r="N617" s="77"/>
      <c r="O617" s="77"/>
      <c r="P617" s="77"/>
      <c r="Q617" s="77"/>
      <c r="R617" s="77"/>
      <c r="S617" s="77"/>
    </row>
    <row r="618" spans="1:19">
      <c r="A618" s="77"/>
      <c r="B618" s="77"/>
      <c r="C618" s="77"/>
      <c r="D618" s="77"/>
      <c r="E618" s="77"/>
      <c r="F618" s="77"/>
      <c r="G618" s="77"/>
      <c r="H618" s="77"/>
      <c r="I618" s="77"/>
      <c r="J618" s="77"/>
      <c r="K618" s="77"/>
      <c r="L618" s="77"/>
      <c r="M618" s="77"/>
      <c r="N618" s="77"/>
      <c r="O618" s="77"/>
      <c r="P618" s="77"/>
      <c r="Q618" s="77"/>
      <c r="R618" s="77"/>
      <c r="S618" s="77"/>
    </row>
    <row r="619" spans="1:19">
      <c r="A619" s="77"/>
      <c r="B619" s="77"/>
      <c r="C619" s="77"/>
      <c r="D619" s="77"/>
      <c r="E619" s="77"/>
      <c r="F619" s="77"/>
      <c r="G619" s="77"/>
      <c r="H619" s="77"/>
      <c r="I619" s="77"/>
      <c r="J619" s="77"/>
      <c r="K619" s="77"/>
      <c r="L619" s="77"/>
      <c r="M619" s="77"/>
      <c r="N619" s="77"/>
      <c r="O619" s="77"/>
      <c r="P619" s="77"/>
      <c r="Q619" s="77"/>
      <c r="R619" s="77"/>
      <c r="S619" s="77"/>
    </row>
    <row r="620" spans="1:19">
      <c r="A620" s="77"/>
      <c r="B620" s="77"/>
      <c r="C620" s="77"/>
      <c r="D620" s="77"/>
      <c r="E620" s="77"/>
      <c r="F620" s="77"/>
      <c r="G620" s="77"/>
      <c r="H620" s="77"/>
      <c r="I620" s="77"/>
      <c r="J620" s="77"/>
      <c r="K620" s="77"/>
      <c r="L620" s="77"/>
      <c r="M620" s="77"/>
      <c r="N620" s="77"/>
      <c r="O620" s="77"/>
      <c r="P620" s="77"/>
      <c r="Q620" s="77"/>
      <c r="R620" s="77"/>
      <c r="S620" s="77"/>
    </row>
    <row r="621" spans="1:19">
      <c r="A621" s="77"/>
      <c r="B621" s="77"/>
      <c r="C621" s="77"/>
      <c r="D621" s="77"/>
      <c r="E621" s="77"/>
      <c r="F621" s="77"/>
      <c r="G621" s="77"/>
      <c r="H621" s="77"/>
      <c r="I621" s="77"/>
      <c r="J621" s="77"/>
      <c r="K621" s="77"/>
      <c r="L621" s="77"/>
      <c r="M621" s="77"/>
      <c r="N621" s="77"/>
      <c r="O621" s="77"/>
      <c r="P621" s="77"/>
      <c r="Q621" s="77"/>
      <c r="R621" s="77"/>
      <c r="S621" s="77"/>
    </row>
    <row r="622" spans="1:19">
      <c r="A622" s="77"/>
      <c r="B622" s="77"/>
      <c r="C622" s="77"/>
      <c r="D622" s="77"/>
      <c r="E622" s="77"/>
      <c r="F622" s="77"/>
      <c r="G622" s="77"/>
      <c r="H622" s="77"/>
      <c r="I622" s="77"/>
      <c r="J622" s="77"/>
      <c r="K622" s="77"/>
      <c r="L622" s="77"/>
      <c r="M622" s="77"/>
      <c r="N622" s="77"/>
      <c r="O622" s="77"/>
      <c r="P622" s="77"/>
      <c r="Q622" s="77"/>
      <c r="R622" s="77"/>
      <c r="S622" s="77"/>
    </row>
    <row r="623" spans="1:19">
      <c r="A623" s="77"/>
      <c r="B623" s="77"/>
      <c r="C623" s="77"/>
      <c r="D623" s="77"/>
      <c r="E623" s="77"/>
      <c r="F623" s="77"/>
      <c r="G623" s="77"/>
      <c r="H623" s="77"/>
      <c r="I623" s="77"/>
      <c r="J623" s="77"/>
      <c r="K623" s="77"/>
      <c r="L623" s="77"/>
      <c r="M623" s="77"/>
      <c r="N623" s="77"/>
      <c r="O623" s="77"/>
      <c r="P623" s="77"/>
      <c r="Q623" s="77"/>
      <c r="R623" s="77"/>
      <c r="S623" s="77"/>
    </row>
    <row r="624" spans="1:19">
      <c r="A624" s="77"/>
      <c r="B624" s="77"/>
      <c r="C624" s="77"/>
      <c r="D624" s="77"/>
      <c r="E624" s="77"/>
      <c r="F624" s="77"/>
      <c r="G624" s="77"/>
      <c r="H624" s="77"/>
      <c r="I624" s="77"/>
      <c r="J624" s="77"/>
      <c r="K624" s="77"/>
      <c r="L624" s="77"/>
      <c r="M624" s="77"/>
      <c r="N624" s="77"/>
      <c r="O624" s="77"/>
      <c r="P624" s="77"/>
      <c r="Q624" s="77"/>
      <c r="R624" s="77"/>
      <c r="S624" s="77"/>
    </row>
    <row r="625" spans="1:19">
      <c r="A625" s="77"/>
      <c r="B625" s="77"/>
      <c r="C625" s="77"/>
      <c r="D625" s="77"/>
      <c r="E625" s="77"/>
      <c r="F625" s="77"/>
      <c r="G625" s="77"/>
      <c r="H625" s="77"/>
      <c r="I625" s="77"/>
      <c r="J625" s="77"/>
      <c r="K625" s="77"/>
      <c r="L625" s="77"/>
      <c r="M625" s="77"/>
      <c r="N625" s="77"/>
      <c r="O625" s="77"/>
      <c r="P625" s="77"/>
      <c r="Q625" s="77"/>
      <c r="R625" s="77"/>
      <c r="S625" s="77"/>
    </row>
    <row r="626" spans="1:19">
      <c r="A626" s="77"/>
      <c r="B626" s="77"/>
      <c r="C626" s="77"/>
      <c r="D626" s="77"/>
      <c r="E626" s="77"/>
      <c r="F626" s="77"/>
      <c r="G626" s="77"/>
      <c r="H626" s="77"/>
      <c r="I626" s="77"/>
      <c r="J626" s="77"/>
      <c r="K626" s="77"/>
      <c r="L626" s="77"/>
      <c r="M626" s="77"/>
      <c r="N626" s="77"/>
      <c r="O626" s="77"/>
      <c r="P626" s="77"/>
      <c r="Q626" s="77"/>
      <c r="R626" s="77"/>
      <c r="S626" s="77"/>
    </row>
    <row r="627" spans="1:19">
      <c r="A627" s="77"/>
      <c r="B627" s="77"/>
      <c r="C627" s="77"/>
      <c r="D627" s="77"/>
      <c r="E627" s="77"/>
      <c r="F627" s="77"/>
      <c r="G627" s="77"/>
      <c r="H627" s="77"/>
      <c r="I627" s="77"/>
      <c r="J627" s="77"/>
      <c r="K627" s="77"/>
      <c r="L627" s="77"/>
      <c r="M627" s="77"/>
      <c r="N627" s="77"/>
      <c r="O627" s="77"/>
      <c r="P627" s="77"/>
      <c r="Q627" s="77"/>
      <c r="R627" s="77"/>
      <c r="S627" s="77"/>
    </row>
    <row r="628" spans="1:19">
      <c r="A628" s="77"/>
      <c r="B628" s="77"/>
      <c r="C628" s="77"/>
      <c r="D628" s="77"/>
      <c r="E628" s="77"/>
      <c r="F628" s="77"/>
      <c r="G628" s="77"/>
      <c r="H628" s="77"/>
      <c r="I628" s="77"/>
      <c r="J628" s="77"/>
      <c r="K628" s="77"/>
      <c r="L628" s="77"/>
      <c r="M628" s="77"/>
      <c r="N628" s="77"/>
      <c r="O628" s="77"/>
      <c r="P628" s="77"/>
      <c r="Q628" s="77"/>
      <c r="R628" s="77"/>
      <c r="S628" s="77"/>
    </row>
    <row r="629" spans="1:19">
      <c r="A629" s="77"/>
      <c r="B629" s="77"/>
      <c r="C629" s="77"/>
      <c r="D629" s="77"/>
      <c r="E629" s="77"/>
      <c r="F629" s="77"/>
      <c r="G629" s="77"/>
      <c r="H629" s="77"/>
      <c r="I629" s="77"/>
      <c r="J629" s="77"/>
      <c r="K629" s="77"/>
      <c r="L629" s="77"/>
      <c r="M629" s="77"/>
      <c r="N629" s="77"/>
      <c r="O629" s="77"/>
      <c r="P629" s="77"/>
      <c r="Q629" s="77"/>
      <c r="R629" s="77"/>
      <c r="S629" s="77"/>
    </row>
    <row r="630" spans="1:19">
      <c r="A630" s="77"/>
      <c r="B630" s="77"/>
      <c r="C630" s="77"/>
      <c r="D630" s="77"/>
      <c r="E630" s="77"/>
      <c r="F630" s="77"/>
      <c r="G630" s="77"/>
      <c r="H630" s="77"/>
      <c r="I630" s="77"/>
      <c r="J630" s="77"/>
      <c r="K630" s="77"/>
      <c r="L630" s="77"/>
      <c r="M630" s="77"/>
      <c r="N630" s="77"/>
      <c r="O630" s="77"/>
      <c r="P630" s="77"/>
      <c r="Q630" s="77"/>
      <c r="R630" s="77"/>
      <c r="S630" s="77"/>
    </row>
    <row r="631" spans="1:19">
      <c r="A631" s="77"/>
      <c r="B631" s="77"/>
      <c r="C631" s="77"/>
      <c r="D631" s="77"/>
      <c r="E631" s="77"/>
      <c r="F631" s="77"/>
      <c r="G631" s="77"/>
      <c r="H631" s="77"/>
      <c r="I631" s="77"/>
      <c r="J631" s="77"/>
      <c r="K631" s="77"/>
      <c r="L631" s="77"/>
      <c r="M631" s="77"/>
      <c r="N631" s="77"/>
      <c r="O631" s="77"/>
      <c r="P631" s="77"/>
      <c r="Q631" s="77"/>
      <c r="R631" s="77"/>
      <c r="S631" s="77"/>
    </row>
    <row r="632" spans="1:19">
      <c r="A632" s="77"/>
      <c r="B632" s="77"/>
      <c r="C632" s="77"/>
      <c r="D632" s="77"/>
      <c r="E632" s="77"/>
      <c r="F632" s="77"/>
      <c r="G632" s="77"/>
      <c r="H632" s="77"/>
      <c r="I632" s="77"/>
      <c r="J632" s="77"/>
      <c r="K632" s="77"/>
      <c r="L632" s="77"/>
      <c r="M632" s="77"/>
      <c r="N632" s="77"/>
      <c r="O632" s="77"/>
      <c r="P632" s="77"/>
      <c r="Q632" s="77"/>
      <c r="R632" s="77"/>
      <c r="S632" s="77"/>
    </row>
    <row r="633" spans="1:19">
      <c r="A633" s="77"/>
      <c r="B633" s="77"/>
      <c r="C633" s="77"/>
      <c r="D633" s="77"/>
      <c r="E633" s="77"/>
      <c r="F633" s="77"/>
      <c r="G633" s="77"/>
      <c r="H633" s="77"/>
      <c r="I633" s="77"/>
      <c r="J633" s="77"/>
      <c r="K633" s="77"/>
      <c r="L633" s="77"/>
      <c r="M633" s="77"/>
      <c r="N633" s="77"/>
      <c r="O633" s="77"/>
      <c r="P633" s="77"/>
      <c r="Q633" s="77"/>
      <c r="R633" s="77"/>
      <c r="S633" s="77"/>
    </row>
    <row r="634" spans="1:19">
      <c r="A634" s="77"/>
      <c r="B634" s="77"/>
      <c r="C634" s="77"/>
      <c r="D634" s="77"/>
      <c r="E634" s="77"/>
      <c r="F634" s="77"/>
      <c r="G634" s="77"/>
      <c r="H634" s="77"/>
      <c r="I634" s="77"/>
      <c r="J634" s="77"/>
      <c r="K634" s="77"/>
      <c r="L634" s="77"/>
      <c r="M634" s="77"/>
      <c r="N634" s="77"/>
      <c r="O634" s="77"/>
      <c r="P634" s="77"/>
      <c r="Q634" s="77"/>
      <c r="R634" s="77"/>
      <c r="S634" s="77"/>
    </row>
    <row r="635" spans="1:19">
      <c r="A635" s="77"/>
      <c r="B635" s="77"/>
      <c r="C635" s="77"/>
      <c r="D635" s="77"/>
      <c r="E635" s="77"/>
      <c r="F635" s="77"/>
      <c r="G635" s="77"/>
      <c r="H635" s="77"/>
      <c r="I635" s="77"/>
      <c r="J635" s="77"/>
      <c r="K635" s="77"/>
      <c r="L635" s="77"/>
      <c r="M635" s="77"/>
      <c r="N635" s="77"/>
      <c r="O635" s="77"/>
      <c r="P635" s="77"/>
      <c r="Q635" s="77"/>
      <c r="R635" s="77"/>
      <c r="S635" s="77"/>
    </row>
    <row r="636" spans="1:19">
      <c r="A636" s="77"/>
      <c r="B636" s="77"/>
      <c r="C636" s="77"/>
      <c r="D636" s="77"/>
      <c r="E636" s="77"/>
      <c r="F636" s="77"/>
      <c r="G636" s="77"/>
      <c r="H636" s="77"/>
      <c r="I636" s="77"/>
      <c r="J636" s="77"/>
      <c r="K636" s="77"/>
      <c r="L636" s="77"/>
      <c r="M636" s="77"/>
      <c r="N636" s="77"/>
      <c r="O636" s="77"/>
      <c r="P636" s="77"/>
      <c r="Q636" s="77"/>
      <c r="R636" s="77"/>
      <c r="S636" s="77"/>
    </row>
    <row r="637" spans="1:19">
      <c r="A637" s="77"/>
      <c r="B637" s="77"/>
      <c r="C637" s="77"/>
      <c r="D637" s="77"/>
      <c r="E637" s="77"/>
      <c r="F637" s="77"/>
      <c r="G637" s="77"/>
      <c r="H637" s="77"/>
      <c r="I637" s="77"/>
      <c r="J637" s="77"/>
      <c r="K637" s="77"/>
      <c r="L637" s="77"/>
      <c r="M637" s="77"/>
      <c r="N637" s="77"/>
      <c r="O637" s="77"/>
      <c r="P637" s="77"/>
      <c r="Q637" s="77"/>
      <c r="R637" s="77"/>
      <c r="S637" s="77"/>
    </row>
    <row r="638" spans="1:19">
      <c r="A638" s="77"/>
      <c r="B638" s="77"/>
      <c r="C638" s="77"/>
      <c r="D638" s="77"/>
      <c r="E638" s="77"/>
      <c r="F638" s="77"/>
      <c r="G638" s="77"/>
      <c r="H638" s="77"/>
      <c r="I638" s="77"/>
      <c r="J638" s="77"/>
      <c r="K638" s="77"/>
      <c r="L638" s="77"/>
      <c r="M638" s="77"/>
      <c r="N638" s="77"/>
      <c r="O638" s="77"/>
      <c r="P638" s="77"/>
      <c r="Q638" s="77"/>
      <c r="R638" s="77"/>
      <c r="S638" s="77"/>
    </row>
    <row r="639" spans="1:19">
      <c r="A639" s="77"/>
      <c r="B639" s="77"/>
      <c r="C639" s="77"/>
      <c r="D639" s="77"/>
      <c r="E639" s="77"/>
      <c r="F639" s="77"/>
      <c r="G639" s="77"/>
      <c r="H639" s="77"/>
      <c r="I639" s="77"/>
      <c r="J639" s="77"/>
      <c r="K639" s="77"/>
      <c r="L639" s="77"/>
      <c r="M639" s="77"/>
      <c r="N639" s="77"/>
      <c r="O639" s="77"/>
      <c r="P639" s="77"/>
      <c r="Q639" s="77"/>
      <c r="R639" s="77"/>
      <c r="S639" s="77"/>
    </row>
    <row r="640" spans="1:19">
      <c r="A640" s="77"/>
      <c r="B640" s="77"/>
      <c r="C640" s="77"/>
      <c r="D640" s="77"/>
      <c r="E640" s="77"/>
      <c r="F640" s="77"/>
      <c r="G640" s="77"/>
      <c r="H640" s="77"/>
      <c r="I640" s="77"/>
      <c r="J640" s="77"/>
      <c r="K640" s="77"/>
      <c r="L640" s="77"/>
      <c r="M640" s="77"/>
      <c r="N640" s="77"/>
      <c r="O640" s="77"/>
      <c r="P640" s="77"/>
      <c r="Q640" s="77"/>
      <c r="R640" s="77"/>
      <c r="S640" s="77"/>
    </row>
    <row r="641" spans="1:19">
      <c r="A641" s="77"/>
      <c r="B641" s="77"/>
      <c r="C641" s="77"/>
      <c r="D641" s="77"/>
      <c r="E641" s="77"/>
      <c r="F641" s="77"/>
      <c r="G641" s="77"/>
      <c r="H641" s="77"/>
      <c r="I641" s="77"/>
      <c r="J641" s="77"/>
      <c r="K641" s="77"/>
      <c r="L641" s="77"/>
      <c r="M641" s="77"/>
      <c r="N641" s="77"/>
      <c r="O641" s="77"/>
      <c r="P641" s="77"/>
      <c r="Q641" s="77"/>
      <c r="R641" s="77"/>
      <c r="S641" s="77"/>
    </row>
    <row r="642" spans="1:19">
      <c r="A642" s="77"/>
      <c r="B642" s="77"/>
      <c r="C642" s="77"/>
      <c r="D642" s="77"/>
      <c r="E642" s="77"/>
      <c r="F642" s="77"/>
      <c r="G642" s="77"/>
      <c r="H642" s="77"/>
      <c r="I642" s="77"/>
      <c r="J642" s="77"/>
      <c r="K642" s="77"/>
      <c r="L642" s="77"/>
      <c r="M642" s="77"/>
      <c r="N642" s="77"/>
      <c r="O642" s="77"/>
      <c r="P642" s="77"/>
      <c r="Q642" s="77"/>
      <c r="R642" s="77"/>
      <c r="S642" s="77"/>
    </row>
    <row r="643" spans="1:19">
      <c r="A643" s="77"/>
      <c r="B643" s="77"/>
      <c r="C643" s="77"/>
      <c r="D643" s="77"/>
      <c r="E643" s="77"/>
      <c r="F643" s="77"/>
      <c r="G643" s="77"/>
      <c r="H643" s="77"/>
      <c r="I643" s="77"/>
      <c r="J643" s="77"/>
      <c r="K643" s="77"/>
      <c r="L643" s="77"/>
      <c r="M643" s="77"/>
      <c r="N643" s="77"/>
      <c r="O643" s="77"/>
      <c r="P643" s="77"/>
      <c r="Q643" s="77"/>
      <c r="R643" s="77"/>
      <c r="S643" s="77"/>
    </row>
    <row r="644" spans="1:19">
      <c r="A644" s="77"/>
      <c r="B644" s="77"/>
      <c r="C644" s="77"/>
      <c r="D644" s="77"/>
      <c r="E644" s="77"/>
      <c r="F644" s="77"/>
      <c r="G644" s="77"/>
      <c r="H644" s="77"/>
      <c r="I644" s="77"/>
      <c r="J644" s="77"/>
      <c r="K644" s="77"/>
      <c r="L644" s="77"/>
      <c r="M644" s="77"/>
      <c r="N644" s="77"/>
      <c r="O644" s="77"/>
      <c r="P644" s="77"/>
      <c r="Q644" s="77"/>
      <c r="R644" s="77"/>
      <c r="S644" s="77"/>
    </row>
    <row r="645" spans="1:19">
      <c r="A645" s="77"/>
      <c r="B645" s="77"/>
      <c r="C645" s="77"/>
      <c r="D645" s="77"/>
      <c r="E645" s="77"/>
      <c r="F645" s="77"/>
      <c r="G645" s="77"/>
      <c r="H645" s="77"/>
      <c r="I645" s="77"/>
      <c r="J645" s="77"/>
      <c r="K645" s="77"/>
      <c r="L645" s="77"/>
      <c r="M645" s="77"/>
      <c r="N645" s="77"/>
      <c r="O645" s="77"/>
      <c r="P645" s="77"/>
      <c r="Q645" s="77"/>
      <c r="R645" s="77"/>
      <c r="S645" s="77"/>
    </row>
    <row r="646" spans="1:19">
      <c r="A646" s="77"/>
      <c r="B646" s="77"/>
      <c r="C646" s="77"/>
      <c r="D646" s="77"/>
      <c r="E646" s="77"/>
      <c r="F646" s="77"/>
      <c r="G646" s="77"/>
      <c r="H646" s="77"/>
      <c r="I646" s="77"/>
      <c r="J646" s="77"/>
      <c r="K646" s="77"/>
      <c r="L646" s="77"/>
      <c r="M646" s="77"/>
      <c r="N646" s="77"/>
      <c r="O646" s="77"/>
      <c r="P646" s="77"/>
      <c r="Q646" s="77"/>
      <c r="R646" s="77"/>
      <c r="S646" s="77"/>
    </row>
    <row r="647" spans="1:19">
      <c r="A647" s="77"/>
      <c r="B647" s="77"/>
      <c r="C647" s="77"/>
      <c r="D647" s="77"/>
      <c r="E647" s="77"/>
      <c r="F647" s="77"/>
      <c r="G647" s="77"/>
      <c r="H647" s="77"/>
      <c r="I647" s="77"/>
      <c r="J647" s="77"/>
      <c r="K647" s="77"/>
      <c r="L647" s="77"/>
      <c r="M647" s="77"/>
      <c r="N647" s="77"/>
      <c r="O647" s="77"/>
      <c r="P647" s="77"/>
      <c r="Q647" s="77"/>
      <c r="R647" s="77"/>
      <c r="S647" s="77"/>
    </row>
    <row r="648" spans="1:19">
      <c r="A648" s="77"/>
      <c r="B648" s="77"/>
      <c r="C648" s="77"/>
      <c r="D648" s="77"/>
      <c r="E648" s="77"/>
      <c r="F648" s="77"/>
      <c r="G648" s="77"/>
      <c r="H648" s="77"/>
      <c r="I648" s="77"/>
      <c r="J648" s="77"/>
      <c r="K648" s="77"/>
      <c r="L648" s="77"/>
      <c r="M648" s="77"/>
      <c r="N648" s="77"/>
      <c r="O648" s="77"/>
      <c r="P648" s="77"/>
      <c r="Q648" s="77"/>
      <c r="R648" s="77"/>
      <c r="S648" s="77"/>
    </row>
    <row r="649" spans="1:19">
      <c r="A649" s="77"/>
      <c r="B649" s="77"/>
      <c r="C649" s="77"/>
      <c r="D649" s="77"/>
      <c r="E649" s="77"/>
      <c r="F649" s="77"/>
      <c r="G649" s="77"/>
      <c r="H649" s="77"/>
      <c r="I649" s="77"/>
      <c r="J649" s="77"/>
      <c r="K649" s="77"/>
      <c r="L649" s="77"/>
      <c r="M649" s="77"/>
      <c r="N649" s="77"/>
      <c r="O649" s="77"/>
      <c r="P649" s="77"/>
      <c r="Q649" s="77"/>
      <c r="R649" s="77"/>
      <c r="S649" s="77"/>
    </row>
    <row r="650" spans="1:19">
      <c r="A650" s="77"/>
      <c r="B650" s="77"/>
      <c r="C650" s="77"/>
      <c r="D650" s="77"/>
      <c r="E650" s="77"/>
      <c r="F650" s="77"/>
      <c r="G650" s="77"/>
      <c r="H650" s="77"/>
      <c r="I650" s="77"/>
      <c r="J650" s="77"/>
      <c r="K650" s="77"/>
      <c r="L650" s="77"/>
      <c r="M650" s="77"/>
      <c r="N650" s="77"/>
      <c r="O650" s="77"/>
      <c r="P650" s="77"/>
      <c r="Q650" s="77"/>
      <c r="R650" s="77"/>
      <c r="S650" s="77"/>
    </row>
    <row r="651" spans="1:19">
      <c r="A651" s="77"/>
      <c r="B651" s="77"/>
      <c r="C651" s="77"/>
      <c r="D651" s="77"/>
      <c r="E651" s="77"/>
      <c r="F651" s="77"/>
      <c r="G651" s="77"/>
      <c r="H651" s="77"/>
      <c r="I651" s="77"/>
      <c r="J651" s="77"/>
      <c r="K651" s="77"/>
      <c r="L651" s="77"/>
      <c r="M651" s="77"/>
      <c r="N651" s="77"/>
      <c r="O651" s="77"/>
      <c r="P651" s="77"/>
      <c r="Q651" s="77"/>
      <c r="R651" s="77"/>
      <c r="S651" s="77"/>
    </row>
    <row r="652" spans="1:19">
      <c r="A652" s="77"/>
      <c r="B652" s="77"/>
      <c r="C652" s="77"/>
      <c r="D652" s="77"/>
      <c r="E652" s="77"/>
      <c r="F652" s="77"/>
      <c r="G652" s="77"/>
      <c r="H652" s="77"/>
      <c r="I652" s="77"/>
      <c r="J652" s="77"/>
      <c r="K652" s="77"/>
      <c r="L652" s="77"/>
      <c r="M652" s="77"/>
      <c r="N652" s="77"/>
      <c r="O652" s="77"/>
      <c r="P652" s="77"/>
      <c r="Q652" s="77"/>
      <c r="R652" s="77"/>
      <c r="S652" s="77"/>
    </row>
    <row r="653" spans="1:19">
      <c r="A653" s="77"/>
      <c r="B653" s="77"/>
      <c r="C653" s="77"/>
      <c r="D653" s="77"/>
      <c r="E653" s="77"/>
      <c r="F653" s="77"/>
      <c r="G653" s="77"/>
      <c r="H653" s="77"/>
      <c r="I653" s="77"/>
      <c r="J653" s="77"/>
      <c r="K653" s="77"/>
      <c r="L653" s="77"/>
      <c r="M653" s="77"/>
      <c r="N653" s="77"/>
      <c r="O653" s="77"/>
      <c r="P653" s="77"/>
      <c r="Q653" s="77"/>
      <c r="R653" s="77"/>
      <c r="S653" s="77"/>
    </row>
    <row r="654" spans="1:19">
      <c r="A654" s="77"/>
      <c r="B654" s="77"/>
      <c r="C654" s="77"/>
      <c r="D654" s="77"/>
      <c r="E654" s="77"/>
      <c r="F654" s="77"/>
      <c r="G654" s="77"/>
      <c r="H654" s="77"/>
      <c r="I654" s="77"/>
      <c r="J654" s="77"/>
      <c r="K654" s="77"/>
      <c r="L654" s="77"/>
      <c r="M654" s="77"/>
      <c r="N654" s="77"/>
      <c r="O654" s="77"/>
      <c r="P654" s="77"/>
      <c r="Q654" s="77"/>
      <c r="R654" s="77"/>
      <c r="S654" s="77"/>
    </row>
    <row r="655" spans="1:19">
      <c r="A655" s="77"/>
      <c r="B655" s="77"/>
      <c r="C655" s="77"/>
      <c r="D655" s="77"/>
      <c r="E655" s="77"/>
      <c r="F655" s="77"/>
      <c r="G655" s="77"/>
      <c r="H655" s="77"/>
      <c r="I655" s="77"/>
      <c r="J655" s="77"/>
      <c r="K655" s="77"/>
      <c r="L655" s="77"/>
      <c r="M655" s="77"/>
      <c r="N655" s="77"/>
      <c r="O655" s="77"/>
      <c r="P655" s="77"/>
      <c r="Q655" s="77"/>
      <c r="R655" s="77"/>
      <c r="S655" s="77"/>
    </row>
    <row r="656" spans="1:19">
      <c r="A656" s="77"/>
      <c r="B656" s="77"/>
      <c r="C656" s="77"/>
      <c r="D656" s="77"/>
      <c r="E656" s="77"/>
      <c r="F656" s="77"/>
      <c r="G656" s="77"/>
      <c r="H656" s="77"/>
      <c r="I656" s="77"/>
      <c r="J656" s="77"/>
      <c r="K656" s="77"/>
      <c r="L656" s="77"/>
      <c r="M656" s="77"/>
      <c r="N656" s="77"/>
      <c r="O656" s="77"/>
      <c r="P656" s="77"/>
      <c r="Q656" s="77"/>
      <c r="R656" s="77"/>
      <c r="S656" s="77"/>
    </row>
    <row r="657" spans="1:19">
      <c r="A657" s="77"/>
      <c r="B657" s="77"/>
      <c r="C657" s="77"/>
      <c r="D657" s="77"/>
      <c r="E657" s="77"/>
      <c r="F657" s="77"/>
      <c r="G657" s="77"/>
      <c r="H657" s="77"/>
      <c r="I657" s="77"/>
      <c r="J657" s="77"/>
      <c r="K657" s="77"/>
      <c r="L657" s="77"/>
      <c r="M657" s="77"/>
      <c r="N657" s="77"/>
      <c r="O657" s="77"/>
      <c r="P657" s="77"/>
      <c r="Q657" s="77"/>
      <c r="R657" s="77"/>
      <c r="S657" s="77"/>
    </row>
    <row r="658" spans="1:19">
      <c r="A658" s="77"/>
      <c r="B658" s="77"/>
      <c r="C658" s="77"/>
      <c r="D658" s="77"/>
      <c r="E658" s="77"/>
      <c r="F658" s="77"/>
      <c r="G658" s="77"/>
      <c r="H658" s="77"/>
      <c r="I658" s="77"/>
      <c r="J658" s="77"/>
      <c r="K658" s="77"/>
      <c r="L658" s="77"/>
      <c r="M658" s="77"/>
      <c r="N658" s="77"/>
      <c r="O658" s="77"/>
      <c r="P658" s="77"/>
      <c r="Q658" s="77"/>
      <c r="R658" s="77"/>
      <c r="S658" s="77"/>
    </row>
    <row r="659" spans="1:19">
      <c r="A659" s="77"/>
      <c r="B659" s="77"/>
      <c r="C659" s="77"/>
      <c r="D659" s="77"/>
      <c r="E659" s="77"/>
      <c r="F659" s="77"/>
      <c r="G659" s="77"/>
      <c r="H659" s="77"/>
      <c r="I659" s="77"/>
      <c r="J659" s="77"/>
      <c r="K659" s="77"/>
      <c r="L659" s="77"/>
      <c r="M659" s="77"/>
      <c r="N659" s="77"/>
      <c r="O659" s="77"/>
      <c r="P659" s="77"/>
      <c r="Q659" s="77"/>
      <c r="R659" s="77"/>
      <c r="S659" s="77"/>
    </row>
    <row r="660" spans="1:19">
      <c r="A660" s="77"/>
      <c r="B660" s="77"/>
      <c r="C660" s="77"/>
      <c r="D660" s="77"/>
      <c r="E660" s="77"/>
      <c r="F660" s="77"/>
      <c r="G660" s="77"/>
      <c r="H660" s="77"/>
      <c r="I660" s="77"/>
      <c r="J660" s="77"/>
      <c r="K660" s="77"/>
      <c r="L660" s="77"/>
      <c r="M660" s="77"/>
      <c r="N660" s="77"/>
      <c r="O660" s="77"/>
      <c r="P660" s="77"/>
      <c r="Q660" s="77"/>
      <c r="R660" s="77"/>
      <c r="S660" s="77"/>
    </row>
    <row r="661" spans="1:19">
      <c r="A661" s="77"/>
      <c r="B661" s="77"/>
      <c r="C661" s="77"/>
      <c r="D661" s="77"/>
      <c r="E661" s="77"/>
      <c r="F661" s="77"/>
      <c r="G661" s="77"/>
      <c r="H661" s="77"/>
      <c r="I661" s="77"/>
      <c r="J661" s="77"/>
      <c r="K661" s="77"/>
      <c r="L661" s="77"/>
      <c r="M661" s="77"/>
      <c r="N661" s="77"/>
      <c r="O661" s="77"/>
      <c r="P661" s="77"/>
      <c r="Q661" s="77"/>
      <c r="R661" s="77"/>
      <c r="S661" s="77"/>
    </row>
    <row r="662" spans="1:19">
      <c r="A662" s="77"/>
      <c r="B662" s="77"/>
      <c r="C662" s="77"/>
      <c r="D662" s="77"/>
      <c r="E662" s="77"/>
      <c r="F662" s="77"/>
      <c r="G662" s="77"/>
      <c r="H662" s="77"/>
      <c r="I662" s="77"/>
      <c r="J662" s="77"/>
      <c r="K662" s="77"/>
      <c r="L662" s="77"/>
      <c r="M662" s="77"/>
      <c r="N662" s="77"/>
      <c r="O662" s="77"/>
      <c r="P662" s="77"/>
      <c r="Q662" s="77"/>
      <c r="R662" s="77"/>
      <c r="S662" s="77"/>
    </row>
    <row r="663" spans="1:19">
      <c r="A663" s="77"/>
      <c r="B663" s="77"/>
      <c r="C663" s="77"/>
      <c r="D663" s="77"/>
      <c r="E663" s="77"/>
      <c r="F663" s="77"/>
      <c r="G663" s="77"/>
      <c r="H663" s="77"/>
      <c r="I663" s="77"/>
      <c r="J663" s="77"/>
      <c r="K663" s="77"/>
      <c r="L663" s="77"/>
      <c r="M663" s="77"/>
      <c r="N663" s="77"/>
      <c r="O663" s="77"/>
      <c r="P663" s="77"/>
      <c r="Q663" s="77"/>
      <c r="R663" s="77"/>
      <c r="S663" s="77"/>
    </row>
    <row r="664" spans="1:19">
      <c r="A664" s="77"/>
      <c r="B664" s="77"/>
      <c r="C664" s="77"/>
      <c r="D664" s="77"/>
      <c r="E664" s="77"/>
      <c r="F664" s="77"/>
      <c r="G664" s="77"/>
      <c r="H664" s="77"/>
      <c r="I664" s="77"/>
      <c r="J664" s="77"/>
      <c r="K664" s="77"/>
      <c r="L664" s="77"/>
      <c r="M664" s="77"/>
      <c r="N664" s="77"/>
      <c r="O664" s="77"/>
      <c r="P664" s="77"/>
      <c r="Q664" s="77"/>
      <c r="R664" s="77"/>
      <c r="S664" s="77"/>
    </row>
    <row r="665" spans="1:19">
      <c r="A665" s="77"/>
      <c r="B665" s="77"/>
      <c r="C665" s="77"/>
      <c r="D665" s="77"/>
      <c r="E665" s="77"/>
      <c r="F665" s="77"/>
      <c r="G665" s="77"/>
      <c r="H665" s="77"/>
      <c r="I665" s="77"/>
      <c r="J665" s="77"/>
      <c r="K665" s="77"/>
      <c r="L665" s="77"/>
      <c r="M665" s="77"/>
      <c r="N665" s="77"/>
      <c r="O665" s="77"/>
      <c r="P665" s="77"/>
      <c r="Q665" s="77"/>
      <c r="R665" s="77"/>
      <c r="S665" s="77"/>
    </row>
    <row r="666" spans="1:19">
      <c r="A666" s="77"/>
      <c r="B666" s="77"/>
      <c r="C666" s="77"/>
      <c r="D666" s="77"/>
      <c r="E666" s="77"/>
      <c r="F666" s="77"/>
      <c r="G666" s="77"/>
      <c r="H666" s="77"/>
      <c r="I666" s="77"/>
      <c r="J666" s="77"/>
      <c r="K666" s="77"/>
      <c r="L666" s="77"/>
      <c r="M666" s="77"/>
      <c r="N666" s="77"/>
      <c r="O666" s="77"/>
      <c r="P666" s="77"/>
      <c r="Q666" s="77"/>
      <c r="R666" s="77"/>
      <c r="S666" s="77"/>
    </row>
    <row r="667" spans="1:19">
      <c r="A667" s="77"/>
      <c r="B667" s="77"/>
      <c r="C667" s="77"/>
      <c r="D667" s="77"/>
      <c r="E667" s="77"/>
      <c r="F667" s="77"/>
      <c r="G667" s="77"/>
      <c r="H667" s="77"/>
      <c r="I667" s="77"/>
      <c r="J667" s="77"/>
      <c r="K667" s="77"/>
      <c r="L667" s="77"/>
      <c r="M667" s="77"/>
      <c r="N667" s="77"/>
      <c r="O667" s="77"/>
      <c r="P667" s="77"/>
      <c r="Q667" s="77"/>
      <c r="R667" s="77"/>
      <c r="S667" s="77"/>
    </row>
    <row r="668" spans="1:19">
      <c r="A668" s="77"/>
      <c r="B668" s="77"/>
      <c r="C668" s="77"/>
      <c r="D668" s="77"/>
      <c r="E668" s="77"/>
      <c r="F668" s="77"/>
      <c r="G668" s="77"/>
      <c r="H668" s="77"/>
      <c r="I668" s="77"/>
      <c r="J668" s="77"/>
      <c r="K668" s="77"/>
      <c r="L668" s="77"/>
      <c r="M668" s="77"/>
      <c r="N668" s="77"/>
      <c r="O668" s="77"/>
      <c r="P668" s="77"/>
      <c r="Q668" s="77"/>
      <c r="R668" s="77"/>
      <c r="S668" s="77"/>
    </row>
    <row r="669" spans="1:19">
      <c r="A669" s="77"/>
      <c r="B669" s="77"/>
      <c r="C669" s="77"/>
      <c r="D669" s="77"/>
      <c r="E669" s="77"/>
      <c r="F669" s="77"/>
      <c r="G669" s="77"/>
      <c r="H669" s="77"/>
      <c r="I669" s="77"/>
      <c r="J669" s="77"/>
      <c r="K669" s="77"/>
      <c r="L669" s="77"/>
      <c r="M669" s="77"/>
      <c r="N669" s="77"/>
      <c r="O669" s="77"/>
      <c r="P669" s="77"/>
      <c r="Q669" s="77"/>
      <c r="R669" s="77"/>
      <c r="S669" s="77"/>
    </row>
    <row r="670" spans="1:19">
      <c r="A670" s="77"/>
      <c r="B670" s="77"/>
      <c r="C670" s="77"/>
      <c r="D670" s="77"/>
      <c r="E670" s="77"/>
      <c r="F670" s="77"/>
      <c r="G670" s="77"/>
      <c r="H670" s="77"/>
      <c r="I670" s="77"/>
      <c r="J670" s="77"/>
      <c r="K670" s="77"/>
      <c r="L670" s="77"/>
      <c r="M670" s="77"/>
      <c r="N670" s="77"/>
      <c r="O670" s="77"/>
      <c r="P670" s="77"/>
      <c r="Q670" s="77"/>
      <c r="R670" s="77"/>
      <c r="S670" s="77"/>
    </row>
    <row r="671" spans="1:19">
      <c r="A671" s="77"/>
      <c r="B671" s="77"/>
      <c r="C671" s="77"/>
      <c r="D671" s="77"/>
      <c r="E671" s="77"/>
      <c r="F671" s="77"/>
      <c r="G671" s="77"/>
      <c r="H671" s="77"/>
      <c r="I671" s="77"/>
      <c r="J671" s="77"/>
      <c r="K671" s="77"/>
      <c r="L671" s="77"/>
      <c r="M671" s="77"/>
      <c r="N671" s="77"/>
      <c r="O671" s="77"/>
      <c r="P671" s="77"/>
      <c r="Q671" s="77"/>
      <c r="R671" s="77"/>
      <c r="S671" s="77"/>
    </row>
    <row r="672" spans="1:19">
      <c r="A672" s="77"/>
      <c r="B672" s="77"/>
      <c r="C672" s="77"/>
      <c r="D672" s="77"/>
      <c r="E672" s="77"/>
      <c r="F672" s="77"/>
      <c r="G672" s="77"/>
      <c r="H672" s="77"/>
      <c r="I672" s="77"/>
      <c r="J672" s="77"/>
      <c r="K672" s="77"/>
      <c r="L672" s="77"/>
      <c r="M672" s="77"/>
      <c r="N672" s="77"/>
      <c r="O672" s="77"/>
      <c r="P672" s="77"/>
      <c r="Q672" s="77"/>
      <c r="R672" s="77"/>
      <c r="S672" s="77"/>
    </row>
    <row r="673" spans="1:19">
      <c r="A673" s="77"/>
      <c r="B673" s="77"/>
      <c r="C673" s="77"/>
      <c r="D673" s="77"/>
      <c r="E673" s="77"/>
      <c r="F673" s="77"/>
      <c r="G673" s="77"/>
      <c r="H673" s="77"/>
      <c r="I673" s="77"/>
      <c r="J673" s="77"/>
      <c r="K673" s="77"/>
      <c r="L673" s="77"/>
      <c r="M673" s="77"/>
      <c r="N673" s="77"/>
      <c r="O673" s="77"/>
      <c r="P673" s="77"/>
      <c r="Q673" s="77"/>
      <c r="R673" s="77"/>
      <c r="S673" s="77"/>
    </row>
    <row r="674" spans="1:19">
      <c r="A674" s="77"/>
      <c r="B674" s="77"/>
      <c r="C674" s="77"/>
      <c r="D674" s="77"/>
      <c r="E674" s="77"/>
      <c r="F674" s="77"/>
      <c r="G674" s="77"/>
      <c r="H674" s="77"/>
      <c r="I674" s="77"/>
      <c r="J674" s="77"/>
      <c r="K674" s="77"/>
      <c r="L674" s="77"/>
      <c r="M674" s="77"/>
      <c r="N674" s="77"/>
      <c r="O674" s="77"/>
      <c r="P674" s="77"/>
      <c r="Q674" s="77"/>
      <c r="R674" s="77"/>
      <c r="S674" s="77"/>
    </row>
    <row r="675" spans="1:19">
      <c r="A675" s="77"/>
      <c r="B675" s="77"/>
      <c r="C675" s="77"/>
      <c r="D675" s="77"/>
      <c r="E675" s="77"/>
      <c r="F675" s="77"/>
      <c r="G675" s="77"/>
      <c r="H675" s="77"/>
      <c r="I675" s="77"/>
      <c r="J675" s="77"/>
      <c r="K675" s="77"/>
      <c r="L675" s="77"/>
      <c r="M675" s="77"/>
      <c r="N675" s="77"/>
      <c r="O675" s="77"/>
      <c r="P675" s="77"/>
      <c r="Q675" s="77"/>
      <c r="R675" s="77"/>
      <c r="S675" s="77"/>
    </row>
    <row r="676" spans="1:19">
      <c r="A676" s="77"/>
      <c r="B676" s="77"/>
      <c r="C676" s="77"/>
      <c r="D676" s="77"/>
      <c r="E676" s="77"/>
      <c r="F676" s="77"/>
      <c r="G676" s="77"/>
      <c r="H676" s="77"/>
      <c r="I676" s="77"/>
      <c r="J676" s="77"/>
      <c r="K676" s="77"/>
      <c r="L676" s="77"/>
      <c r="M676" s="77"/>
      <c r="N676" s="77"/>
      <c r="O676" s="77"/>
      <c r="P676" s="77"/>
      <c r="Q676" s="77"/>
      <c r="R676" s="77"/>
      <c r="S676" s="77"/>
    </row>
    <row r="677" spans="1:19">
      <c r="A677" s="77"/>
      <c r="B677" s="77"/>
      <c r="C677" s="77"/>
      <c r="D677" s="77"/>
      <c r="E677" s="77"/>
      <c r="F677" s="77"/>
      <c r="G677" s="77"/>
      <c r="H677" s="77"/>
      <c r="I677" s="77"/>
      <c r="J677" s="77"/>
      <c r="K677" s="77"/>
      <c r="L677" s="77"/>
      <c r="M677" s="77"/>
      <c r="N677" s="77"/>
      <c r="O677" s="77"/>
      <c r="P677" s="77"/>
      <c r="Q677" s="77"/>
      <c r="R677" s="77"/>
      <c r="S677" s="77"/>
    </row>
    <row r="678" spans="1:19">
      <c r="A678" s="77"/>
      <c r="B678" s="77"/>
      <c r="C678" s="77"/>
      <c r="D678" s="77"/>
      <c r="E678" s="77"/>
      <c r="F678" s="77"/>
      <c r="G678" s="77"/>
      <c r="H678" s="77"/>
      <c r="I678" s="77"/>
      <c r="J678" s="77"/>
      <c r="K678" s="77"/>
      <c r="L678" s="77"/>
      <c r="M678" s="77"/>
      <c r="N678" s="77"/>
      <c r="O678" s="77"/>
      <c r="P678" s="77"/>
      <c r="Q678" s="77"/>
      <c r="R678" s="77"/>
      <c r="S678" s="77"/>
    </row>
    <row r="679" spans="1:19">
      <c r="A679" s="77"/>
      <c r="B679" s="77"/>
      <c r="C679" s="77"/>
      <c r="D679" s="77"/>
      <c r="E679" s="77"/>
      <c r="F679" s="77"/>
      <c r="G679" s="77"/>
      <c r="H679" s="77"/>
      <c r="I679" s="77"/>
      <c r="J679" s="77"/>
      <c r="K679" s="77"/>
      <c r="L679" s="77"/>
      <c r="M679" s="77"/>
      <c r="N679" s="77"/>
      <c r="O679" s="77"/>
      <c r="P679" s="77"/>
      <c r="Q679" s="77"/>
      <c r="R679" s="77"/>
      <c r="S679" s="77"/>
    </row>
    <row r="680" spans="1:19">
      <c r="A680" s="77"/>
      <c r="B680" s="77"/>
      <c r="C680" s="77"/>
      <c r="D680" s="77"/>
      <c r="E680" s="77"/>
      <c r="F680" s="77"/>
      <c r="G680" s="77"/>
      <c r="H680" s="77"/>
      <c r="I680" s="77"/>
      <c r="J680" s="77"/>
      <c r="K680" s="77"/>
      <c r="L680" s="77"/>
      <c r="M680" s="77"/>
      <c r="N680" s="77"/>
      <c r="O680" s="77"/>
      <c r="P680" s="77"/>
      <c r="Q680" s="77"/>
      <c r="R680" s="77"/>
      <c r="S680" s="77"/>
    </row>
    <row r="681" spans="1:19">
      <c r="A681" s="77"/>
      <c r="B681" s="77"/>
      <c r="C681" s="77"/>
      <c r="D681" s="77"/>
      <c r="E681" s="77"/>
      <c r="F681" s="77"/>
      <c r="G681" s="77"/>
      <c r="H681" s="77"/>
      <c r="I681" s="77"/>
      <c r="J681" s="77"/>
      <c r="K681" s="77"/>
      <c r="L681" s="77"/>
      <c r="M681" s="77"/>
      <c r="N681" s="77"/>
      <c r="O681" s="77"/>
      <c r="P681" s="77"/>
      <c r="Q681" s="77"/>
      <c r="R681" s="77"/>
      <c r="S681" s="77"/>
    </row>
    <row r="682" spans="1:19">
      <c r="A682" s="77"/>
      <c r="B682" s="77"/>
      <c r="C682" s="77"/>
      <c r="D682" s="77"/>
      <c r="E682" s="77"/>
      <c r="F682" s="77"/>
      <c r="G682" s="77"/>
      <c r="H682" s="77"/>
      <c r="I682" s="77"/>
      <c r="J682" s="77"/>
      <c r="K682" s="77"/>
      <c r="L682" s="77"/>
      <c r="M682" s="77"/>
      <c r="N682" s="77"/>
      <c r="O682" s="77"/>
      <c r="P682" s="77"/>
      <c r="Q682" s="77"/>
      <c r="R682" s="77"/>
      <c r="S682" s="77"/>
    </row>
    <row r="683" spans="1:19">
      <c r="A683" s="77"/>
      <c r="B683" s="77"/>
      <c r="C683" s="77"/>
      <c r="D683" s="77"/>
      <c r="E683" s="77"/>
      <c r="F683" s="77"/>
      <c r="G683" s="77"/>
      <c r="H683" s="77"/>
      <c r="I683" s="77"/>
      <c r="J683" s="77"/>
      <c r="K683" s="77"/>
      <c r="L683" s="77"/>
      <c r="M683" s="77"/>
      <c r="N683" s="77"/>
      <c r="O683" s="77"/>
      <c r="P683" s="77"/>
      <c r="Q683" s="77"/>
      <c r="R683" s="77"/>
      <c r="S683" s="77"/>
    </row>
    <row r="684" spans="1:19">
      <c r="A684" s="77"/>
      <c r="B684" s="77"/>
      <c r="C684" s="77"/>
      <c r="D684" s="77"/>
      <c r="E684" s="77"/>
      <c r="F684" s="77"/>
      <c r="G684" s="77"/>
      <c r="H684" s="77"/>
      <c r="I684" s="77"/>
      <c r="J684" s="77"/>
      <c r="K684" s="77"/>
      <c r="L684" s="77"/>
      <c r="M684" s="77"/>
      <c r="N684" s="77"/>
      <c r="O684" s="77"/>
      <c r="P684" s="77"/>
      <c r="Q684" s="77"/>
      <c r="R684" s="77"/>
      <c r="S684" s="77"/>
    </row>
    <row r="685" spans="1:19">
      <c r="A685" s="77"/>
      <c r="B685" s="77"/>
      <c r="C685" s="77"/>
      <c r="D685" s="77"/>
      <c r="E685" s="77"/>
      <c r="F685" s="77"/>
      <c r="G685" s="77"/>
      <c r="H685" s="77"/>
      <c r="I685" s="77"/>
      <c r="J685" s="77"/>
      <c r="K685" s="77"/>
      <c r="L685" s="77"/>
      <c r="M685" s="77"/>
      <c r="N685" s="77"/>
      <c r="O685" s="77"/>
      <c r="P685" s="77"/>
      <c r="Q685" s="77"/>
      <c r="R685" s="77"/>
      <c r="S685" s="77"/>
    </row>
    <row r="686" spans="1:19">
      <c r="A686" s="77"/>
      <c r="B686" s="77"/>
      <c r="C686" s="77"/>
      <c r="D686" s="77"/>
      <c r="E686" s="77"/>
      <c r="F686" s="77"/>
      <c r="G686" s="77"/>
      <c r="H686" s="77"/>
      <c r="I686" s="77"/>
      <c r="J686" s="77"/>
      <c r="K686" s="77"/>
      <c r="L686" s="77"/>
      <c r="M686" s="77"/>
      <c r="N686" s="77"/>
      <c r="O686" s="77"/>
      <c r="P686" s="77"/>
      <c r="Q686" s="77"/>
      <c r="R686" s="77"/>
      <c r="S686" s="77"/>
    </row>
    <row r="687" spans="1:19">
      <c r="A687" s="77"/>
      <c r="B687" s="77"/>
      <c r="C687" s="77"/>
      <c r="D687" s="77"/>
      <c r="E687" s="77"/>
      <c r="F687" s="77"/>
      <c r="G687" s="77"/>
      <c r="H687" s="77"/>
      <c r="I687" s="77"/>
      <c r="J687" s="77"/>
      <c r="K687" s="77"/>
      <c r="L687" s="77"/>
      <c r="M687" s="77"/>
      <c r="N687" s="77"/>
      <c r="O687" s="77"/>
      <c r="P687" s="77"/>
      <c r="Q687" s="77"/>
      <c r="R687" s="77"/>
      <c r="S687" s="77"/>
    </row>
    <row r="688" spans="1:19">
      <c r="A688" s="77"/>
      <c r="B688" s="77"/>
      <c r="C688" s="77"/>
      <c r="D688" s="77"/>
      <c r="E688" s="77"/>
      <c r="F688" s="77"/>
      <c r="G688" s="77"/>
      <c r="H688" s="77"/>
      <c r="I688" s="77"/>
      <c r="J688" s="77"/>
      <c r="K688" s="77"/>
      <c r="L688" s="77"/>
      <c r="M688" s="77"/>
      <c r="N688" s="77"/>
      <c r="O688" s="77"/>
      <c r="P688" s="77"/>
      <c r="Q688" s="77"/>
      <c r="R688" s="77"/>
      <c r="S688" s="77"/>
    </row>
    <row r="689" spans="1:19">
      <c r="A689" s="77"/>
      <c r="B689" s="77"/>
      <c r="C689" s="77"/>
      <c r="D689" s="77"/>
      <c r="E689" s="77"/>
      <c r="F689" s="77"/>
      <c r="G689" s="77"/>
      <c r="H689" s="77"/>
      <c r="I689" s="77"/>
      <c r="J689" s="77"/>
      <c r="K689" s="77"/>
      <c r="L689" s="77"/>
      <c r="M689" s="77"/>
      <c r="N689" s="77"/>
      <c r="O689" s="77"/>
      <c r="P689" s="77"/>
      <c r="Q689" s="77"/>
      <c r="R689" s="77"/>
      <c r="S689" s="77"/>
    </row>
    <row r="690" spans="1:19">
      <c r="A690" s="77"/>
      <c r="B690" s="77"/>
      <c r="C690" s="77"/>
      <c r="D690" s="77"/>
      <c r="E690" s="77"/>
      <c r="F690" s="77"/>
      <c r="G690" s="77"/>
      <c r="H690" s="77"/>
      <c r="I690" s="77"/>
      <c r="J690" s="77"/>
      <c r="K690" s="77"/>
      <c r="L690" s="77"/>
      <c r="M690" s="77"/>
      <c r="N690" s="77"/>
      <c r="O690" s="77"/>
      <c r="P690" s="77"/>
      <c r="Q690" s="77"/>
      <c r="R690" s="77"/>
      <c r="S690" s="77"/>
    </row>
    <row r="691" spans="1:19">
      <c r="A691" s="77"/>
      <c r="B691" s="77"/>
      <c r="C691" s="77"/>
      <c r="D691" s="77"/>
      <c r="E691" s="77"/>
      <c r="F691" s="77"/>
      <c r="G691" s="77"/>
      <c r="H691" s="77"/>
      <c r="I691" s="77"/>
      <c r="J691" s="77"/>
      <c r="K691" s="77"/>
      <c r="L691" s="77"/>
      <c r="M691" s="77"/>
      <c r="N691" s="77"/>
      <c r="O691" s="77"/>
      <c r="P691" s="77"/>
      <c r="Q691" s="77"/>
      <c r="R691" s="77"/>
      <c r="S691" s="77"/>
    </row>
    <row r="692" spans="1:19">
      <c r="A692" s="77"/>
      <c r="B692" s="77"/>
      <c r="C692" s="77"/>
      <c r="D692" s="77"/>
      <c r="E692" s="77"/>
      <c r="F692" s="77"/>
      <c r="G692" s="77"/>
      <c r="H692" s="77"/>
      <c r="I692" s="77"/>
      <c r="J692" s="77"/>
      <c r="K692" s="77"/>
      <c r="L692" s="77"/>
      <c r="M692" s="77"/>
      <c r="N692" s="77"/>
      <c r="O692" s="77"/>
      <c r="P692" s="77"/>
      <c r="Q692" s="77"/>
      <c r="R692" s="77"/>
      <c r="S692" s="77"/>
    </row>
    <row r="693" spans="1:19">
      <c r="A693" s="77"/>
      <c r="B693" s="77"/>
      <c r="C693" s="77"/>
      <c r="D693" s="77"/>
      <c r="E693" s="77"/>
      <c r="F693" s="77"/>
      <c r="G693" s="77"/>
      <c r="H693" s="77"/>
      <c r="I693" s="77"/>
      <c r="J693" s="77"/>
      <c r="K693" s="77"/>
      <c r="L693" s="77"/>
      <c r="M693" s="77"/>
      <c r="N693" s="77"/>
      <c r="O693" s="77"/>
      <c r="P693" s="77"/>
      <c r="Q693" s="77"/>
      <c r="R693" s="77"/>
      <c r="S693" s="77"/>
    </row>
    <row r="694" spans="1:19">
      <c r="A694" s="77"/>
      <c r="B694" s="77"/>
      <c r="C694" s="77"/>
      <c r="D694" s="77"/>
      <c r="E694" s="77"/>
      <c r="F694" s="77"/>
      <c r="G694" s="77"/>
      <c r="H694" s="77"/>
      <c r="I694" s="77"/>
      <c r="J694" s="77"/>
      <c r="K694" s="77"/>
      <c r="L694" s="77"/>
      <c r="M694" s="77"/>
      <c r="N694" s="77"/>
      <c r="O694" s="77"/>
      <c r="P694" s="77"/>
      <c r="Q694" s="77"/>
      <c r="R694" s="77"/>
      <c r="S694" s="77"/>
    </row>
    <row r="695" spans="1:19">
      <c r="A695" s="77"/>
      <c r="B695" s="77"/>
      <c r="C695" s="77"/>
      <c r="D695" s="77"/>
      <c r="E695" s="77"/>
      <c r="F695" s="77"/>
      <c r="G695" s="77"/>
      <c r="H695" s="77"/>
      <c r="I695" s="77"/>
      <c r="J695" s="77"/>
      <c r="K695" s="77"/>
      <c r="L695" s="77"/>
      <c r="M695" s="77"/>
      <c r="N695" s="77"/>
      <c r="O695" s="77"/>
      <c r="P695" s="77"/>
      <c r="Q695" s="77"/>
      <c r="R695" s="77"/>
      <c r="S695" s="77"/>
    </row>
    <row r="696" spans="1:19">
      <c r="A696" s="77"/>
      <c r="B696" s="77"/>
      <c r="C696" s="77"/>
      <c r="D696" s="77"/>
      <c r="E696" s="77"/>
      <c r="F696" s="77"/>
      <c r="G696" s="77"/>
      <c r="H696" s="77"/>
      <c r="I696" s="77"/>
      <c r="J696" s="77"/>
      <c r="K696" s="77"/>
      <c r="L696" s="77"/>
      <c r="M696" s="77"/>
      <c r="N696" s="77"/>
      <c r="O696" s="77"/>
      <c r="P696" s="77"/>
      <c r="Q696" s="77"/>
      <c r="R696" s="77"/>
      <c r="S696" s="77"/>
    </row>
    <row r="697" spans="1:19">
      <c r="A697" s="77"/>
      <c r="B697" s="77"/>
      <c r="C697" s="77"/>
      <c r="D697" s="77"/>
      <c r="E697" s="77"/>
      <c r="F697" s="77"/>
      <c r="G697" s="77"/>
      <c r="H697" s="77"/>
      <c r="I697" s="77"/>
      <c r="J697" s="77"/>
      <c r="K697" s="77"/>
      <c r="L697" s="77"/>
      <c r="M697" s="77"/>
      <c r="N697" s="77"/>
      <c r="O697" s="77"/>
      <c r="P697" s="77"/>
      <c r="Q697" s="77"/>
      <c r="R697" s="77"/>
      <c r="S697" s="77"/>
    </row>
    <row r="698" spans="1:19">
      <c r="A698" s="77"/>
      <c r="B698" s="77"/>
      <c r="C698" s="77"/>
      <c r="D698" s="77"/>
      <c r="E698" s="77"/>
      <c r="F698" s="77"/>
      <c r="G698" s="77"/>
      <c r="H698" s="77"/>
      <c r="I698" s="77"/>
      <c r="J698" s="77"/>
      <c r="K698" s="77"/>
      <c r="L698" s="77"/>
      <c r="M698" s="77"/>
      <c r="N698" s="77"/>
      <c r="O698" s="77"/>
      <c r="P698" s="77"/>
      <c r="Q698" s="77"/>
      <c r="R698" s="77"/>
      <c r="S698" s="77"/>
    </row>
    <row r="699" spans="1:19">
      <c r="A699" s="77"/>
      <c r="B699" s="77"/>
      <c r="C699" s="77"/>
      <c r="D699" s="77"/>
      <c r="E699" s="77"/>
      <c r="F699" s="77"/>
      <c r="G699" s="77"/>
      <c r="H699" s="77"/>
      <c r="I699" s="77"/>
      <c r="J699" s="77"/>
      <c r="K699" s="77"/>
      <c r="L699" s="77"/>
      <c r="M699" s="77"/>
      <c r="N699" s="77"/>
      <c r="O699" s="77"/>
      <c r="P699" s="77"/>
      <c r="Q699" s="77"/>
      <c r="R699" s="77"/>
      <c r="S699" s="77"/>
    </row>
    <row r="700" spans="1:19">
      <c r="A700" s="77"/>
      <c r="B700" s="77"/>
      <c r="C700" s="77"/>
      <c r="D700" s="77"/>
      <c r="E700" s="77"/>
      <c r="F700" s="77"/>
      <c r="G700" s="77"/>
      <c r="H700" s="77"/>
      <c r="I700" s="77"/>
      <c r="J700" s="77"/>
      <c r="K700" s="77"/>
      <c r="L700" s="77"/>
      <c r="M700" s="77"/>
      <c r="N700" s="77"/>
      <c r="O700" s="77"/>
      <c r="P700" s="77"/>
      <c r="Q700" s="77"/>
      <c r="R700" s="77"/>
      <c r="S700" s="77"/>
    </row>
    <row r="701" spans="1:19">
      <c r="A701" s="77"/>
      <c r="B701" s="77"/>
      <c r="C701" s="77"/>
      <c r="D701" s="77"/>
      <c r="E701" s="77"/>
      <c r="F701" s="77"/>
      <c r="G701" s="77"/>
      <c r="H701" s="77"/>
      <c r="I701" s="77"/>
      <c r="J701" s="77"/>
      <c r="K701" s="77"/>
      <c r="L701" s="77"/>
      <c r="M701" s="77"/>
      <c r="N701" s="77"/>
      <c r="O701" s="77"/>
      <c r="P701" s="77"/>
      <c r="Q701" s="77"/>
      <c r="R701" s="77"/>
      <c r="S701" s="77"/>
    </row>
    <row r="702" spans="1:19">
      <c r="A702" s="77"/>
      <c r="B702" s="77"/>
      <c r="C702" s="77"/>
      <c r="D702" s="77"/>
      <c r="E702" s="77"/>
      <c r="F702" s="77"/>
      <c r="G702" s="77"/>
      <c r="H702" s="77"/>
      <c r="I702" s="77"/>
      <c r="J702" s="77"/>
      <c r="K702" s="77"/>
      <c r="L702" s="77"/>
      <c r="M702" s="77"/>
      <c r="N702" s="77"/>
      <c r="O702" s="77"/>
      <c r="P702" s="77"/>
      <c r="Q702" s="77"/>
      <c r="R702" s="77"/>
      <c r="S702" s="77"/>
    </row>
    <row r="703" spans="1:19">
      <c r="A703" s="77"/>
      <c r="B703" s="77"/>
      <c r="C703" s="77"/>
      <c r="D703" s="77"/>
      <c r="E703" s="77"/>
      <c r="F703" s="77"/>
      <c r="G703" s="77"/>
      <c r="H703" s="77"/>
      <c r="I703" s="77"/>
      <c r="J703" s="77"/>
      <c r="K703" s="77"/>
      <c r="L703" s="77"/>
      <c r="M703" s="77"/>
      <c r="N703" s="77"/>
      <c r="O703" s="77"/>
      <c r="P703" s="77"/>
      <c r="Q703" s="77"/>
      <c r="R703" s="77"/>
      <c r="S703" s="77"/>
    </row>
    <row r="704" spans="1:19">
      <c r="A704" s="77"/>
      <c r="B704" s="77"/>
      <c r="C704" s="77"/>
      <c r="D704" s="77"/>
      <c r="E704" s="77"/>
      <c r="F704" s="77"/>
      <c r="G704" s="77"/>
      <c r="H704" s="77"/>
      <c r="I704" s="77"/>
      <c r="J704" s="77"/>
      <c r="K704" s="77"/>
      <c r="L704" s="77"/>
      <c r="M704" s="77"/>
      <c r="N704" s="77"/>
      <c r="O704" s="77"/>
      <c r="P704" s="77"/>
      <c r="Q704" s="77"/>
      <c r="R704" s="77"/>
      <c r="S704" s="77"/>
    </row>
    <row r="705" spans="1:19">
      <c r="A705" s="77"/>
      <c r="B705" s="77"/>
      <c r="C705" s="77"/>
      <c r="D705" s="77"/>
      <c r="E705" s="77"/>
      <c r="F705" s="77"/>
      <c r="G705" s="77"/>
      <c r="H705" s="77"/>
      <c r="I705" s="77"/>
      <c r="J705" s="77"/>
      <c r="K705" s="77"/>
      <c r="L705" s="77"/>
      <c r="M705" s="77"/>
      <c r="N705" s="77"/>
      <c r="O705" s="77"/>
      <c r="P705" s="77"/>
      <c r="Q705" s="77"/>
      <c r="R705" s="77"/>
      <c r="S705" s="77"/>
    </row>
    <row r="706" spans="1:19">
      <c r="A706" s="77"/>
      <c r="B706" s="77"/>
      <c r="C706" s="77"/>
      <c r="D706" s="77"/>
      <c r="E706" s="77"/>
      <c r="F706" s="77"/>
      <c r="G706" s="77"/>
      <c r="H706" s="77"/>
      <c r="I706" s="77"/>
      <c r="J706" s="77"/>
      <c r="K706" s="77"/>
      <c r="L706" s="77"/>
      <c r="M706" s="77"/>
      <c r="N706" s="77"/>
      <c r="O706" s="77"/>
      <c r="P706" s="77"/>
      <c r="Q706" s="77"/>
      <c r="R706" s="77"/>
      <c r="S706" s="77"/>
    </row>
    <row r="707" spans="1:19">
      <c r="A707" s="77"/>
      <c r="B707" s="77"/>
      <c r="C707" s="77"/>
      <c r="D707" s="77"/>
      <c r="E707" s="77"/>
      <c r="F707" s="77"/>
      <c r="G707" s="77"/>
      <c r="H707" s="77"/>
      <c r="I707" s="77"/>
      <c r="J707" s="77"/>
      <c r="K707" s="77"/>
      <c r="L707" s="77"/>
      <c r="M707" s="77"/>
      <c r="N707" s="77"/>
      <c r="O707" s="77"/>
      <c r="P707" s="77"/>
      <c r="Q707" s="77"/>
      <c r="R707" s="77"/>
      <c r="S707" s="77"/>
    </row>
    <row r="708" spans="1:19">
      <c r="A708" s="77"/>
      <c r="B708" s="77"/>
      <c r="C708" s="77"/>
      <c r="D708" s="77"/>
      <c r="E708" s="77"/>
      <c r="F708" s="77"/>
      <c r="G708" s="77"/>
      <c r="H708" s="77"/>
      <c r="I708" s="77"/>
      <c r="J708" s="77"/>
      <c r="K708" s="77"/>
      <c r="L708" s="77"/>
      <c r="M708" s="77"/>
      <c r="N708" s="77"/>
      <c r="O708" s="77"/>
      <c r="P708" s="77"/>
      <c r="Q708" s="77"/>
      <c r="R708" s="77"/>
      <c r="S708" s="77"/>
    </row>
    <row r="709" spans="1:19">
      <c r="A709" s="77"/>
      <c r="B709" s="77"/>
      <c r="C709" s="77"/>
      <c r="D709" s="77"/>
      <c r="E709" s="77"/>
      <c r="F709" s="77"/>
      <c r="G709" s="77"/>
      <c r="H709" s="77"/>
      <c r="I709" s="77"/>
      <c r="J709" s="77"/>
      <c r="K709" s="77"/>
      <c r="L709" s="77"/>
      <c r="M709" s="77"/>
      <c r="N709" s="77"/>
      <c r="O709" s="77"/>
      <c r="P709" s="77"/>
      <c r="Q709" s="77"/>
      <c r="R709" s="77"/>
      <c r="S709" s="77"/>
    </row>
    <row r="710" spans="1:19">
      <c r="A710" s="77"/>
      <c r="B710" s="77"/>
      <c r="C710" s="77"/>
      <c r="D710" s="77"/>
      <c r="E710" s="77"/>
      <c r="F710" s="77"/>
      <c r="G710" s="77"/>
      <c r="H710" s="77"/>
      <c r="I710" s="77"/>
      <c r="J710" s="77"/>
      <c r="K710" s="77"/>
      <c r="L710" s="77"/>
      <c r="M710" s="77"/>
      <c r="N710" s="77"/>
      <c r="O710" s="77"/>
      <c r="P710" s="77"/>
      <c r="Q710" s="77"/>
      <c r="R710" s="77"/>
      <c r="S710" s="77"/>
    </row>
    <row r="711" spans="1:19">
      <c r="A711" s="77"/>
      <c r="B711" s="77"/>
      <c r="C711" s="77"/>
      <c r="D711" s="77"/>
      <c r="E711" s="77"/>
      <c r="F711" s="77"/>
      <c r="G711" s="77"/>
      <c r="H711" s="77"/>
      <c r="I711" s="77"/>
      <c r="J711" s="77"/>
      <c r="K711" s="77"/>
      <c r="L711" s="77"/>
      <c r="M711" s="77"/>
      <c r="N711" s="77"/>
      <c r="O711" s="77"/>
      <c r="P711" s="77"/>
      <c r="Q711" s="77"/>
      <c r="R711" s="77"/>
      <c r="S711" s="77"/>
    </row>
    <row r="712" spans="1:19">
      <c r="A712" s="77"/>
      <c r="B712" s="77"/>
      <c r="C712" s="77"/>
      <c r="D712" s="77"/>
      <c r="E712" s="77"/>
      <c r="F712" s="77"/>
      <c r="G712" s="77"/>
      <c r="H712" s="77"/>
      <c r="I712" s="77"/>
      <c r="J712" s="77"/>
      <c r="K712" s="77"/>
      <c r="L712" s="77"/>
      <c r="M712" s="77"/>
      <c r="N712" s="77"/>
      <c r="O712" s="77"/>
      <c r="P712" s="77"/>
      <c r="Q712" s="77"/>
      <c r="R712" s="77"/>
      <c r="S712" s="77"/>
    </row>
    <row r="713" spans="1:19">
      <c r="A713" s="77"/>
      <c r="B713" s="77"/>
      <c r="C713" s="77"/>
      <c r="D713" s="77"/>
      <c r="E713" s="77"/>
      <c r="F713" s="77"/>
      <c r="G713" s="77"/>
      <c r="H713" s="77"/>
      <c r="I713" s="77"/>
      <c r="J713" s="77"/>
      <c r="K713" s="77"/>
      <c r="L713" s="77"/>
      <c r="M713" s="77"/>
      <c r="N713" s="77"/>
      <c r="O713" s="77"/>
      <c r="P713" s="77"/>
      <c r="Q713" s="77"/>
      <c r="R713" s="77"/>
      <c r="S713" s="77"/>
    </row>
    <row r="714" spans="1:19">
      <c r="A714" s="77"/>
      <c r="B714" s="77"/>
      <c r="C714" s="77"/>
      <c r="D714" s="77"/>
      <c r="E714" s="77"/>
      <c r="F714" s="77"/>
      <c r="G714" s="77"/>
      <c r="H714" s="77"/>
      <c r="I714" s="77"/>
      <c r="J714" s="77"/>
      <c r="K714" s="77"/>
      <c r="L714" s="77"/>
      <c r="M714" s="77"/>
      <c r="N714" s="77"/>
      <c r="O714" s="77"/>
      <c r="P714" s="77"/>
      <c r="Q714" s="77"/>
      <c r="R714" s="77"/>
      <c r="S714" s="77"/>
    </row>
    <row r="715" spans="1:19">
      <c r="A715" s="77"/>
      <c r="B715" s="77"/>
      <c r="C715" s="77"/>
      <c r="D715" s="77"/>
      <c r="E715" s="77"/>
      <c r="F715" s="77"/>
      <c r="G715" s="77"/>
      <c r="H715" s="77"/>
      <c r="I715" s="77"/>
      <c r="J715" s="77"/>
      <c r="K715" s="77"/>
      <c r="L715" s="77"/>
      <c r="M715" s="77"/>
      <c r="N715" s="77"/>
      <c r="O715" s="77"/>
      <c r="P715" s="77"/>
      <c r="Q715" s="77"/>
      <c r="R715" s="77"/>
      <c r="S715" s="77"/>
    </row>
    <row r="716" spans="1:19">
      <c r="A716" s="77"/>
      <c r="B716" s="77"/>
      <c r="C716" s="77"/>
      <c r="D716" s="77"/>
      <c r="E716" s="77"/>
      <c r="F716" s="77"/>
      <c r="G716" s="77"/>
      <c r="H716" s="77"/>
      <c r="I716" s="77"/>
      <c r="J716" s="77"/>
      <c r="K716" s="77"/>
      <c r="L716" s="77"/>
      <c r="M716" s="77"/>
      <c r="N716" s="77"/>
      <c r="O716" s="77"/>
      <c r="P716" s="77"/>
      <c r="Q716" s="77"/>
      <c r="R716" s="77"/>
      <c r="S716" s="77"/>
    </row>
    <row r="717" spans="1:19">
      <c r="A717" s="77"/>
      <c r="B717" s="77"/>
      <c r="C717" s="77"/>
      <c r="D717" s="77"/>
      <c r="E717" s="77"/>
      <c r="F717" s="77"/>
      <c r="G717" s="77"/>
      <c r="H717" s="77"/>
      <c r="I717" s="77"/>
      <c r="J717" s="77"/>
      <c r="K717" s="77"/>
      <c r="L717" s="77"/>
      <c r="M717" s="77"/>
      <c r="N717" s="77"/>
      <c r="O717" s="77"/>
      <c r="P717" s="77"/>
      <c r="Q717" s="77"/>
      <c r="R717" s="77"/>
      <c r="S717" s="77"/>
    </row>
    <row r="718" spans="1:19">
      <c r="A718" s="77"/>
      <c r="B718" s="77"/>
      <c r="C718" s="77"/>
      <c r="D718" s="77"/>
      <c r="E718" s="77"/>
      <c r="F718" s="77"/>
      <c r="G718" s="77"/>
      <c r="H718" s="77"/>
      <c r="I718" s="77"/>
      <c r="J718" s="77"/>
      <c r="K718" s="77"/>
      <c r="L718" s="77"/>
      <c r="M718" s="77"/>
      <c r="N718" s="77"/>
      <c r="O718" s="77"/>
      <c r="P718" s="77"/>
      <c r="Q718" s="77"/>
      <c r="R718" s="77"/>
      <c r="S718" s="77"/>
    </row>
    <row r="719" spans="1:19">
      <c r="A719" s="77"/>
      <c r="B719" s="77"/>
      <c r="C719" s="77"/>
      <c r="D719" s="77"/>
      <c r="E719" s="77"/>
      <c r="F719" s="77"/>
      <c r="G719" s="77"/>
      <c r="H719" s="77"/>
      <c r="I719" s="77"/>
      <c r="J719" s="77"/>
      <c r="K719" s="77"/>
      <c r="L719" s="77"/>
      <c r="M719" s="77"/>
      <c r="N719" s="77"/>
      <c r="O719" s="77"/>
      <c r="P719" s="77"/>
      <c r="Q719" s="77"/>
      <c r="R719" s="77"/>
      <c r="S719" s="77"/>
    </row>
    <row r="720" spans="1:19">
      <c r="A720" s="77"/>
      <c r="B720" s="77"/>
      <c r="C720" s="77"/>
      <c r="D720" s="77"/>
      <c r="E720" s="77"/>
      <c r="F720" s="77"/>
      <c r="G720" s="77"/>
      <c r="H720" s="77"/>
      <c r="I720" s="77"/>
      <c r="J720" s="77"/>
      <c r="K720" s="77"/>
      <c r="L720" s="77"/>
      <c r="M720" s="77"/>
      <c r="N720" s="77"/>
      <c r="O720" s="77"/>
      <c r="P720" s="77"/>
      <c r="Q720" s="77"/>
      <c r="R720" s="77"/>
      <c r="S720" s="77"/>
    </row>
    <row r="721" spans="1:19">
      <c r="A721" s="77"/>
      <c r="B721" s="77"/>
      <c r="C721" s="77"/>
      <c r="D721" s="77"/>
      <c r="E721" s="77"/>
      <c r="F721" s="77"/>
      <c r="G721" s="77"/>
      <c r="H721" s="77"/>
      <c r="I721" s="77"/>
      <c r="J721" s="77"/>
      <c r="K721" s="77"/>
      <c r="L721" s="77"/>
      <c r="M721" s="77"/>
      <c r="N721" s="77"/>
      <c r="O721" s="77"/>
      <c r="P721" s="77"/>
      <c r="Q721" s="77"/>
      <c r="R721" s="77"/>
      <c r="S721" s="77"/>
    </row>
    <row r="722" spans="1:19">
      <c r="A722" s="77"/>
      <c r="B722" s="77"/>
      <c r="C722" s="77"/>
      <c r="D722" s="77"/>
      <c r="E722" s="77"/>
      <c r="F722" s="77"/>
      <c r="G722" s="77"/>
      <c r="H722" s="77"/>
      <c r="I722" s="77"/>
      <c r="J722" s="77"/>
      <c r="K722" s="77"/>
      <c r="L722" s="77"/>
      <c r="M722" s="77"/>
      <c r="N722" s="77"/>
      <c r="O722" s="77"/>
      <c r="P722" s="77"/>
      <c r="Q722" s="77"/>
      <c r="R722" s="77"/>
      <c r="S722" s="77"/>
    </row>
    <row r="723" spans="1:19">
      <c r="A723" s="77"/>
      <c r="B723" s="77"/>
      <c r="C723" s="77"/>
      <c r="D723" s="77"/>
      <c r="E723" s="77"/>
      <c r="F723" s="77"/>
      <c r="G723" s="77"/>
      <c r="H723" s="77"/>
      <c r="I723" s="77"/>
      <c r="J723" s="77"/>
      <c r="K723" s="77"/>
      <c r="L723" s="77"/>
      <c r="M723" s="77"/>
      <c r="N723" s="77"/>
      <c r="O723" s="77"/>
      <c r="P723" s="77"/>
      <c r="Q723" s="77"/>
      <c r="R723" s="77"/>
      <c r="S723" s="77"/>
    </row>
    <row r="724" spans="1:19">
      <c r="A724" s="77"/>
      <c r="B724" s="77"/>
      <c r="C724" s="77"/>
      <c r="D724" s="77"/>
      <c r="E724" s="77"/>
      <c r="F724" s="77"/>
      <c r="G724" s="77"/>
      <c r="H724" s="77"/>
      <c r="I724" s="77"/>
      <c r="J724" s="77"/>
      <c r="K724" s="77"/>
      <c r="L724" s="77"/>
      <c r="M724" s="77"/>
      <c r="N724" s="77"/>
      <c r="O724" s="77"/>
      <c r="P724" s="77"/>
      <c r="Q724" s="77"/>
      <c r="R724" s="77"/>
      <c r="S724" s="77"/>
    </row>
    <row r="725" spans="1:19">
      <c r="A725" s="77"/>
      <c r="B725" s="77"/>
      <c r="C725" s="77"/>
      <c r="D725" s="77"/>
      <c r="E725" s="77"/>
      <c r="F725" s="77"/>
      <c r="G725" s="77"/>
      <c r="H725" s="77"/>
      <c r="I725" s="77"/>
      <c r="J725" s="77"/>
      <c r="K725" s="77"/>
      <c r="L725" s="77"/>
      <c r="M725" s="77"/>
      <c r="N725" s="77"/>
      <c r="O725" s="77"/>
      <c r="P725" s="77"/>
      <c r="Q725" s="77"/>
      <c r="R725" s="77"/>
      <c r="S725" s="77"/>
    </row>
    <row r="726" spans="1:19">
      <c r="A726" s="77"/>
      <c r="B726" s="77"/>
      <c r="C726" s="77"/>
      <c r="D726" s="77"/>
      <c r="E726" s="77"/>
      <c r="F726" s="77"/>
      <c r="G726" s="77"/>
      <c r="H726" s="77"/>
      <c r="I726" s="77"/>
      <c r="J726" s="77"/>
      <c r="K726" s="77"/>
      <c r="L726" s="77"/>
      <c r="M726" s="77"/>
      <c r="N726" s="77"/>
      <c r="O726" s="77"/>
      <c r="P726" s="77"/>
      <c r="Q726" s="77"/>
      <c r="R726" s="77"/>
      <c r="S726" s="77"/>
    </row>
    <row r="727" spans="1:19">
      <c r="A727" s="77"/>
      <c r="B727" s="77"/>
      <c r="C727" s="77"/>
      <c r="D727" s="77"/>
      <c r="E727" s="77"/>
      <c r="F727" s="77"/>
      <c r="G727" s="77"/>
      <c r="H727" s="77"/>
      <c r="I727" s="77"/>
      <c r="J727" s="77"/>
      <c r="K727" s="77"/>
      <c r="L727" s="77"/>
      <c r="M727" s="77"/>
      <c r="N727" s="77"/>
      <c r="O727" s="77"/>
      <c r="P727" s="77"/>
      <c r="Q727" s="77"/>
      <c r="R727" s="77"/>
      <c r="S727" s="77"/>
    </row>
    <row r="728" spans="1:19">
      <c r="A728" s="77"/>
      <c r="B728" s="77"/>
      <c r="C728" s="77"/>
      <c r="D728" s="77"/>
      <c r="E728" s="77"/>
      <c r="F728" s="77"/>
      <c r="G728" s="77"/>
      <c r="H728" s="77"/>
      <c r="I728" s="77"/>
      <c r="J728" s="77"/>
      <c r="K728" s="77"/>
      <c r="L728" s="77"/>
      <c r="M728" s="77"/>
      <c r="N728" s="77"/>
      <c r="O728" s="77"/>
      <c r="P728" s="77"/>
      <c r="Q728" s="77"/>
      <c r="R728" s="77"/>
      <c r="S728" s="77"/>
    </row>
    <row r="729" spans="1:19">
      <c r="A729" s="77"/>
      <c r="B729" s="77"/>
      <c r="C729" s="77"/>
      <c r="D729" s="77"/>
      <c r="E729" s="77"/>
      <c r="F729" s="77"/>
      <c r="G729" s="77"/>
      <c r="H729" s="77"/>
      <c r="I729" s="77"/>
      <c r="J729" s="77"/>
      <c r="K729" s="77"/>
      <c r="L729" s="77"/>
      <c r="M729" s="77"/>
      <c r="N729" s="77"/>
      <c r="O729" s="77"/>
      <c r="P729" s="77"/>
      <c r="Q729" s="77"/>
      <c r="R729" s="77"/>
      <c r="S729" s="77"/>
    </row>
    <row r="730" spans="1:19">
      <c r="A730" s="77"/>
      <c r="B730" s="77"/>
      <c r="C730" s="77"/>
      <c r="D730" s="77"/>
      <c r="E730" s="77"/>
      <c r="F730" s="77"/>
      <c r="G730" s="77"/>
      <c r="H730" s="77"/>
      <c r="I730" s="77"/>
      <c r="J730" s="77"/>
      <c r="K730" s="77"/>
      <c r="L730" s="77"/>
      <c r="M730" s="77"/>
      <c r="N730" s="77"/>
      <c r="O730" s="77"/>
      <c r="P730" s="77"/>
      <c r="Q730" s="77"/>
      <c r="R730" s="77"/>
      <c r="S730" s="77"/>
    </row>
    <row r="731" spans="1:19">
      <c r="A731" s="77"/>
      <c r="B731" s="77"/>
      <c r="C731" s="77"/>
      <c r="D731" s="77"/>
      <c r="E731" s="77"/>
      <c r="F731" s="77"/>
      <c r="G731" s="77"/>
      <c r="H731" s="77"/>
      <c r="I731" s="77"/>
      <c r="J731" s="77"/>
      <c r="K731" s="77"/>
      <c r="L731" s="77"/>
      <c r="M731" s="77"/>
      <c r="N731" s="77"/>
      <c r="O731" s="77"/>
      <c r="P731" s="77"/>
      <c r="Q731" s="77"/>
      <c r="R731" s="77"/>
      <c r="S731" s="77"/>
    </row>
    <row r="732" spans="1:19">
      <c r="A732" s="77"/>
      <c r="B732" s="77"/>
      <c r="C732" s="77"/>
      <c r="D732" s="77"/>
      <c r="E732" s="77"/>
      <c r="F732" s="77"/>
      <c r="G732" s="77"/>
      <c r="H732" s="77"/>
      <c r="I732" s="77"/>
      <c r="J732" s="77"/>
      <c r="K732" s="77"/>
      <c r="L732" s="77"/>
      <c r="M732" s="77"/>
      <c r="N732" s="77"/>
      <c r="O732" s="77"/>
      <c r="P732" s="77"/>
      <c r="Q732" s="77"/>
      <c r="R732" s="77"/>
      <c r="S732" s="77"/>
    </row>
    <row r="733" spans="1:19">
      <c r="A733" s="77"/>
      <c r="B733" s="77"/>
      <c r="C733" s="77"/>
      <c r="D733" s="77"/>
      <c r="E733" s="77"/>
      <c r="F733" s="77"/>
      <c r="G733" s="77"/>
      <c r="H733" s="77"/>
      <c r="I733" s="77"/>
      <c r="J733" s="77"/>
      <c r="K733" s="77"/>
      <c r="L733" s="77"/>
      <c r="M733" s="77"/>
      <c r="N733" s="77"/>
      <c r="O733" s="77"/>
      <c r="P733" s="77"/>
      <c r="Q733" s="77"/>
      <c r="R733" s="77"/>
      <c r="S733" s="77"/>
    </row>
    <row r="734" spans="1:19">
      <c r="A734" s="77"/>
      <c r="B734" s="77"/>
      <c r="C734" s="77"/>
      <c r="D734" s="77"/>
      <c r="E734" s="77"/>
      <c r="F734" s="77"/>
      <c r="G734" s="77"/>
      <c r="H734" s="77"/>
      <c r="I734" s="77"/>
      <c r="J734" s="77"/>
      <c r="K734" s="77"/>
      <c r="L734" s="77"/>
      <c r="M734" s="77"/>
      <c r="N734" s="77"/>
      <c r="O734" s="77"/>
      <c r="P734" s="77"/>
      <c r="Q734" s="77"/>
      <c r="R734" s="77"/>
      <c r="S734" s="77"/>
    </row>
    <row r="735" spans="1:19">
      <c r="A735" s="77"/>
      <c r="B735" s="77"/>
      <c r="C735" s="77"/>
      <c r="D735" s="77"/>
      <c r="E735" s="77"/>
      <c r="F735" s="77"/>
      <c r="G735" s="77"/>
      <c r="H735" s="77"/>
      <c r="I735" s="77"/>
      <c r="J735" s="77"/>
      <c r="K735" s="77"/>
      <c r="L735" s="77"/>
      <c r="M735" s="77"/>
      <c r="N735" s="77"/>
      <c r="O735" s="77"/>
      <c r="P735" s="77"/>
      <c r="Q735" s="77"/>
      <c r="R735" s="77"/>
      <c r="S735" s="77"/>
    </row>
    <row r="736" spans="1:19">
      <c r="A736" s="77"/>
      <c r="B736" s="77"/>
      <c r="C736" s="77"/>
      <c r="D736" s="77"/>
      <c r="E736" s="77"/>
      <c r="F736" s="77"/>
      <c r="G736" s="77"/>
      <c r="H736" s="77"/>
      <c r="I736" s="77"/>
      <c r="J736" s="77"/>
      <c r="K736" s="77"/>
      <c r="L736" s="77"/>
      <c r="M736" s="77"/>
      <c r="N736" s="77"/>
      <c r="O736" s="77"/>
      <c r="P736" s="77"/>
      <c r="Q736" s="77"/>
      <c r="R736" s="77"/>
      <c r="S736" s="77"/>
    </row>
    <row r="737" spans="1:19">
      <c r="A737" s="77"/>
      <c r="B737" s="77"/>
      <c r="C737" s="77"/>
      <c r="D737" s="77"/>
      <c r="E737" s="77"/>
      <c r="F737" s="77"/>
      <c r="G737" s="77"/>
      <c r="H737" s="77"/>
      <c r="I737" s="77"/>
      <c r="J737" s="77"/>
      <c r="K737" s="77"/>
      <c r="L737" s="77"/>
      <c r="M737" s="77"/>
      <c r="N737" s="77"/>
      <c r="O737" s="77"/>
      <c r="P737" s="77"/>
      <c r="Q737" s="77"/>
      <c r="R737" s="77"/>
      <c r="S737" s="77"/>
    </row>
    <row r="738" spans="1:19">
      <c r="A738" s="77"/>
      <c r="B738" s="77"/>
      <c r="C738" s="77"/>
      <c r="D738" s="77"/>
      <c r="E738" s="77"/>
      <c r="F738" s="77"/>
      <c r="G738" s="77"/>
      <c r="H738" s="77"/>
      <c r="I738" s="77"/>
      <c r="J738" s="77"/>
      <c r="K738" s="77"/>
      <c r="L738" s="77"/>
      <c r="M738" s="77"/>
      <c r="N738" s="77"/>
      <c r="O738" s="77"/>
      <c r="P738" s="77"/>
      <c r="Q738" s="77"/>
      <c r="R738" s="77"/>
      <c r="S738" s="77"/>
    </row>
    <row r="739" spans="1:19">
      <c r="A739" s="77"/>
      <c r="B739" s="77"/>
      <c r="C739" s="77"/>
      <c r="D739" s="77"/>
      <c r="E739" s="77"/>
      <c r="F739" s="77"/>
      <c r="G739" s="77"/>
      <c r="H739" s="77"/>
      <c r="I739" s="77"/>
      <c r="J739" s="77"/>
      <c r="K739" s="77"/>
      <c r="L739" s="77"/>
      <c r="M739" s="77"/>
      <c r="N739" s="77"/>
      <c r="O739" s="77"/>
      <c r="P739" s="77"/>
      <c r="Q739" s="77"/>
      <c r="R739" s="77"/>
      <c r="S739" s="77"/>
    </row>
    <row r="740" spans="1:19">
      <c r="A740" s="77"/>
      <c r="B740" s="77"/>
      <c r="C740" s="77"/>
      <c r="D740" s="77"/>
      <c r="E740" s="77"/>
      <c r="F740" s="77"/>
      <c r="G740" s="77"/>
      <c r="H740" s="77"/>
      <c r="I740" s="77"/>
      <c r="J740" s="77"/>
      <c r="K740" s="77"/>
      <c r="L740" s="77"/>
      <c r="M740" s="77"/>
      <c r="N740" s="77"/>
      <c r="O740" s="77"/>
      <c r="P740" s="77"/>
      <c r="Q740" s="77"/>
      <c r="R740" s="77"/>
      <c r="S740" s="77"/>
    </row>
    <row r="741" spans="1:19">
      <c r="A741" s="77"/>
      <c r="B741" s="77"/>
      <c r="C741" s="77"/>
      <c r="D741" s="77"/>
      <c r="E741" s="77"/>
      <c r="F741" s="77"/>
      <c r="G741" s="77"/>
      <c r="H741" s="77"/>
      <c r="I741" s="77"/>
      <c r="J741" s="77"/>
      <c r="K741" s="77"/>
      <c r="L741" s="77"/>
      <c r="M741" s="77"/>
      <c r="N741" s="77"/>
      <c r="O741" s="77"/>
      <c r="P741" s="77"/>
      <c r="Q741" s="77"/>
      <c r="R741" s="77"/>
      <c r="S741" s="77"/>
    </row>
    <row r="742" spans="1:19">
      <c r="A742" s="77"/>
      <c r="B742" s="77"/>
      <c r="C742" s="77"/>
      <c r="D742" s="77"/>
      <c r="E742" s="77"/>
      <c r="F742" s="77"/>
      <c r="G742" s="77"/>
      <c r="H742" s="77"/>
      <c r="I742" s="77"/>
      <c r="J742" s="77"/>
      <c r="K742" s="77"/>
      <c r="L742" s="77"/>
      <c r="M742" s="77"/>
      <c r="N742" s="77"/>
      <c r="O742" s="77"/>
      <c r="P742" s="77"/>
      <c r="Q742" s="77"/>
      <c r="R742" s="77"/>
      <c r="S742" s="77"/>
    </row>
    <row r="743" spans="1:19">
      <c r="A743" s="77"/>
      <c r="B743" s="77"/>
      <c r="C743" s="77"/>
      <c r="D743" s="77"/>
      <c r="E743" s="77"/>
      <c r="F743" s="77"/>
      <c r="G743" s="77"/>
      <c r="H743" s="77"/>
      <c r="I743" s="77"/>
      <c r="J743" s="77"/>
      <c r="K743" s="77"/>
      <c r="L743" s="77"/>
      <c r="M743" s="77"/>
      <c r="N743" s="77"/>
      <c r="O743" s="77"/>
      <c r="P743" s="77"/>
      <c r="Q743" s="77"/>
      <c r="R743" s="77"/>
      <c r="S743" s="77"/>
    </row>
    <row r="744" spans="1:19">
      <c r="A744" s="77"/>
      <c r="B744" s="77"/>
      <c r="C744" s="77"/>
      <c r="D744" s="77"/>
      <c r="E744" s="77"/>
      <c r="F744" s="77"/>
      <c r="G744" s="77"/>
      <c r="H744" s="77"/>
      <c r="I744" s="77"/>
      <c r="J744" s="77"/>
      <c r="K744" s="77"/>
      <c r="L744" s="77"/>
      <c r="M744" s="77"/>
      <c r="N744" s="77"/>
      <c r="O744" s="77"/>
      <c r="P744" s="77"/>
      <c r="Q744" s="77"/>
      <c r="R744" s="77"/>
      <c r="S744" s="77"/>
    </row>
    <row r="745" spans="1:19">
      <c r="A745" s="77"/>
      <c r="B745" s="77"/>
      <c r="C745" s="77"/>
      <c r="D745" s="77"/>
      <c r="E745" s="77"/>
      <c r="F745" s="77"/>
      <c r="G745" s="77"/>
      <c r="H745" s="77"/>
      <c r="I745" s="77"/>
      <c r="J745" s="77"/>
      <c r="K745" s="77"/>
      <c r="L745" s="77"/>
      <c r="M745" s="77"/>
      <c r="N745" s="77"/>
      <c r="O745" s="77"/>
      <c r="P745" s="77"/>
      <c r="Q745" s="77"/>
      <c r="R745" s="77"/>
      <c r="S745" s="77"/>
    </row>
    <row r="746" spans="1:19">
      <c r="A746" s="77"/>
      <c r="B746" s="77"/>
      <c r="C746" s="77"/>
      <c r="D746" s="77"/>
      <c r="E746" s="77"/>
      <c r="F746" s="77"/>
      <c r="G746" s="77"/>
      <c r="H746" s="77"/>
      <c r="I746" s="77"/>
      <c r="J746" s="77"/>
      <c r="K746" s="77"/>
      <c r="L746" s="77"/>
      <c r="M746" s="77"/>
      <c r="N746" s="77"/>
      <c r="O746" s="77"/>
      <c r="P746" s="77"/>
      <c r="Q746" s="77"/>
      <c r="R746" s="77"/>
      <c r="S746" s="77"/>
    </row>
    <row r="747" spans="1:19">
      <c r="A747" s="77"/>
      <c r="B747" s="77"/>
      <c r="C747" s="77"/>
      <c r="D747" s="77"/>
      <c r="E747" s="77"/>
      <c r="F747" s="77"/>
      <c r="G747" s="77"/>
      <c r="H747" s="77"/>
      <c r="I747" s="77"/>
      <c r="J747" s="77"/>
      <c r="K747" s="77"/>
      <c r="L747" s="77"/>
      <c r="M747" s="77"/>
      <c r="N747" s="77"/>
      <c r="O747" s="77"/>
      <c r="P747" s="77"/>
      <c r="Q747" s="77"/>
      <c r="R747" s="77"/>
      <c r="S747" s="77"/>
    </row>
    <row r="748" spans="1:19">
      <c r="A748" s="77"/>
      <c r="B748" s="77"/>
      <c r="C748" s="77"/>
      <c r="D748" s="77"/>
      <c r="E748" s="77"/>
      <c r="F748" s="77"/>
      <c r="G748" s="77"/>
      <c r="H748" s="77"/>
      <c r="I748" s="77"/>
      <c r="J748" s="77"/>
      <c r="K748" s="77"/>
      <c r="L748" s="77"/>
      <c r="M748" s="77"/>
      <c r="N748" s="77"/>
      <c r="O748" s="77"/>
      <c r="P748" s="77"/>
      <c r="Q748" s="77"/>
      <c r="R748" s="77"/>
      <c r="S748" s="77"/>
    </row>
    <row r="749" spans="1:19">
      <c r="A749" s="77"/>
      <c r="B749" s="77"/>
      <c r="C749" s="77"/>
      <c r="D749" s="77"/>
      <c r="E749" s="77"/>
      <c r="F749" s="77"/>
      <c r="G749" s="77"/>
      <c r="H749" s="77"/>
      <c r="I749" s="77"/>
      <c r="J749" s="77"/>
      <c r="K749" s="77"/>
      <c r="L749" s="77"/>
      <c r="M749" s="77"/>
      <c r="N749" s="77"/>
      <c r="O749" s="77"/>
      <c r="P749" s="77"/>
      <c r="Q749" s="77"/>
      <c r="R749" s="77"/>
      <c r="S749" s="77"/>
    </row>
    <row r="750" spans="1:19">
      <c r="A750" s="77"/>
      <c r="B750" s="77"/>
      <c r="C750" s="77"/>
      <c r="D750" s="77"/>
      <c r="E750" s="77"/>
      <c r="F750" s="77"/>
      <c r="G750" s="77"/>
      <c r="H750" s="77"/>
      <c r="I750" s="77"/>
      <c r="J750" s="77"/>
      <c r="K750" s="77"/>
      <c r="L750" s="77"/>
      <c r="M750" s="77"/>
      <c r="N750" s="77"/>
      <c r="O750" s="77"/>
      <c r="P750" s="77"/>
      <c r="Q750" s="77"/>
      <c r="R750" s="77"/>
      <c r="S750" s="77"/>
    </row>
    <row r="751" spans="1:19">
      <c r="A751" s="77"/>
      <c r="B751" s="77"/>
      <c r="C751" s="77"/>
      <c r="D751" s="77"/>
      <c r="E751" s="77"/>
      <c r="F751" s="77"/>
      <c r="G751" s="77"/>
      <c r="H751" s="77"/>
      <c r="I751" s="77"/>
      <c r="J751" s="77"/>
      <c r="K751" s="77"/>
      <c r="L751" s="77"/>
      <c r="M751" s="77"/>
      <c r="N751" s="77"/>
      <c r="O751" s="77"/>
      <c r="P751" s="77"/>
      <c r="Q751" s="77"/>
      <c r="R751" s="77"/>
      <c r="S751" s="77"/>
    </row>
    <row r="752" spans="1:19">
      <c r="A752" s="77"/>
      <c r="B752" s="77"/>
      <c r="C752" s="77"/>
      <c r="D752" s="77"/>
      <c r="E752" s="77"/>
      <c r="F752" s="77"/>
      <c r="G752" s="77"/>
      <c r="H752" s="77"/>
      <c r="I752" s="77"/>
      <c r="J752" s="77"/>
      <c r="K752" s="77"/>
      <c r="L752" s="77"/>
      <c r="M752" s="77"/>
      <c r="N752" s="77"/>
      <c r="O752" s="77"/>
      <c r="P752" s="77"/>
      <c r="Q752" s="77"/>
      <c r="R752" s="77"/>
      <c r="S752" s="77"/>
    </row>
    <row r="753" spans="1:19">
      <c r="A753" s="77"/>
      <c r="B753" s="77"/>
      <c r="C753" s="77"/>
      <c r="D753" s="77"/>
      <c r="E753" s="77"/>
      <c r="F753" s="77"/>
      <c r="G753" s="77"/>
      <c r="H753" s="77"/>
      <c r="I753" s="77"/>
      <c r="J753" s="77"/>
      <c r="K753" s="77"/>
      <c r="L753" s="77"/>
      <c r="M753" s="77"/>
      <c r="N753" s="77"/>
      <c r="O753" s="77"/>
      <c r="P753" s="77"/>
      <c r="Q753" s="77"/>
      <c r="R753" s="77"/>
      <c r="S753" s="77"/>
    </row>
    <row r="754" spans="1:19">
      <c r="A754" s="77"/>
      <c r="B754" s="77"/>
      <c r="C754" s="77"/>
      <c r="D754" s="77"/>
      <c r="E754" s="77"/>
      <c r="F754" s="77"/>
      <c r="G754" s="77"/>
      <c r="H754" s="77"/>
      <c r="I754" s="77"/>
      <c r="J754" s="77"/>
      <c r="K754" s="77"/>
      <c r="L754" s="77"/>
      <c r="M754" s="77"/>
      <c r="N754" s="77"/>
      <c r="O754" s="77"/>
      <c r="P754" s="77"/>
      <c r="Q754" s="77"/>
      <c r="R754" s="77"/>
      <c r="S754" s="77"/>
    </row>
    <row r="755" spans="1:19">
      <c r="A755" s="77"/>
      <c r="B755" s="77"/>
      <c r="C755" s="77"/>
      <c r="D755" s="77"/>
      <c r="E755" s="77"/>
      <c r="F755" s="77"/>
      <c r="G755" s="77"/>
      <c r="H755" s="77"/>
      <c r="I755" s="77"/>
      <c r="J755" s="77"/>
      <c r="K755" s="77"/>
      <c r="L755" s="77"/>
      <c r="M755" s="77"/>
      <c r="N755" s="77"/>
      <c r="O755" s="77"/>
      <c r="P755" s="77"/>
      <c r="Q755" s="77"/>
      <c r="R755" s="77"/>
      <c r="S755" s="77"/>
    </row>
    <row r="756" spans="1:19">
      <c r="A756" s="77"/>
      <c r="B756" s="77"/>
      <c r="C756" s="77"/>
      <c r="D756" s="77"/>
      <c r="E756" s="77"/>
      <c r="F756" s="77"/>
      <c r="G756" s="77"/>
      <c r="H756" s="77"/>
      <c r="I756" s="77"/>
      <c r="J756" s="77"/>
      <c r="K756" s="77"/>
      <c r="L756" s="77"/>
      <c r="M756" s="77"/>
      <c r="N756" s="77"/>
      <c r="O756" s="77"/>
      <c r="P756" s="77"/>
      <c r="Q756" s="77"/>
      <c r="R756" s="77"/>
      <c r="S756" s="77"/>
    </row>
    <row r="757" spans="1:19">
      <c r="A757" s="77"/>
      <c r="B757" s="77"/>
      <c r="C757" s="77"/>
      <c r="D757" s="77"/>
      <c r="E757" s="77"/>
      <c r="F757" s="77"/>
      <c r="G757" s="77"/>
      <c r="H757" s="77"/>
      <c r="I757" s="77"/>
      <c r="J757" s="77"/>
      <c r="K757" s="77"/>
      <c r="L757" s="77"/>
      <c r="M757" s="77"/>
      <c r="N757" s="77"/>
      <c r="O757" s="77"/>
      <c r="P757" s="77"/>
      <c r="Q757" s="77"/>
      <c r="R757" s="77"/>
      <c r="S757" s="77"/>
    </row>
    <row r="758" spans="1:19">
      <c r="A758" s="77"/>
      <c r="B758" s="77"/>
      <c r="C758" s="77"/>
      <c r="D758" s="77"/>
      <c r="E758" s="77"/>
      <c r="F758" s="77"/>
      <c r="G758" s="77"/>
      <c r="H758" s="77"/>
      <c r="I758" s="77"/>
      <c r="J758" s="77"/>
      <c r="K758" s="77"/>
      <c r="L758" s="77"/>
      <c r="M758" s="77"/>
      <c r="N758" s="77"/>
      <c r="O758" s="77"/>
      <c r="P758" s="77"/>
      <c r="Q758" s="77"/>
      <c r="R758" s="77"/>
      <c r="S758" s="77"/>
    </row>
    <row r="759" spans="1:19">
      <c r="A759" s="77"/>
      <c r="B759" s="77"/>
      <c r="C759" s="77"/>
      <c r="D759" s="77"/>
      <c r="E759" s="77"/>
      <c r="F759" s="77"/>
      <c r="G759" s="77"/>
      <c r="H759" s="77"/>
      <c r="I759" s="77"/>
      <c r="J759" s="77"/>
      <c r="K759" s="77"/>
      <c r="L759" s="77"/>
      <c r="M759" s="77"/>
      <c r="N759" s="77"/>
      <c r="O759" s="77"/>
      <c r="P759" s="77"/>
      <c r="Q759" s="77"/>
      <c r="R759" s="77"/>
      <c r="S759" s="77"/>
    </row>
    <row r="760" spans="1:19">
      <c r="A760" s="77"/>
      <c r="B760" s="77"/>
      <c r="C760" s="77"/>
      <c r="D760" s="77"/>
      <c r="E760" s="77"/>
      <c r="F760" s="77"/>
      <c r="G760" s="77"/>
      <c r="H760" s="77"/>
      <c r="I760" s="77"/>
      <c r="J760" s="77"/>
      <c r="K760" s="77"/>
      <c r="L760" s="77"/>
      <c r="M760" s="77"/>
      <c r="N760" s="77"/>
      <c r="O760" s="77"/>
      <c r="P760" s="77"/>
      <c r="Q760" s="77"/>
      <c r="R760" s="77"/>
      <c r="S760" s="77"/>
    </row>
    <row r="761" spans="1:19">
      <c r="A761" s="77"/>
      <c r="B761" s="77"/>
      <c r="C761" s="77"/>
      <c r="D761" s="77"/>
      <c r="E761" s="77"/>
      <c r="F761" s="77"/>
      <c r="G761" s="77"/>
      <c r="H761" s="77"/>
      <c r="I761" s="77"/>
      <c r="J761" s="77"/>
      <c r="K761" s="77"/>
      <c r="L761" s="77"/>
      <c r="M761" s="77"/>
      <c r="N761" s="77"/>
      <c r="O761" s="77"/>
      <c r="P761" s="77"/>
      <c r="Q761" s="77"/>
      <c r="R761" s="77"/>
      <c r="S761" s="77"/>
    </row>
    <row r="762" spans="1:19">
      <c r="A762" s="77"/>
      <c r="B762" s="77"/>
      <c r="C762" s="77"/>
      <c r="D762" s="77"/>
      <c r="E762" s="77"/>
      <c r="F762" s="77"/>
      <c r="G762" s="77"/>
      <c r="H762" s="77"/>
      <c r="I762" s="77"/>
      <c r="J762" s="77"/>
      <c r="K762" s="77"/>
      <c r="L762" s="77"/>
      <c r="M762" s="77"/>
      <c r="N762" s="77"/>
      <c r="O762" s="77"/>
      <c r="P762" s="77"/>
      <c r="Q762" s="77"/>
      <c r="R762" s="77"/>
      <c r="S762" s="77"/>
    </row>
    <row r="763" spans="1:19">
      <c r="A763" s="77"/>
      <c r="B763" s="77"/>
      <c r="C763" s="77"/>
      <c r="D763" s="77"/>
      <c r="E763" s="77"/>
      <c r="F763" s="77"/>
      <c r="G763" s="77"/>
      <c r="H763" s="77"/>
      <c r="I763" s="77"/>
      <c r="J763" s="77"/>
      <c r="K763" s="77"/>
      <c r="L763" s="77"/>
      <c r="M763" s="77"/>
      <c r="N763" s="77"/>
      <c r="O763" s="77"/>
      <c r="P763" s="77"/>
      <c r="Q763" s="77"/>
      <c r="R763" s="77"/>
      <c r="S763" s="77"/>
    </row>
    <row r="764" spans="1:19">
      <c r="A764" s="77"/>
      <c r="B764" s="77"/>
      <c r="C764" s="77"/>
      <c r="D764" s="77"/>
      <c r="E764" s="77"/>
      <c r="F764" s="77"/>
      <c r="G764" s="77"/>
      <c r="H764" s="77"/>
      <c r="I764" s="77"/>
      <c r="J764" s="77"/>
      <c r="K764" s="77"/>
      <c r="L764" s="77"/>
      <c r="M764" s="77"/>
      <c r="N764" s="77"/>
      <c r="O764" s="77"/>
      <c r="P764" s="77"/>
      <c r="Q764" s="77"/>
      <c r="R764" s="77"/>
      <c r="S764" s="77"/>
    </row>
    <row r="765" spans="1:19">
      <c r="A765" s="77"/>
      <c r="B765" s="77"/>
      <c r="C765" s="77"/>
      <c r="D765" s="77"/>
      <c r="E765" s="77"/>
      <c r="F765" s="77"/>
      <c r="G765" s="77"/>
      <c r="H765" s="77"/>
      <c r="I765" s="77"/>
      <c r="J765" s="77"/>
      <c r="K765" s="77"/>
      <c r="L765" s="77"/>
      <c r="M765" s="77"/>
      <c r="N765" s="77"/>
      <c r="O765" s="77"/>
      <c r="P765" s="77"/>
      <c r="Q765" s="77"/>
      <c r="R765" s="77"/>
      <c r="S765" s="77"/>
    </row>
    <row r="766" spans="1:19">
      <c r="A766" s="77"/>
      <c r="B766" s="77"/>
      <c r="C766" s="77"/>
      <c r="D766" s="77"/>
      <c r="E766" s="77"/>
      <c r="F766" s="77"/>
      <c r="G766" s="77"/>
      <c r="H766" s="77"/>
      <c r="I766" s="77"/>
      <c r="J766" s="77"/>
      <c r="K766" s="77"/>
      <c r="L766" s="77"/>
      <c r="M766" s="77"/>
      <c r="N766" s="77"/>
      <c r="O766" s="77"/>
      <c r="P766" s="77"/>
      <c r="Q766" s="77"/>
      <c r="R766" s="77"/>
      <c r="S766" s="77"/>
    </row>
    <row r="767" spans="1:19">
      <c r="A767" s="77"/>
      <c r="B767" s="77"/>
      <c r="C767" s="77"/>
      <c r="D767" s="77"/>
      <c r="E767" s="77"/>
      <c r="F767" s="77"/>
      <c r="G767" s="77"/>
      <c r="H767" s="77"/>
      <c r="I767" s="77"/>
      <c r="J767" s="77"/>
      <c r="K767" s="77"/>
      <c r="L767" s="77"/>
      <c r="M767" s="77"/>
      <c r="N767" s="77"/>
      <c r="O767" s="77"/>
      <c r="P767" s="77"/>
      <c r="Q767" s="77"/>
      <c r="R767" s="77"/>
      <c r="S767" s="77"/>
    </row>
    <row r="768" spans="1:19">
      <c r="A768" s="77"/>
      <c r="B768" s="77"/>
      <c r="C768" s="77"/>
      <c r="D768" s="77"/>
      <c r="E768" s="77"/>
      <c r="F768" s="77"/>
      <c r="G768" s="77"/>
      <c r="H768" s="77"/>
      <c r="I768" s="77"/>
      <c r="J768" s="77"/>
      <c r="K768" s="77"/>
      <c r="L768" s="77"/>
      <c r="M768" s="77"/>
      <c r="N768" s="77"/>
      <c r="O768" s="77"/>
      <c r="P768" s="77"/>
      <c r="Q768" s="77"/>
      <c r="R768" s="77"/>
      <c r="S768" s="77"/>
    </row>
    <row r="769" spans="1:19">
      <c r="A769" s="77"/>
      <c r="B769" s="77"/>
      <c r="C769" s="77"/>
      <c r="D769" s="77"/>
      <c r="E769" s="77"/>
      <c r="F769" s="77"/>
      <c r="G769" s="77"/>
      <c r="H769" s="77"/>
      <c r="I769" s="77"/>
      <c r="J769" s="77"/>
      <c r="K769" s="77"/>
      <c r="L769" s="77"/>
      <c r="M769" s="77"/>
      <c r="N769" s="77"/>
      <c r="O769" s="77"/>
      <c r="P769" s="77"/>
      <c r="Q769" s="77"/>
      <c r="R769" s="77"/>
      <c r="S769" s="77"/>
    </row>
    <row r="770" spans="1:19">
      <c r="A770" s="77"/>
      <c r="B770" s="77"/>
      <c r="C770" s="77"/>
      <c r="D770" s="77"/>
      <c r="E770" s="77"/>
      <c r="F770" s="77"/>
      <c r="G770" s="77"/>
      <c r="H770" s="77"/>
      <c r="I770" s="77"/>
      <c r="J770" s="77"/>
      <c r="K770" s="77"/>
      <c r="L770" s="77"/>
      <c r="M770" s="77"/>
      <c r="N770" s="77"/>
      <c r="O770" s="77"/>
      <c r="P770" s="77"/>
      <c r="Q770" s="77"/>
      <c r="R770" s="77"/>
      <c r="S770" s="77"/>
    </row>
    <row r="771" spans="1:19">
      <c r="A771" s="77"/>
      <c r="B771" s="77"/>
      <c r="C771" s="77"/>
      <c r="D771" s="77"/>
      <c r="E771" s="77"/>
      <c r="F771" s="77"/>
      <c r="G771" s="77"/>
      <c r="H771" s="77"/>
      <c r="I771" s="77"/>
      <c r="J771" s="77"/>
      <c r="K771" s="77"/>
      <c r="L771" s="77"/>
      <c r="M771" s="77"/>
      <c r="N771" s="77"/>
      <c r="O771" s="77"/>
      <c r="P771" s="77"/>
      <c r="Q771" s="77"/>
      <c r="R771" s="77"/>
      <c r="S771" s="77"/>
    </row>
    <row r="772" spans="1:19">
      <c r="A772" s="77"/>
      <c r="B772" s="77"/>
      <c r="C772" s="77"/>
      <c r="D772" s="77"/>
      <c r="E772" s="77"/>
      <c r="F772" s="77"/>
      <c r="G772" s="77"/>
      <c r="H772" s="77"/>
      <c r="I772" s="77"/>
      <c r="J772" s="77"/>
      <c r="K772" s="77"/>
      <c r="L772" s="77"/>
      <c r="M772" s="77"/>
      <c r="N772" s="77"/>
      <c r="O772" s="77"/>
      <c r="P772" s="77"/>
      <c r="Q772" s="77"/>
      <c r="R772" s="77"/>
      <c r="S772" s="77"/>
    </row>
    <row r="773" spans="1:19">
      <c r="A773" s="77"/>
      <c r="B773" s="77"/>
      <c r="C773" s="77"/>
      <c r="D773" s="77"/>
      <c r="E773" s="77"/>
      <c r="F773" s="77"/>
      <c r="G773" s="77"/>
      <c r="H773" s="77"/>
      <c r="I773" s="77"/>
      <c r="J773" s="77"/>
      <c r="K773" s="77"/>
      <c r="L773" s="77"/>
      <c r="M773" s="77"/>
      <c r="N773" s="77"/>
      <c r="O773" s="77"/>
      <c r="P773" s="77"/>
      <c r="Q773" s="77"/>
      <c r="R773" s="77"/>
      <c r="S773" s="77"/>
    </row>
    <row r="774" spans="1:19">
      <c r="A774" s="77"/>
      <c r="B774" s="77"/>
      <c r="C774" s="77"/>
      <c r="D774" s="77"/>
      <c r="E774" s="77"/>
      <c r="F774" s="77"/>
      <c r="G774" s="77"/>
      <c r="H774" s="77"/>
      <c r="I774" s="77"/>
      <c r="J774" s="77"/>
      <c r="K774" s="77"/>
      <c r="L774" s="77"/>
      <c r="M774" s="77"/>
      <c r="N774" s="77"/>
      <c r="O774" s="77"/>
      <c r="P774" s="77"/>
      <c r="Q774" s="77"/>
      <c r="R774" s="77"/>
      <c r="S774" s="77"/>
    </row>
    <row r="775" spans="1:19">
      <c r="A775" s="77"/>
      <c r="B775" s="77"/>
      <c r="C775" s="77"/>
      <c r="D775" s="77"/>
      <c r="E775" s="77"/>
      <c r="F775" s="77"/>
      <c r="G775" s="77"/>
      <c r="H775" s="77"/>
      <c r="I775" s="77"/>
      <c r="J775" s="77"/>
      <c r="K775" s="77"/>
      <c r="L775" s="77"/>
      <c r="M775" s="77"/>
      <c r="N775" s="77"/>
      <c r="O775" s="77"/>
      <c r="P775" s="77"/>
      <c r="Q775" s="77"/>
      <c r="R775" s="77"/>
      <c r="S775" s="77"/>
    </row>
    <row r="776" spans="1:19">
      <c r="A776" s="77"/>
      <c r="B776" s="77"/>
      <c r="C776" s="77"/>
      <c r="D776" s="77"/>
      <c r="E776" s="77"/>
      <c r="F776" s="77"/>
      <c r="G776" s="77"/>
      <c r="H776" s="77"/>
      <c r="I776" s="77"/>
      <c r="J776" s="77"/>
      <c r="K776" s="77"/>
      <c r="L776" s="77"/>
      <c r="M776" s="77"/>
      <c r="N776" s="77"/>
      <c r="O776" s="77"/>
      <c r="P776" s="77"/>
      <c r="Q776" s="77"/>
      <c r="R776" s="77"/>
      <c r="S776" s="77"/>
    </row>
    <row r="777" spans="1:19">
      <c r="A777" s="77"/>
      <c r="B777" s="77"/>
      <c r="C777" s="77"/>
      <c r="D777" s="77"/>
      <c r="E777" s="77"/>
      <c r="F777" s="77"/>
      <c r="G777" s="77"/>
      <c r="H777" s="77"/>
      <c r="I777" s="77"/>
      <c r="J777" s="77"/>
      <c r="K777" s="77"/>
      <c r="L777" s="77"/>
      <c r="M777" s="77"/>
      <c r="N777" s="77"/>
      <c r="O777" s="77"/>
      <c r="P777" s="77"/>
      <c r="Q777" s="77"/>
      <c r="R777" s="77"/>
      <c r="S777" s="77"/>
    </row>
    <row r="778" spans="1:19">
      <c r="A778" s="77"/>
      <c r="B778" s="77"/>
      <c r="C778" s="77"/>
      <c r="D778" s="77"/>
      <c r="E778" s="77"/>
      <c r="F778" s="77"/>
      <c r="G778" s="77"/>
      <c r="H778" s="77"/>
      <c r="I778" s="77"/>
      <c r="J778" s="77"/>
      <c r="K778" s="77"/>
      <c r="L778" s="77"/>
      <c r="M778" s="77"/>
      <c r="N778" s="77"/>
      <c r="O778" s="77"/>
      <c r="P778" s="77"/>
      <c r="Q778" s="77"/>
      <c r="R778" s="77"/>
      <c r="S778" s="77"/>
    </row>
    <row r="779" spans="1:19">
      <c r="A779" s="77"/>
      <c r="B779" s="77"/>
      <c r="C779" s="77"/>
      <c r="D779" s="77"/>
      <c r="E779" s="77"/>
      <c r="F779" s="77"/>
      <c r="G779" s="77"/>
      <c r="H779" s="77"/>
      <c r="I779" s="77"/>
      <c r="J779" s="77"/>
      <c r="K779" s="77"/>
      <c r="L779" s="77"/>
      <c r="M779" s="77"/>
      <c r="N779" s="77"/>
      <c r="O779" s="77"/>
      <c r="P779" s="77"/>
      <c r="Q779" s="77"/>
      <c r="R779" s="77"/>
      <c r="S779" s="77"/>
    </row>
    <row r="780" spans="1:19">
      <c r="A780" s="77"/>
      <c r="B780" s="77"/>
      <c r="C780" s="77"/>
      <c r="D780" s="77"/>
      <c r="E780" s="77"/>
      <c r="F780" s="77"/>
      <c r="G780" s="77"/>
      <c r="H780" s="77"/>
      <c r="I780" s="77"/>
      <c r="J780" s="77"/>
      <c r="K780" s="77"/>
      <c r="L780" s="77"/>
      <c r="M780" s="77"/>
      <c r="N780" s="77"/>
      <c r="O780" s="77"/>
      <c r="P780" s="77"/>
      <c r="Q780" s="77"/>
      <c r="R780" s="77"/>
      <c r="S780" s="77"/>
    </row>
    <row r="781" spans="1:19">
      <c r="A781" s="77"/>
      <c r="B781" s="77"/>
      <c r="C781" s="77"/>
      <c r="D781" s="77"/>
      <c r="E781" s="77"/>
      <c r="F781" s="77"/>
      <c r="G781" s="77"/>
      <c r="H781" s="77"/>
      <c r="I781" s="77"/>
      <c r="J781" s="77"/>
      <c r="K781" s="77"/>
      <c r="L781" s="77"/>
      <c r="M781" s="77"/>
      <c r="N781" s="77"/>
      <c r="O781" s="77"/>
      <c r="P781" s="77"/>
      <c r="Q781" s="77"/>
      <c r="R781" s="77"/>
      <c r="S781" s="77"/>
    </row>
    <row r="782" spans="1:19">
      <c r="A782" s="77"/>
      <c r="B782" s="77"/>
      <c r="C782" s="77"/>
      <c r="D782" s="77"/>
      <c r="E782" s="77"/>
      <c r="F782" s="77"/>
      <c r="G782" s="77"/>
      <c r="H782" s="77"/>
      <c r="I782" s="77"/>
      <c r="J782" s="77"/>
      <c r="K782" s="77"/>
      <c r="L782" s="77"/>
      <c r="M782" s="77"/>
      <c r="N782" s="77"/>
      <c r="O782" s="77"/>
      <c r="P782" s="77"/>
      <c r="Q782" s="77"/>
      <c r="R782" s="77"/>
      <c r="S782" s="77"/>
    </row>
    <row r="783" spans="1:19">
      <c r="A783" s="77"/>
      <c r="B783" s="77"/>
      <c r="C783" s="77"/>
      <c r="D783" s="77"/>
      <c r="E783" s="77"/>
      <c r="F783" s="77"/>
      <c r="G783" s="77"/>
      <c r="H783" s="77"/>
      <c r="I783" s="77"/>
      <c r="J783" s="77"/>
      <c r="K783" s="77"/>
      <c r="L783" s="77"/>
      <c r="M783" s="77"/>
      <c r="N783" s="77"/>
      <c r="O783" s="77"/>
      <c r="P783" s="77"/>
      <c r="Q783" s="77"/>
      <c r="R783" s="77"/>
      <c r="S783" s="77"/>
    </row>
    <row r="784" spans="1:19">
      <c r="A784" s="77"/>
      <c r="B784" s="77"/>
      <c r="C784" s="77"/>
      <c r="D784" s="77"/>
      <c r="E784" s="77"/>
      <c r="F784" s="77"/>
      <c r="G784" s="77"/>
      <c r="H784" s="77"/>
      <c r="I784" s="77"/>
      <c r="J784" s="77"/>
      <c r="K784" s="77"/>
      <c r="L784" s="77"/>
      <c r="M784" s="77"/>
      <c r="N784" s="77"/>
      <c r="O784" s="77"/>
      <c r="P784" s="77"/>
      <c r="Q784" s="77"/>
      <c r="R784" s="77"/>
      <c r="S784" s="77"/>
    </row>
    <row r="785" spans="1:19">
      <c r="A785" s="77"/>
      <c r="B785" s="77"/>
      <c r="C785" s="77"/>
      <c r="D785" s="77"/>
      <c r="E785" s="77"/>
      <c r="F785" s="77"/>
      <c r="G785" s="77"/>
      <c r="H785" s="77"/>
      <c r="I785" s="77"/>
      <c r="J785" s="77"/>
      <c r="K785" s="77"/>
      <c r="L785" s="77"/>
      <c r="M785" s="77"/>
      <c r="N785" s="77"/>
      <c r="O785" s="77"/>
      <c r="P785" s="77"/>
      <c r="Q785" s="77"/>
      <c r="R785" s="77"/>
      <c r="S785" s="77"/>
    </row>
    <row r="786" spans="1:19">
      <c r="A786" s="77"/>
      <c r="B786" s="77"/>
      <c r="C786" s="77"/>
      <c r="D786" s="77"/>
      <c r="E786" s="77"/>
      <c r="F786" s="77"/>
      <c r="G786" s="77"/>
      <c r="H786" s="77"/>
      <c r="I786" s="77"/>
      <c r="J786" s="77"/>
      <c r="K786" s="77"/>
      <c r="L786" s="77"/>
      <c r="M786" s="77"/>
      <c r="N786" s="77"/>
      <c r="O786" s="77"/>
      <c r="P786" s="77"/>
      <c r="Q786" s="77"/>
      <c r="R786" s="77"/>
      <c r="S786" s="77"/>
    </row>
    <row r="787" spans="1:19">
      <c r="A787" s="77"/>
      <c r="B787" s="77"/>
      <c r="C787" s="77"/>
      <c r="D787" s="77"/>
      <c r="E787" s="77"/>
      <c r="F787" s="77"/>
      <c r="G787" s="77"/>
      <c r="H787" s="77"/>
      <c r="I787" s="77"/>
      <c r="J787" s="77"/>
      <c r="K787" s="77"/>
      <c r="L787" s="77"/>
      <c r="M787" s="77"/>
      <c r="N787" s="77"/>
      <c r="O787" s="77"/>
      <c r="P787" s="77"/>
      <c r="Q787" s="77"/>
      <c r="R787" s="77"/>
      <c r="S787" s="77"/>
    </row>
    <row r="788" spans="1:19">
      <c r="A788" s="77"/>
      <c r="B788" s="77"/>
      <c r="C788" s="77"/>
      <c r="D788" s="77"/>
      <c r="E788" s="77"/>
      <c r="F788" s="77"/>
      <c r="G788" s="77"/>
      <c r="H788" s="77"/>
      <c r="I788" s="77"/>
      <c r="J788" s="77"/>
      <c r="K788" s="77"/>
      <c r="L788" s="77"/>
      <c r="M788" s="77"/>
      <c r="N788" s="77"/>
      <c r="O788" s="77"/>
      <c r="P788" s="77"/>
      <c r="Q788" s="77"/>
      <c r="R788" s="77"/>
      <c r="S788" s="77"/>
    </row>
    <row r="789" spans="1:19">
      <c r="A789" s="77"/>
      <c r="B789" s="77"/>
      <c r="C789" s="77"/>
      <c r="D789" s="77"/>
      <c r="E789" s="77"/>
      <c r="F789" s="77"/>
      <c r="G789" s="77"/>
      <c r="H789" s="77"/>
      <c r="I789" s="77"/>
      <c r="J789" s="77"/>
      <c r="K789" s="77"/>
      <c r="L789" s="77"/>
      <c r="M789" s="77"/>
      <c r="N789" s="77"/>
      <c r="O789" s="77"/>
      <c r="P789" s="77"/>
      <c r="Q789" s="77"/>
      <c r="R789" s="77"/>
      <c r="S789" s="77"/>
    </row>
    <row r="790" spans="1:19">
      <c r="A790" s="77"/>
      <c r="B790" s="77"/>
      <c r="C790" s="77"/>
      <c r="D790" s="77"/>
      <c r="E790" s="77"/>
      <c r="F790" s="77"/>
      <c r="G790" s="77"/>
      <c r="H790" s="77"/>
      <c r="I790" s="77"/>
      <c r="J790" s="77"/>
      <c r="K790" s="77"/>
      <c r="L790" s="77"/>
      <c r="M790" s="77"/>
      <c r="N790" s="77"/>
      <c r="O790" s="77"/>
      <c r="P790" s="77"/>
      <c r="Q790" s="77"/>
      <c r="R790" s="77"/>
      <c r="S790" s="77"/>
    </row>
    <row r="791" spans="1:19">
      <c r="A791" s="77"/>
      <c r="B791" s="77"/>
      <c r="C791" s="77"/>
      <c r="D791" s="77"/>
      <c r="E791" s="77"/>
      <c r="F791" s="77"/>
      <c r="G791" s="77"/>
      <c r="H791" s="77"/>
      <c r="I791" s="77"/>
      <c r="J791" s="77"/>
      <c r="K791" s="77"/>
      <c r="L791" s="77"/>
      <c r="M791" s="77"/>
      <c r="N791" s="77"/>
      <c r="O791" s="77"/>
      <c r="P791" s="77"/>
      <c r="Q791" s="77"/>
      <c r="R791" s="77"/>
      <c r="S791" s="77"/>
    </row>
    <row r="792" spans="1:19">
      <c r="A792" s="77"/>
      <c r="B792" s="77"/>
      <c r="C792" s="77"/>
      <c r="D792" s="77"/>
      <c r="E792" s="77"/>
      <c r="F792" s="77"/>
      <c r="G792" s="77"/>
      <c r="H792" s="77"/>
      <c r="I792" s="77"/>
      <c r="J792" s="77"/>
      <c r="K792" s="77"/>
      <c r="L792" s="77"/>
      <c r="M792" s="77"/>
      <c r="N792" s="77"/>
      <c r="O792" s="77"/>
      <c r="P792" s="77"/>
      <c r="Q792" s="77"/>
      <c r="R792" s="77"/>
      <c r="S792" s="77"/>
    </row>
    <row r="793" spans="1:19">
      <c r="A793" s="77"/>
      <c r="B793" s="77"/>
      <c r="C793" s="77"/>
      <c r="D793" s="77"/>
      <c r="E793" s="77"/>
      <c r="F793" s="77"/>
      <c r="G793" s="77"/>
      <c r="H793" s="77"/>
      <c r="I793" s="77"/>
      <c r="J793" s="77"/>
      <c r="K793" s="77"/>
      <c r="L793" s="77"/>
      <c r="M793" s="77"/>
      <c r="N793" s="77"/>
      <c r="O793" s="77"/>
      <c r="P793" s="77"/>
      <c r="Q793" s="77"/>
      <c r="R793" s="77"/>
      <c r="S793" s="77"/>
    </row>
    <row r="794" spans="1:19">
      <c r="A794" s="77"/>
      <c r="B794" s="77"/>
      <c r="C794" s="77"/>
      <c r="D794" s="77"/>
      <c r="E794" s="77"/>
      <c r="F794" s="77"/>
      <c r="G794" s="77"/>
      <c r="H794" s="77"/>
      <c r="I794" s="77"/>
      <c r="J794" s="77"/>
      <c r="K794" s="77"/>
      <c r="L794" s="77"/>
      <c r="M794" s="77"/>
      <c r="N794" s="77"/>
      <c r="O794" s="77"/>
      <c r="P794" s="77"/>
      <c r="Q794" s="77"/>
      <c r="R794" s="77"/>
      <c r="S794" s="77"/>
    </row>
    <row r="795" spans="1:19">
      <c r="A795" s="77"/>
      <c r="B795" s="77"/>
      <c r="C795" s="77"/>
      <c r="D795" s="77"/>
      <c r="E795" s="77"/>
      <c r="F795" s="77"/>
      <c r="G795" s="77"/>
      <c r="H795" s="77"/>
      <c r="I795" s="77"/>
      <c r="J795" s="77"/>
      <c r="K795" s="77"/>
      <c r="L795" s="77"/>
      <c r="M795" s="77"/>
      <c r="N795" s="77"/>
      <c r="O795" s="77"/>
      <c r="P795" s="77"/>
      <c r="Q795" s="77"/>
      <c r="R795" s="77"/>
      <c r="S795" s="77"/>
    </row>
    <row r="796" spans="1:19">
      <c r="A796" s="77"/>
      <c r="B796" s="77"/>
      <c r="C796" s="77"/>
      <c r="D796" s="77"/>
      <c r="E796" s="77"/>
      <c r="F796" s="77"/>
      <c r="G796" s="77"/>
      <c r="H796" s="77"/>
      <c r="I796" s="77"/>
      <c r="J796" s="77"/>
      <c r="K796" s="77"/>
      <c r="L796" s="77"/>
      <c r="M796" s="77"/>
      <c r="N796" s="77"/>
      <c r="O796" s="77"/>
      <c r="P796" s="77"/>
      <c r="Q796" s="77"/>
      <c r="R796" s="77"/>
      <c r="S796" s="77"/>
    </row>
    <row r="797" spans="1:19">
      <c r="A797" s="77"/>
      <c r="B797" s="77"/>
      <c r="C797" s="77"/>
      <c r="D797" s="77"/>
      <c r="E797" s="77"/>
      <c r="F797" s="77"/>
      <c r="G797" s="77"/>
      <c r="H797" s="77"/>
      <c r="I797" s="77"/>
      <c r="J797" s="77"/>
      <c r="K797" s="77"/>
      <c r="L797" s="77"/>
      <c r="M797" s="77"/>
      <c r="N797" s="77"/>
      <c r="O797" s="77"/>
      <c r="P797" s="77"/>
      <c r="Q797" s="77"/>
      <c r="R797" s="77"/>
      <c r="S797" s="77"/>
    </row>
    <row r="798" spans="1:19">
      <c r="A798" s="77"/>
      <c r="B798" s="77"/>
      <c r="C798" s="77"/>
      <c r="D798" s="77"/>
      <c r="E798" s="77"/>
      <c r="F798" s="77"/>
      <c r="G798" s="77"/>
      <c r="H798" s="77"/>
      <c r="I798" s="77"/>
      <c r="J798" s="77"/>
      <c r="K798" s="77"/>
      <c r="L798" s="77"/>
      <c r="M798" s="77"/>
      <c r="N798" s="77"/>
      <c r="O798" s="77"/>
      <c r="P798" s="77"/>
      <c r="Q798" s="77"/>
      <c r="R798" s="77"/>
      <c r="S798" s="77"/>
    </row>
    <row r="799" spans="1:19">
      <c r="A799" s="77"/>
      <c r="B799" s="77"/>
      <c r="C799" s="77"/>
      <c r="D799" s="77"/>
      <c r="E799" s="77"/>
      <c r="F799" s="77"/>
      <c r="G799" s="77"/>
      <c r="H799" s="77"/>
      <c r="I799" s="77"/>
      <c r="J799" s="77"/>
      <c r="K799" s="77"/>
      <c r="L799" s="77"/>
      <c r="M799" s="77"/>
      <c r="N799" s="77"/>
      <c r="O799" s="77"/>
      <c r="P799" s="77"/>
      <c r="Q799" s="77"/>
      <c r="R799" s="77"/>
      <c r="S799" s="77"/>
    </row>
    <row r="800" spans="1:19">
      <c r="A800" s="77"/>
      <c r="B800" s="77"/>
      <c r="C800" s="77"/>
      <c r="D800" s="77"/>
      <c r="E800" s="77"/>
      <c r="F800" s="77"/>
      <c r="G800" s="77"/>
      <c r="H800" s="77"/>
      <c r="I800" s="77"/>
      <c r="J800" s="77"/>
      <c r="K800" s="77"/>
      <c r="L800" s="77"/>
      <c r="M800" s="77"/>
      <c r="N800" s="77"/>
      <c r="O800" s="77"/>
      <c r="P800" s="77"/>
      <c r="Q800" s="77"/>
      <c r="R800" s="77"/>
      <c r="S800" s="77"/>
    </row>
    <row r="801" spans="1:19">
      <c r="A801" s="77"/>
      <c r="B801" s="77"/>
      <c r="C801" s="77"/>
      <c r="D801" s="77"/>
      <c r="E801" s="77"/>
      <c r="F801" s="77"/>
      <c r="G801" s="77"/>
      <c r="H801" s="77"/>
      <c r="I801" s="77"/>
      <c r="J801" s="77"/>
      <c r="K801" s="77"/>
      <c r="L801" s="77"/>
      <c r="M801" s="77"/>
      <c r="N801" s="77"/>
      <c r="O801" s="77"/>
      <c r="P801" s="77"/>
      <c r="Q801" s="77"/>
      <c r="R801" s="77"/>
      <c r="S801" s="77"/>
    </row>
    <row r="802" spans="1:19">
      <c r="A802" s="77"/>
      <c r="B802" s="77"/>
      <c r="C802" s="77"/>
      <c r="D802" s="77"/>
      <c r="E802" s="77"/>
      <c r="F802" s="77"/>
      <c r="G802" s="77"/>
      <c r="H802" s="77"/>
      <c r="I802" s="77"/>
      <c r="J802" s="77"/>
      <c r="K802" s="77"/>
      <c r="L802" s="77"/>
      <c r="M802" s="77"/>
      <c r="N802" s="77"/>
      <c r="O802" s="77"/>
      <c r="P802" s="77"/>
      <c r="Q802" s="77"/>
      <c r="R802" s="77"/>
      <c r="S802" s="77"/>
    </row>
    <row r="803" spans="1:19">
      <c r="A803" s="77"/>
      <c r="B803" s="77"/>
      <c r="C803" s="77"/>
      <c r="D803" s="77"/>
      <c r="E803" s="77"/>
      <c r="F803" s="77"/>
      <c r="G803" s="77"/>
      <c r="H803" s="77"/>
      <c r="I803" s="77"/>
      <c r="J803" s="77"/>
      <c r="K803" s="77"/>
      <c r="L803" s="77"/>
      <c r="M803" s="77"/>
      <c r="N803" s="77"/>
      <c r="O803" s="77"/>
      <c r="P803" s="77"/>
      <c r="Q803" s="77"/>
      <c r="R803" s="77"/>
      <c r="S803" s="77"/>
    </row>
    <row r="804" spans="1:19">
      <c r="A804" s="77"/>
      <c r="B804" s="77"/>
      <c r="C804" s="77"/>
      <c r="D804" s="77"/>
      <c r="E804" s="77"/>
      <c r="F804" s="77"/>
      <c r="G804" s="77"/>
      <c r="H804" s="77"/>
      <c r="I804" s="77"/>
      <c r="J804" s="77"/>
      <c r="K804" s="77"/>
      <c r="L804" s="77"/>
      <c r="M804" s="77"/>
      <c r="N804" s="77"/>
      <c r="O804" s="77"/>
      <c r="P804" s="77"/>
      <c r="Q804" s="77"/>
      <c r="R804" s="77"/>
      <c r="S804" s="77"/>
    </row>
    <row r="805" spans="1:19">
      <c r="A805" s="77"/>
      <c r="B805" s="77"/>
      <c r="C805" s="77"/>
      <c r="D805" s="77"/>
      <c r="E805" s="77"/>
      <c r="F805" s="77"/>
      <c r="G805" s="77"/>
      <c r="H805" s="77"/>
      <c r="I805" s="77"/>
      <c r="J805" s="77"/>
      <c r="K805" s="77"/>
      <c r="L805" s="77"/>
      <c r="M805" s="77"/>
      <c r="N805" s="77"/>
      <c r="O805" s="77"/>
      <c r="P805" s="77"/>
      <c r="Q805" s="77"/>
      <c r="R805" s="77"/>
      <c r="S805" s="77"/>
    </row>
    <row r="806" spans="1:19">
      <c r="A806" s="77"/>
      <c r="B806" s="77"/>
      <c r="C806" s="77"/>
      <c r="D806" s="77"/>
      <c r="E806" s="77"/>
      <c r="F806" s="77"/>
      <c r="G806" s="77"/>
      <c r="H806" s="77"/>
      <c r="I806" s="77"/>
      <c r="J806" s="77"/>
      <c r="K806" s="77"/>
      <c r="L806" s="77"/>
      <c r="M806" s="77"/>
      <c r="N806" s="77"/>
      <c r="O806" s="77"/>
      <c r="P806" s="77"/>
      <c r="Q806" s="77"/>
      <c r="R806" s="77"/>
      <c r="S806" s="77"/>
    </row>
    <row r="807" spans="1:19">
      <c r="A807" s="77"/>
      <c r="B807" s="77"/>
      <c r="C807" s="77"/>
      <c r="D807" s="77"/>
      <c r="E807" s="77"/>
      <c r="F807" s="77"/>
      <c r="G807" s="77"/>
      <c r="H807" s="77"/>
      <c r="I807" s="77"/>
      <c r="J807" s="77"/>
      <c r="K807" s="77"/>
      <c r="L807" s="77"/>
      <c r="M807" s="77"/>
      <c r="N807" s="77"/>
      <c r="O807" s="77"/>
      <c r="P807" s="77"/>
      <c r="Q807" s="77"/>
      <c r="R807" s="77"/>
      <c r="S807" s="77"/>
    </row>
    <row r="808" spans="1:19">
      <c r="A808" s="77"/>
      <c r="B808" s="77"/>
      <c r="C808" s="77"/>
      <c r="D808" s="77"/>
      <c r="E808" s="77"/>
      <c r="F808" s="77"/>
      <c r="G808" s="77"/>
      <c r="H808" s="77"/>
      <c r="I808" s="77"/>
      <c r="J808" s="77"/>
      <c r="K808" s="77"/>
      <c r="L808" s="77"/>
      <c r="M808" s="77"/>
      <c r="N808" s="77"/>
      <c r="O808" s="77"/>
      <c r="P808" s="77"/>
      <c r="Q808" s="77"/>
      <c r="R808" s="77"/>
      <c r="S808" s="77"/>
    </row>
    <row r="809" spans="1:19">
      <c r="A809" s="77"/>
      <c r="B809" s="77"/>
      <c r="C809" s="77"/>
      <c r="D809" s="77"/>
      <c r="E809" s="77"/>
      <c r="F809" s="77"/>
      <c r="G809" s="77"/>
      <c r="H809" s="77"/>
      <c r="I809" s="77"/>
      <c r="J809" s="77"/>
      <c r="K809" s="77"/>
      <c r="L809" s="77"/>
      <c r="M809" s="77"/>
      <c r="N809" s="77"/>
      <c r="O809" s="77"/>
      <c r="P809" s="77"/>
      <c r="Q809" s="77"/>
      <c r="R809" s="77"/>
      <c r="S809" s="77"/>
    </row>
    <row r="810" spans="1:19">
      <c r="A810" s="77"/>
      <c r="B810" s="77"/>
      <c r="C810" s="77"/>
      <c r="D810" s="77"/>
      <c r="E810" s="77"/>
      <c r="F810" s="77"/>
      <c r="G810" s="77"/>
      <c r="H810" s="77"/>
      <c r="I810" s="77"/>
      <c r="J810" s="77"/>
      <c r="K810" s="77"/>
      <c r="L810" s="77"/>
      <c r="M810" s="77"/>
      <c r="N810" s="77"/>
      <c r="O810" s="77"/>
      <c r="P810" s="77"/>
      <c r="Q810" s="77"/>
      <c r="R810" s="77"/>
      <c r="S810" s="77"/>
    </row>
    <row r="811" spans="1:19">
      <c r="A811" s="77"/>
      <c r="B811" s="77"/>
      <c r="C811" s="77"/>
      <c r="D811" s="77"/>
      <c r="E811" s="77"/>
      <c r="F811" s="77"/>
      <c r="G811" s="77"/>
      <c r="H811" s="77"/>
      <c r="I811" s="77"/>
      <c r="J811" s="77"/>
      <c r="K811" s="77"/>
      <c r="L811" s="77"/>
      <c r="M811" s="77"/>
      <c r="N811" s="77"/>
      <c r="O811" s="77"/>
      <c r="P811" s="77"/>
      <c r="Q811" s="77"/>
      <c r="R811" s="77"/>
      <c r="S811" s="77"/>
    </row>
    <row r="812" spans="1:19">
      <c r="A812" s="77"/>
      <c r="B812" s="77"/>
      <c r="C812" s="77"/>
      <c r="D812" s="77"/>
      <c r="E812" s="77"/>
      <c r="F812" s="77"/>
      <c r="G812" s="77"/>
      <c r="H812" s="77"/>
      <c r="I812" s="77"/>
      <c r="J812" s="77"/>
      <c r="K812" s="77"/>
      <c r="L812" s="77"/>
      <c r="M812" s="77"/>
      <c r="N812" s="77"/>
      <c r="O812" s="77"/>
      <c r="P812" s="77"/>
      <c r="Q812" s="77"/>
      <c r="R812" s="77"/>
      <c r="S812" s="77"/>
    </row>
    <row r="813" spans="1:19">
      <c r="A813" s="77"/>
      <c r="B813" s="77"/>
      <c r="C813" s="77"/>
      <c r="D813" s="77"/>
      <c r="E813" s="77"/>
      <c r="F813" s="77"/>
      <c r="G813" s="77"/>
      <c r="H813" s="77"/>
      <c r="I813" s="77"/>
      <c r="J813" s="77"/>
      <c r="K813" s="77"/>
      <c r="L813" s="77"/>
      <c r="M813" s="77"/>
      <c r="N813" s="77"/>
      <c r="O813" s="77"/>
      <c r="P813" s="77"/>
      <c r="Q813" s="77"/>
      <c r="R813" s="77"/>
      <c r="S813" s="77"/>
    </row>
    <row r="814" spans="1:19">
      <c r="A814" s="77"/>
      <c r="B814" s="77"/>
      <c r="C814" s="77"/>
      <c r="D814" s="77"/>
      <c r="E814" s="77"/>
      <c r="F814" s="77"/>
      <c r="G814" s="77"/>
      <c r="H814" s="77"/>
      <c r="I814" s="77"/>
      <c r="J814" s="77"/>
      <c r="K814" s="77"/>
      <c r="L814" s="77"/>
      <c r="M814" s="77"/>
      <c r="N814" s="77"/>
      <c r="O814" s="77"/>
      <c r="P814" s="77"/>
      <c r="Q814" s="77"/>
      <c r="R814" s="77"/>
      <c r="S814" s="77"/>
    </row>
    <row r="815" spans="1:19">
      <c r="A815" s="77"/>
      <c r="B815" s="77"/>
      <c r="C815" s="77"/>
      <c r="D815" s="77"/>
      <c r="E815" s="77"/>
      <c r="F815" s="77"/>
      <c r="G815" s="77"/>
      <c r="H815" s="77"/>
      <c r="I815" s="77"/>
      <c r="J815" s="77"/>
      <c r="K815" s="77"/>
      <c r="L815" s="77"/>
      <c r="M815" s="77"/>
      <c r="N815" s="77"/>
      <c r="O815" s="77"/>
      <c r="P815" s="77"/>
      <c r="Q815" s="77"/>
      <c r="R815" s="77"/>
      <c r="S815" s="77"/>
    </row>
    <row r="816" spans="1:19">
      <c r="A816" s="77"/>
      <c r="B816" s="77"/>
      <c r="C816" s="77"/>
      <c r="D816" s="77"/>
      <c r="E816" s="77"/>
      <c r="F816" s="77"/>
      <c r="G816" s="77"/>
      <c r="H816" s="77"/>
      <c r="I816" s="77"/>
      <c r="J816" s="77"/>
      <c r="K816" s="77"/>
      <c r="L816" s="77"/>
      <c r="M816" s="77"/>
      <c r="N816" s="77"/>
      <c r="O816" s="77"/>
      <c r="P816" s="77"/>
      <c r="Q816" s="77"/>
      <c r="R816" s="77"/>
      <c r="S816" s="77"/>
    </row>
    <row r="817" spans="1:19">
      <c r="A817" s="77"/>
      <c r="B817" s="77"/>
      <c r="C817" s="77"/>
      <c r="D817" s="77"/>
      <c r="E817" s="77"/>
      <c r="F817" s="77"/>
      <c r="G817" s="77"/>
      <c r="H817" s="77"/>
      <c r="I817" s="77"/>
      <c r="J817" s="77"/>
      <c r="K817" s="77"/>
      <c r="L817" s="77"/>
      <c r="M817" s="77"/>
      <c r="N817" s="77"/>
      <c r="O817" s="77"/>
      <c r="P817" s="77"/>
      <c r="Q817" s="77"/>
      <c r="R817" s="77"/>
      <c r="S817" s="77"/>
    </row>
    <row r="818" spans="1:19">
      <c r="A818" s="77"/>
      <c r="B818" s="77"/>
      <c r="C818" s="77"/>
      <c r="D818" s="77"/>
      <c r="E818" s="77"/>
      <c r="F818" s="77"/>
      <c r="G818" s="77"/>
      <c r="H818" s="77"/>
      <c r="I818" s="77"/>
      <c r="J818" s="77"/>
      <c r="K818" s="77"/>
      <c r="L818" s="77"/>
      <c r="M818" s="77"/>
      <c r="N818" s="77"/>
      <c r="O818" s="77"/>
      <c r="P818" s="77"/>
      <c r="Q818" s="77"/>
      <c r="R818" s="77"/>
      <c r="S818" s="77"/>
    </row>
    <row r="819" spans="1:19">
      <c r="A819" s="77"/>
      <c r="B819" s="77"/>
      <c r="C819" s="77"/>
      <c r="D819" s="77"/>
      <c r="E819" s="77"/>
      <c r="F819" s="77"/>
      <c r="G819" s="77"/>
      <c r="H819" s="77"/>
      <c r="I819" s="77"/>
      <c r="J819" s="77"/>
      <c r="K819" s="77"/>
      <c r="L819" s="77"/>
      <c r="M819" s="77"/>
      <c r="N819" s="77"/>
      <c r="O819" s="77"/>
      <c r="P819" s="77"/>
      <c r="Q819" s="77"/>
      <c r="R819" s="77"/>
      <c r="S819" s="77"/>
    </row>
    <row r="820" spans="1:19">
      <c r="A820" s="77"/>
      <c r="B820" s="77"/>
      <c r="C820" s="77"/>
      <c r="D820" s="77"/>
      <c r="E820" s="77"/>
      <c r="F820" s="77"/>
      <c r="G820" s="77"/>
      <c r="H820" s="77"/>
      <c r="I820" s="77"/>
      <c r="J820" s="77"/>
      <c r="K820" s="77"/>
      <c r="L820" s="77"/>
      <c r="M820" s="77"/>
      <c r="N820" s="77"/>
      <c r="O820" s="77"/>
      <c r="P820" s="77"/>
      <c r="Q820" s="77"/>
      <c r="R820" s="77"/>
      <c r="S820" s="77"/>
    </row>
    <row r="821" spans="1:19">
      <c r="A821" s="77"/>
      <c r="B821" s="77"/>
      <c r="C821" s="77"/>
      <c r="D821" s="77"/>
      <c r="E821" s="77"/>
      <c r="F821" s="77"/>
      <c r="G821" s="77"/>
      <c r="H821" s="77"/>
      <c r="I821" s="77"/>
      <c r="J821" s="77"/>
      <c r="K821" s="77"/>
      <c r="L821" s="77"/>
      <c r="M821" s="77"/>
      <c r="N821" s="77"/>
      <c r="O821" s="77"/>
      <c r="P821" s="77"/>
      <c r="Q821" s="77"/>
      <c r="R821" s="77"/>
      <c r="S821" s="77"/>
    </row>
    <row r="822" spans="1:19">
      <c r="A822" s="77"/>
      <c r="B822" s="77"/>
      <c r="C822" s="77"/>
      <c r="D822" s="77"/>
      <c r="E822" s="77"/>
      <c r="F822" s="77"/>
      <c r="G822" s="77"/>
      <c r="H822" s="77"/>
      <c r="I822" s="77"/>
      <c r="J822" s="77"/>
      <c r="K822" s="77"/>
      <c r="L822" s="77"/>
      <c r="M822" s="77"/>
      <c r="N822" s="77"/>
      <c r="O822" s="77"/>
      <c r="P822" s="77"/>
      <c r="Q822" s="77"/>
      <c r="R822" s="77"/>
      <c r="S822" s="77"/>
    </row>
    <row r="823" spans="1:19">
      <c r="A823" s="77"/>
      <c r="B823" s="77"/>
      <c r="C823" s="77"/>
      <c r="D823" s="77"/>
      <c r="E823" s="77"/>
      <c r="F823" s="77"/>
      <c r="G823" s="77"/>
      <c r="H823" s="77"/>
      <c r="I823" s="77"/>
      <c r="J823" s="77"/>
      <c r="K823" s="77"/>
      <c r="L823" s="77"/>
      <c r="M823" s="77"/>
      <c r="N823" s="77"/>
      <c r="O823" s="77"/>
      <c r="P823" s="77"/>
      <c r="Q823" s="77"/>
      <c r="R823" s="77"/>
      <c r="S823" s="77"/>
    </row>
    <row r="824" spans="1:19">
      <c r="A824" s="77"/>
      <c r="B824" s="77"/>
      <c r="C824" s="77"/>
      <c r="D824" s="77"/>
      <c r="E824" s="77"/>
      <c r="F824" s="77"/>
      <c r="G824" s="77"/>
      <c r="H824" s="77"/>
      <c r="I824" s="77"/>
      <c r="J824" s="77"/>
      <c r="K824" s="77"/>
      <c r="L824" s="77"/>
      <c r="M824" s="77"/>
      <c r="N824" s="77"/>
      <c r="O824" s="77"/>
      <c r="P824" s="77"/>
      <c r="Q824" s="77"/>
      <c r="R824" s="77"/>
      <c r="S824" s="77"/>
    </row>
    <row r="825" spans="1:19">
      <c r="A825" s="77"/>
      <c r="B825" s="77"/>
      <c r="C825" s="77"/>
      <c r="D825" s="77"/>
      <c r="E825" s="77"/>
      <c r="F825" s="77"/>
      <c r="G825" s="77"/>
      <c r="H825" s="77"/>
      <c r="I825" s="77"/>
      <c r="J825" s="77"/>
      <c r="K825" s="77"/>
      <c r="L825" s="77"/>
      <c r="M825" s="77"/>
      <c r="N825" s="77"/>
      <c r="O825" s="77"/>
      <c r="P825" s="77"/>
      <c r="Q825" s="77"/>
      <c r="R825" s="77"/>
      <c r="S825" s="77"/>
    </row>
    <row r="826" spans="1:19">
      <c r="A826" s="77"/>
      <c r="B826" s="77"/>
      <c r="C826" s="77"/>
      <c r="D826" s="77"/>
      <c r="E826" s="77"/>
      <c r="F826" s="77"/>
      <c r="G826" s="77"/>
      <c r="H826" s="77"/>
      <c r="I826" s="77"/>
      <c r="J826" s="77"/>
      <c r="K826" s="77"/>
      <c r="L826" s="77"/>
      <c r="M826" s="77"/>
      <c r="N826" s="77"/>
      <c r="O826" s="77"/>
      <c r="P826" s="77"/>
      <c r="Q826" s="77"/>
      <c r="R826" s="77"/>
      <c r="S826" s="77"/>
    </row>
    <row r="827" spans="1:19">
      <c r="A827" s="77"/>
      <c r="B827" s="77"/>
      <c r="C827" s="77"/>
      <c r="D827" s="77"/>
      <c r="E827" s="77"/>
      <c r="F827" s="77"/>
      <c r="G827" s="77"/>
      <c r="H827" s="77"/>
      <c r="I827" s="77"/>
      <c r="J827" s="77"/>
      <c r="K827" s="77"/>
      <c r="L827" s="77"/>
      <c r="M827" s="77"/>
      <c r="N827" s="77"/>
      <c r="O827" s="77"/>
      <c r="P827" s="77"/>
      <c r="Q827" s="77"/>
      <c r="R827" s="77"/>
      <c r="S827" s="77"/>
    </row>
    <row r="828" spans="1:19">
      <c r="A828" s="77"/>
      <c r="B828" s="77"/>
      <c r="C828" s="77"/>
      <c r="D828" s="77"/>
      <c r="E828" s="77"/>
      <c r="F828" s="77"/>
      <c r="G828" s="77"/>
      <c r="H828" s="77"/>
      <c r="I828" s="77"/>
      <c r="J828" s="77"/>
      <c r="K828" s="77"/>
      <c r="L828" s="77"/>
      <c r="M828" s="77"/>
      <c r="N828" s="77"/>
      <c r="O828" s="77"/>
      <c r="P828" s="77"/>
      <c r="Q828" s="77"/>
      <c r="R828" s="77"/>
      <c r="S828" s="77"/>
    </row>
    <row r="829" spans="1:19">
      <c r="A829" s="77"/>
      <c r="B829" s="77"/>
      <c r="C829" s="77"/>
      <c r="D829" s="77"/>
      <c r="E829" s="77"/>
      <c r="F829" s="77"/>
      <c r="G829" s="77"/>
      <c r="H829" s="77"/>
      <c r="I829" s="77"/>
      <c r="J829" s="77"/>
      <c r="K829" s="77"/>
      <c r="L829" s="77"/>
      <c r="M829" s="77"/>
      <c r="N829" s="77"/>
      <c r="O829" s="77"/>
      <c r="P829" s="77"/>
      <c r="Q829" s="77"/>
      <c r="R829" s="77"/>
      <c r="S829" s="77"/>
    </row>
    <row r="830" spans="1:19">
      <c r="A830" s="77"/>
      <c r="B830" s="77"/>
      <c r="C830" s="77"/>
      <c r="D830" s="77"/>
      <c r="E830" s="77"/>
      <c r="F830" s="77"/>
      <c r="G830" s="77"/>
      <c r="H830" s="77"/>
      <c r="I830" s="77"/>
      <c r="J830" s="77"/>
      <c r="K830" s="77"/>
      <c r="L830" s="77"/>
      <c r="M830" s="77"/>
      <c r="N830" s="77"/>
      <c r="O830" s="77"/>
      <c r="P830" s="77"/>
      <c r="Q830" s="77"/>
      <c r="R830" s="77"/>
      <c r="S830" s="77"/>
    </row>
    <row r="831" spans="1:19">
      <c r="A831" s="77"/>
      <c r="B831" s="77"/>
      <c r="C831" s="77"/>
      <c r="D831" s="77"/>
      <c r="E831" s="77"/>
      <c r="F831" s="77"/>
      <c r="G831" s="77"/>
      <c r="H831" s="77"/>
      <c r="I831" s="77"/>
      <c r="J831" s="77"/>
      <c r="K831" s="77"/>
      <c r="L831" s="77"/>
      <c r="M831" s="77"/>
      <c r="N831" s="77"/>
      <c r="O831" s="77"/>
      <c r="P831" s="77"/>
      <c r="Q831" s="77"/>
      <c r="R831" s="77"/>
      <c r="S831" s="77"/>
    </row>
    <row r="832" spans="1:19">
      <c r="A832" s="77"/>
      <c r="B832" s="77"/>
      <c r="C832" s="77"/>
      <c r="D832" s="77"/>
      <c r="E832" s="77"/>
      <c r="F832" s="77"/>
      <c r="G832" s="77"/>
      <c r="H832" s="77"/>
      <c r="I832" s="77"/>
      <c r="J832" s="77"/>
      <c r="K832" s="77"/>
      <c r="L832" s="77"/>
      <c r="M832" s="77"/>
      <c r="N832" s="77"/>
      <c r="O832" s="77"/>
      <c r="P832" s="77"/>
      <c r="Q832" s="77"/>
      <c r="R832" s="77"/>
      <c r="S832" s="77"/>
    </row>
    <row r="833" spans="1:19">
      <c r="A833" s="77"/>
      <c r="B833" s="77"/>
      <c r="C833" s="77"/>
      <c r="D833" s="77"/>
      <c r="E833" s="77"/>
      <c r="F833" s="77"/>
      <c r="G833" s="77"/>
      <c r="H833" s="77"/>
      <c r="I833" s="77"/>
      <c r="J833" s="77"/>
      <c r="K833" s="77"/>
      <c r="L833" s="77"/>
      <c r="M833" s="77"/>
      <c r="N833" s="77"/>
      <c r="O833" s="77"/>
      <c r="P833" s="77"/>
      <c r="Q833" s="77"/>
      <c r="R833" s="77"/>
      <c r="S833" s="77"/>
    </row>
    <row r="834" spans="1:19">
      <c r="A834" s="77"/>
      <c r="B834" s="77"/>
      <c r="C834" s="77"/>
      <c r="D834" s="77"/>
      <c r="E834" s="77"/>
      <c r="F834" s="77"/>
      <c r="G834" s="77"/>
      <c r="H834" s="77"/>
      <c r="I834" s="77"/>
      <c r="J834" s="77"/>
      <c r="K834" s="77"/>
      <c r="L834" s="77"/>
      <c r="M834" s="77"/>
      <c r="N834" s="77"/>
      <c r="O834" s="77"/>
      <c r="P834" s="77"/>
      <c r="Q834" s="77"/>
      <c r="R834" s="77"/>
      <c r="S834" s="77"/>
    </row>
    <row r="835" spans="1:19">
      <c r="A835" s="77"/>
      <c r="B835" s="77"/>
      <c r="C835" s="77"/>
      <c r="D835" s="77"/>
      <c r="E835" s="77"/>
      <c r="F835" s="77"/>
      <c r="G835" s="77"/>
      <c r="H835" s="77"/>
      <c r="I835" s="77"/>
      <c r="J835" s="77"/>
      <c r="K835" s="77"/>
      <c r="L835" s="77"/>
      <c r="M835" s="77"/>
      <c r="N835" s="77"/>
      <c r="O835" s="77"/>
      <c r="P835" s="77"/>
      <c r="Q835" s="77"/>
      <c r="R835" s="77"/>
      <c r="S835" s="77"/>
    </row>
    <row r="836" spans="1:19">
      <c r="A836" s="77"/>
      <c r="B836" s="77"/>
      <c r="C836" s="77"/>
      <c r="D836" s="77"/>
      <c r="E836" s="77"/>
      <c r="F836" s="77"/>
      <c r="G836" s="77"/>
      <c r="H836" s="77"/>
      <c r="I836" s="77"/>
      <c r="J836" s="77"/>
      <c r="K836" s="77"/>
      <c r="L836" s="77"/>
      <c r="M836" s="77"/>
      <c r="N836" s="77"/>
      <c r="O836" s="77"/>
      <c r="P836" s="77"/>
      <c r="Q836" s="77"/>
      <c r="R836" s="77"/>
      <c r="S836" s="77"/>
    </row>
    <row r="837" spans="1:19">
      <c r="A837" s="77"/>
      <c r="B837" s="77"/>
      <c r="C837" s="77"/>
      <c r="D837" s="77"/>
      <c r="E837" s="77"/>
      <c r="F837" s="77"/>
      <c r="G837" s="77"/>
      <c r="H837" s="77"/>
      <c r="I837" s="77"/>
      <c r="J837" s="77"/>
      <c r="K837" s="77"/>
      <c r="L837" s="77"/>
      <c r="M837" s="77"/>
      <c r="N837" s="77"/>
      <c r="O837" s="77"/>
      <c r="P837" s="77"/>
      <c r="Q837" s="77"/>
      <c r="R837" s="77"/>
      <c r="S837" s="77"/>
    </row>
    <row r="838" spans="1:19">
      <c r="A838" s="77"/>
      <c r="B838" s="77"/>
      <c r="C838" s="77"/>
      <c r="D838" s="77"/>
      <c r="E838" s="77"/>
      <c r="F838" s="77"/>
      <c r="G838" s="77"/>
      <c r="H838" s="77"/>
      <c r="I838" s="77"/>
      <c r="J838" s="77"/>
      <c r="K838" s="77"/>
      <c r="L838" s="77"/>
      <c r="M838" s="77"/>
      <c r="N838" s="77"/>
      <c r="O838" s="77"/>
      <c r="P838" s="77"/>
      <c r="Q838" s="77"/>
      <c r="R838" s="77"/>
      <c r="S838" s="77"/>
    </row>
    <row r="839" spans="1:19">
      <c r="A839" s="77"/>
      <c r="B839" s="77"/>
      <c r="C839" s="77"/>
      <c r="D839" s="77"/>
      <c r="E839" s="77"/>
      <c r="F839" s="77"/>
      <c r="G839" s="77"/>
      <c r="H839" s="77"/>
      <c r="I839" s="77"/>
      <c r="J839" s="77"/>
      <c r="K839" s="77"/>
      <c r="L839" s="77"/>
      <c r="M839" s="77"/>
      <c r="N839" s="77"/>
      <c r="O839" s="77"/>
      <c r="P839" s="77"/>
      <c r="Q839" s="77"/>
      <c r="R839" s="77"/>
      <c r="S839" s="77"/>
    </row>
    <row r="840" spans="1:19">
      <c r="A840" s="77"/>
      <c r="B840" s="77"/>
      <c r="C840" s="77"/>
      <c r="D840" s="77"/>
      <c r="E840" s="77"/>
      <c r="F840" s="77"/>
      <c r="G840" s="77"/>
      <c r="H840" s="77"/>
      <c r="I840" s="77"/>
      <c r="J840" s="77"/>
      <c r="K840" s="77"/>
      <c r="L840" s="77"/>
      <c r="M840" s="77"/>
      <c r="N840" s="77"/>
      <c r="O840" s="77"/>
      <c r="P840" s="77"/>
      <c r="Q840" s="77"/>
      <c r="R840" s="77"/>
      <c r="S840" s="77"/>
    </row>
    <row r="841" spans="1:19">
      <c r="A841" s="77"/>
      <c r="B841" s="77"/>
      <c r="C841" s="77"/>
      <c r="D841" s="77"/>
      <c r="E841" s="77"/>
      <c r="F841" s="77"/>
      <c r="G841" s="77"/>
      <c r="H841" s="77"/>
      <c r="I841" s="77"/>
      <c r="J841" s="77"/>
      <c r="K841" s="77"/>
      <c r="L841" s="77"/>
      <c r="M841" s="77"/>
      <c r="N841" s="77"/>
      <c r="O841" s="77"/>
      <c r="P841" s="77"/>
      <c r="Q841" s="77"/>
      <c r="R841" s="77"/>
      <c r="S841" s="77"/>
    </row>
    <row r="842" spans="1:19">
      <c r="A842" s="77"/>
      <c r="B842" s="77"/>
      <c r="C842" s="77"/>
      <c r="D842" s="77"/>
      <c r="E842" s="77"/>
      <c r="F842" s="77"/>
      <c r="G842" s="77"/>
      <c r="H842" s="77"/>
      <c r="I842" s="77"/>
      <c r="J842" s="77"/>
      <c r="K842" s="77"/>
      <c r="L842" s="77"/>
      <c r="M842" s="77"/>
      <c r="N842" s="77"/>
      <c r="O842" s="77"/>
      <c r="P842" s="77"/>
      <c r="Q842" s="77"/>
      <c r="R842" s="77"/>
      <c r="S842" s="77"/>
    </row>
    <row r="843" spans="1:19">
      <c r="A843" s="77"/>
      <c r="B843" s="77"/>
      <c r="C843" s="77"/>
      <c r="D843" s="77"/>
      <c r="E843" s="77"/>
      <c r="F843" s="77"/>
      <c r="G843" s="77"/>
      <c r="H843" s="77"/>
      <c r="I843" s="77"/>
      <c r="J843" s="77"/>
      <c r="K843" s="77"/>
      <c r="L843" s="77"/>
      <c r="M843" s="77"/>
      <c r="N843" s="77"/>
      <c r="O843" s="77"/>
      <c r="P843" s="77"/>
      <c r="Q843" s="77"/>
      <c r="R843" s="77"/>
      <c r="S843" s="77"/>
    </row>
    <row r="844" spans="1:19">
      <c r="A844" s="77"/>
      <c r="B844" s="77"/>
      <c r="C844" s="77"/>
      <c r="D844" s="77"/>
      <c r="E844" s="77"/>
      <c r="F844" s="77"/>
      <c r="G844" s="77"/>
      <c r="H844" s="77"/>
      <c r="I844" s="77"/>
      <c r="J844" s="77"/>
      <c r="K844" s="77"/>
      <c r="L844" s="77"/>
      <c r="M844" s="77"/>
      <c r="N844" s="77"/>
      <c r="O844" s="77"/>
      <c r="P844" s="77"/>
      <c r="Q844" s="77"/>
      <c r="R844" s="77"/>
      <c r="S844" s="77"/>
    </row>
    <row r="845" spans="1:19">
      <c r="A845" s="77"/>
      <c r="B845" s="77"/>
      <c r="C845" s="77"/>
      <c r="D845" s="77"/>
      <c r="E845" s="77"/>
      <c r="F845" s="77"/>
      <c r="G845" s="77"/>
      <c r="H845" s="77"/>
      <c r="I845" s="77"/>
      <c r="J845" s="77"/>
      <c r="K845" s="77"/>
      <c r="L845" s="77"/>
      <c r="M845" s="77"/>
      <c r="N845" s="77"/>
      <c r="O845" s="77"/>
      <c r="P845" s="77"/>
      <c r="Q845" s="77"/>
      <c r="R845" s="77"/>
      <c r="S845" s="77"/>
    </row>
    <row r="846" spans="1:19">
      <c r="A846" s="77"/>
      <c r="B846" s="77"/>
      <c r="C846" s="77"/>
      <c r="D846" s="77"/>
      <c r="E846" s="77"/>
      <c r="F846" s="77"/>
      <c r="G846" s="77"/>
      <c r="H846" s="77"/>
      <c r="I846" s="77"/>
      <c r="J846" s="77"/>
      <c r="K846" s="77"/>
      <c r="L846" s="77"/>
      <c r="M846" s="77"/>
      <c r="N846" s="77"/>
      <c r="O846" s="77"/>
      <c r="P846" s="77"/>
      <c r="Q846" s="77"/>
      <c r="R846" s="77"/>
      <c r="S846" s="77"/>
    </row>
    <row r="847" spans="1:19">
      <c r="A847" s="77"/>
      <c r="B847" s="77"/>
      <c r="C847" s="77"/>
      <c r="D847" s="77"/>
      <c r="E847" s="77"/>
      <c r="F847" s="77"/>
      <c r="G847" s="77"/>
      <c r="H847" s="77"/>
      <c r="I847" s="77"/>
      <c r="J847" s="77"/>
      <c r="K847" s="77"/>
      <c r="L847" s="77"/>
      <c r="M847" s="77"/>
      <c r="N847" s="77"/>
      <c r="O847" s="77"/>
      <c r="P847" s="77"/>
      <c r="Q847" s="77"/>
      <c r="R847" s="77"/>
      <c r="S847" s="77"/>
    </row>
    <row r="848" spans="1:19">
      <c r="A848" s="77"/>
      <c r="B848" s="77"/>
      <c r="C848" s="77"/>
      <c r="D848" s="77"/>
      <c r="E848" s="77"/>
      <c r="F848" s="77"/>
      <c r="G848" s="77"/>
      <c r="H848" s="77"/>
      <c r="I848" s="77"/>
      <c r="J848" s="77"/>
      <c r="K848" s="77"/>
      <c r="L848" s="77"/>
      <c r="M848" s="77"/>
      <c r="N848" s="77"/>
      <c r="O848" s="77"/>
      <c r="P848" s="77"/>
      <c r="Q848" s="77"/>
      <c r="R848" s="77"/>
      <c r="S848" s="77"/>
    </row>
    <row r="849" spans="1:19">
      <c r="A849" s="77"/>
      <c r="B849" s="77"/>
      <c r="C849" s="77"/>
      <c r="D849" s="77"/>
      <c r="E849" s="77"/>
      <c r="F849" s="77"/>
      <c r="G849" s="77"/>
      <c r="H849" s="77"/>
      <c r="I849" s="77"/>
      <c r="J849" s="77"/>
      <c r="K849" s="77"/>
      <c r="L849" s="77"/>
      <c r="M849" s="77"/>
      <c r="N849" s="77"/>
      <c r="O849" s="77"/>
      <c r="P849" s="77"/>
      <c r="Q849" s="77"/>
      <c r="R849" s="77"/>
      <c r="S849" s="77"/>
    </row>
    <row r="850" spans="1:19">
      <c r="A850" s="77"/>
      <c r="B850" s="77"/>
      <c r="C850" s="77"/>
      <c r="D850" s="77"/>
      <c r="E850" s="77"/>
      <c r="F850" s="77"/>
      <c r="G850" s="77"/>
      <c r="H850" s="77"/>
      <c r="I850" s="77"/>
      <c r="J850" s="77"/>
      <c r="K850" s="77"/>
      <c r="L850" s="77"/>
      <c r="M850" s="77"/>
      <c r="N850" s="77"/>
      <c r="O850" s="77"/>
      <c r="P850" s="77"/>
      <c r="Q850" s="77"/>
      <c r="R850" s="77"/>
      <c r="S850" s="77"/>
    </row>
    <row r="851" spans="1:19">
      <c r="A851" s="77"/>
      <c r="B851" s="77"/>
      <c r="C851" s="77"/>
      <c r="D851" s="77"/>
      <c r="E851" s="77"/>
      <c r="F851" s="77"/>
      <c r="G851" s="77"/>
      <c r="H851" s="77"/>
      <c r="I851" s="77"/>
      <c r="J851" s="77"/>
      <c r="K851" s="77"/>
      <c r="L851" s="77"/>
      <c r="M851" s="77"/>
      <c r="N851" s="77"/>
      <c r="O851" s="77"/>
      <c r="P851" s="77"/>
      <c r="Q851" s="77"/>
      <c r="R851" s="77"/>
      <c r="S851" s="77"/>
    </row>
    <row r="852" spans="1:19">
      <c r="A852" s="77"/>
      <c r="B852" s="77"/>
      <c r="C852" s="77"/>
      <c r="D852" s="77"/>
      <c r="E852" s="77"/>
      <c r="F852" s="77"/>
      <c r="G852" s="77"/>
      <c r="H852" s="77"/>
      <c r="I852" s="77"/>
      <c r="J852" s="77"/>
      <c r="K852" s="77"/>
      <c r="L852" s="77"/>
      <c r="M852" s="77"/>
      <c r="N852" s="77"/>
      <c r="O852" s="77"/>
      <c r="P852" s="77"/>
      <c r="Q852" s="77"/>
      <c r="R852" s="77"/>
      <c r="S852" s="77"/>
    </row>
    <row r="853" spans="1:19">
      <c r="A853" s="77"/>
      <c r="B853" s="77"/>
      <c r="C853" s="77"/>
      <c r="D853" s="77"/>
      <c r="E853" s="77"/>
      <c r="F853" s="77"/>
      <c r="G853" s="77"/>
      <c r="H853" s="77"/>
      <c r="I853" s="77"/>
      <c r="J853" s="77"/>
      <c r="K853" s="77"/>
      <c r="L853" s="77"/>
      <c r="M853" s="77"/>
      <c r="N853" s="77"/>
      <c r="O853" s="77"/>
      <c r="P853" s="77"/>
      <c r="Q853" s="77"/>
      <c r="R853" s="77"/>
      <c r="S853" s="77"/>
    </row>
    <row r="854" spans="1:19">
      <c r="A854" s="77"/>
      <c r="B854" s="77"/>
      <c r="C854" s="77"/>
      <c r="D854" s="77"/>
      <c r="E854" s="77"/>
      <c r="F854" s="77"/>
      <c r="G854" s="77"/>
      <c r="H854" s="77"/>
      <c r="I854" s="77"/>
      <c r="J854" s="77"/>
      <c r="K854" s="77"/>
      <c r="L854" s="77"/>
      <c r="M854" s="77"/>
      <c r="N854" s="77"/>
      <c r="O854" s="77"/>
      <c r="P854" s="77"/>
      <c r="Q854" s="77"/>
      <c r="R854" s="77"/>
      <c r="S854" s="77"/>
    </row>
    <row r="855" spans="1:19">
      <c r="A855" s="77"/>
      <c r="B855" s="77"/>
      <c r="C855" s="77"/>
      <c r="D855" s="77"/>
      <c r="E855" s="77"/>
      <c r="F855" s="77"/>
      <c r="G855" s="77"/>
      <c r="H855" s="77"/>
      <c r="I855" s="77"/>
      <c r="J855" s="77"/>
      <c r="K855" s="77"/>
      <c r="L855" s="77"/>
      <c r="M855" s="77"/>
      <c r="N855" s="77"/>
      <c r="O855" s="77"/>
      <c r="P855" s="77"/>
      <c r="Q855" s="77"/>
      <c r="R855" s="77"/>
      <c r="S855" s="77"/>
    </row>
    <row r="856" spans="1:19">
      <c r="A856" s="77"/>
      <c r="B856" s="77"/>
      <c r="C856" s="77"/>
      <c r="D856" s="77"/>
      <c r="E856" s="77"/>
      <c r="F856" s="77"/>
      <c r="G856" s="77"/>
      <c r="H856" s="77"/>
      <c r="I856" s="77"/>
      <c r="J856" s="77"/>
      <c r="K856" s="77"/>
      <c r="L856" s="77"/>
      <c r="M856" s="77"/>
      <c r="N856" s="77"/>
      <c r="O856" s="77"/>
      <c r="P856" s="77"/>
      <c r="Q856" s="77"/>
      <c r="R856" s="77"/>
      <c r="S856" s="77"/>
    </row>
    <row r="857" spans="1:19">
      <c r="A857" s="77"/>
      <c r="B857" s="77"/>
      <c r="C857" s="77"/>
      <c r="D857" s="77"/>
      <c r="E857" s="77"/>
      <c r="F857" s="77"/>
      <c r="G857" s="77"/>
      <c r="H857" s="77"/>
      <c r="I857" s="77"/>
      <c r="J857" s="77"/>
      <c r="K857" s="77"/>
      <c r="L857" s="77"/>
      <c r="M857" s="77"/>
      <c r="N857" s="77"/>
      <c r="O857" s="77"/>
      <c r="P857" s="77"/>
      <c r="Q857" s="77"/>
      <c r="R857" s="77"/>
      <c r="S857" s="77"/>
    </row>
    <row r="858" spans="1:19">
      <c r="A858" s="77"/>
      <c r="B858" s="77"/>
      <c r="C858" s="77"/>
      <c r="D858" s="77"/>
      <c r="E858" s="77"/>
      <c r="F858" s="77"/>
      <c r="G858" s="77"/>
      <c r="H858" s="77"/>
      <c r="I858" s="77"/>
      <c r="J858" s="77"/>
      <c r="K858" s="77"/>
      <c r="L858" s="77"/>
      <c r="M858" s="77"/>
      <c r="N858" s="77"/>
      <c r="O858" s="77"/>
      <c r="P858" s="77"/>
      <c r="Q858" s="77"/>
      <c r="R858" s="77"/>
      <c r="S858" s="77"/>
    </row>
    <row r="859" spans="1:19">
      <c r="A859" s="77"/>
      <c r="B859" s="77"/>
      <c r="C859" s="77"/>
      <c r="D859" s="77"/>
      <c r="E859" s="77"/>
      <c r="F859" s="77"/>
      <c r="G859" s="77"/>
      <c r="H859" s="77"/>
      <c r="I859" s="77"/>
      <c r="J859" s="77"/>
      <c r="K859" s="77"/>
      <c r="L859" s="77"/>
      <c r="M859" s="77"/>
      <c r="N859" s="77"/>
      <c r="O859" s="77"/>
      <c r="P859" s="77"/>
      <c r="Q859" s="77"/>
      <c r="R859" s="77"/>
      <c r="S859" s="77"/>
    </row>
    <row r="860" spans="1:19">
      <c r="A860" s="77"/>
      <c r="B860" s="77"/>
      <c r="C860" s="77"/>
      <c r="D860" s="77"/>
      <c r="E860" s="77"/>
      <c r="F860" s="77"/>
      <c r="G860" s="77"/>
      <c r="H860" s="77"/>
      <c r="I860" s="77"/>
      <c r="J860" s="77"/>
      <c r="K860" s="77"/>
      <c r="L860" s="77"/>
      <c r="M860" s="77"/>
      <c r="N860" s="77"/>
      <c r="O860" s="77"/>
      <c r="P860" s="77"/>
      <c r="Q860" s="77"/>
      <c r="R860" s="77"/>
      <c r="S860" s="77"/>
    </row>
    <row r="861" spans="1:19">
      <c r="A861" s="77"/>
      <c r="B861" s="77"/>
      <c r="C861" s="77"/>
      <c r="D861" s="77"/>
      <c r="E861" s="77"/>
      <c r="F861" s="77"/>
      <c r="G861" s="77"/>
      <c r="H861" s="77"/>
      <c r="I861" s="77"/>
      <c r="J861" s="77"/>
      <c r="K861" s="77"/>
      <c r="L861" s="77"/>
      <c r="M861" s="77"/>
      <c r="N861" s="77"/>
      <c r="O861" s="77"/>
      <c r="P861" s="77"/>
      <c r="Q861" s="77"/>
      <c r="R861" s="77"/>
      <c r="S861" s="77"/>
    </row>
    <row r="862" spans="1:19">
      <c r="A862" s="77"/>
      <c r="B862" s="77"/>
      <c r="C862" s="77"/>
      <c r="D862" s="77"/>
      <c r="E862" s="77"/>
      <c r="F862" s="77"/>
      <c r="G862" s="77"/>
      <c r="H862" s="77"/>
      <c r="I862" s="77"/>
      <c r="J862" s="77"/>
      <c r="K862" s="77"/>
      <c r="L862" s="77"/>
      <c r="M862" s="77"/>
      <c r="N862" s="77"/>
      <c r="O862" s="77"/>
      <c r="P862" s="77"/>
      <c r="Q862" s="77"/>
      <c r="R862" s="77"/>
      <c r="S862" s="77"/>
    </row>
    <row r="863" spans="1:19">
      <c r="A863" s="77"/>
      <c r="B863" s="77"/>
      <c r="C863" s="77"/>
      <c r="D863" s="77"/>
      <c r="E863" s="77"/>
      <c r="F863" s="77"/>
      <c r="G863" s="77"/>
      <c r="H863" s="77"/>
      <c r="I863" s="77"/>
      <c r="J863" s="77"/>
      <c r="K863" s="77"/>
      <c r="L863" s="77"/>
      <c r="M863" s="77"/>
      <c r="N863" s="77"/>
      <c r="O863" s="77"/>
      <c r="P863" s="77"/>
      <c r="Q863" s="77"/>
      <c r="R863" s="77"/>
      <c r="S863" s="77"/>
    </row>
    <row r="864" spans="1:19">
      <c r="A864" s="77"/>
      <c r="B864" s="77"/>
      <c r="C864" s="77"/>
      <c r="D864" s="77"/>
      <c r="E864" s="77"/>
      <c r="F864" s="77"/>
      <c r="G864" s="77"/>
      <c r="H864" s="77"/>
      <c r="I864" s="77"/>
      <c r="J864" s="77"/>
      <c r="K864" s="77"/>
      <c r="L864" s="77"/>
      <c r="M864" s="77"/>
      <c r="N864" s="77"/>
      <c r="O864" s="77"/>
      <c r="P864" s="77"/>
      <c r="Q864" s="77"/>
      <c r="R864" s="77"/>
      <c r="S864" s="77"/>
    </row>
    <row r="865" spans="1:19">
      <c r="A865" s="77"/>
      <c r="B865" s="77"/>
      <c r="C865" s="77"/>
      <c r="D865" s="77"/>
      <c r="E865" s="77"/>
      <c r="F865" s="77"/>
      <c r="G865" s="77"/>
      <c r="H865" s="77"/>
      <c r="I865" s="77"/>
      <c r="J865" s="77"/>
      <c r="K865" s="77"/>
      <c r="L865" s="77"/>
      <c r="M865" s="77"/>
      <c r="N865" s="77"/>
      <c r="O865" s="77"/>
      <c r="P865" s="77"/>
      <c r="Q865" s="77"/>
      <c r="R865" s="77"/>
      <c r="S865" s="77"/>
    </row>
    <row r="866" spans="1:19">
      <c r="A866" s="77"/>
      <c r="B866" s="77"/>
      <c r="C866" s="77"/>
      <c r="D866" s="77"/>
      <c r="E866" s="77"/>
      <c r="F866" s="77"/>
      <c r="G866" s="77"/>
      <c r="H866" s="77"/>
      <c r="I866" s="77"/>
      <c r="J866" s="77"/>
      <c r="K866" s="77"/>
      <c r="L866" s="77"/>
      <c r="M866" s="77"/>
      <c r="N866" s="77"/>
      <c r="O866" s="77"/>
      <c r="P866" s="77"/>
      <c r="Q866" s="77"/>
      <c r="R866" s="77"/>
      <c r="S866" s="77"/>
    </row>
    <row r="867" spans="1:19">
      <c r="A867" s="77"/>
      <c r="B867" s="77"/>
      <c r="C867" s="77"/>
      <c r="D867" s="77"/>
      <c r="E867" s="77"/>
      <c r="F867" s="77"/>
      <c r="G867" s="77"/>
      <c r="H867" s="77"/>
      <c r="I867" s="77"/>
      <c r="J867" s="77"/>
      <c r="K867" s="77"/>
      <c r="L867" s="77"/>
      <c r="M867" s="77"/>
      <c r="N867" s="77"/>
      <c r="O867" s="77"/>
      <c r="P867" s="77"/>
      <c r="Q867" s="77"/>
      <c r="R867" s="77"/>
      <c r="S867" s="77"/>
    </row>
    <row r="868" spans="1:19">
      <c r="A868" s="77"/>
      <c r="B868" s="77"/>
      <c r="C868" s="77"/>
      <c r="D868" s="77"/>
      <c r="E868" s="77"/>
      <c r="F868" s="77"/>
      <c r="G868" s="77"/>
      <c r="H868" s="77"/>
      <c r="I868" s="77"/>
      <c r="J868" s="77"/>
      <c r="K868" s="77"/>
      <c r="L868" s="77"/>
      <c r="M868" s="77"/>
      <c r="N868" s="77"/>
      <c r="O868" s="77"/>
      <c r="P868" s="77"/>
      <c r="Q868" s="77"/>
      <c r="R868" s="77"/>
      <c r="S868" s="77"/>
    </row>
    <row r="869" spans="1:19">
      <c r="A869" s="77"/>
      <c r="B869" s="77"/>
      <c r="C869" s="77"/>
      <c r="D869" s="77"/>
      <c r="E869" s="77"/>
      <c r="F869" s="77"/>
      <c r="G869" s="77"/>
      <c r="H869" s="77"/>
      <c r="I869" s="77"/>
      <c r="J869" s="77"/>
      <c r="K869" s="77"/>
      <c r="L869" s="77"/>
      <c r="M869" s="77"/>
      <c r="N869" s="77"/>
      <c r="O869" s="77"/>
      <c r="P869" s="77"/>
      <c r="Q869" s="77"/>
      <c r="R869" s="77"/>
      <c r="S869" s="77"/>
    </row>
    <row r="870" spans="1:19">
      <c r="A870" s="77"/>
      <c r="B870" s="77"/>
      <c r="C870" s="77"/>
      <c r="D870" s="77"/>
      <c r="E870" s="77"/>
      <c r="F870" s="77"/>
      <c r="G870" s="77"/>
      <c r="H870" s="77"/>
      <c r="I870" s="77"/>
      <c r="J870" s="77"/>
      <c r="K870" s="77"/>
      <c r="L870" s="77"/>
      <c r="M870" s="77"/>
      <c r="N870" s="77"/>
      <c r="O870" s="77"/>
      <c r="P870" s="77"/>
      <c r="Q870" s="77"/>
      <c r="R870" s="77"/>
      <c r="S870" s="77"/>
    </row>
    <row r="871" spans="1:19">
      <c r="A871" s="77"/>
      <c r="B871" s="77"/>
      <c r="C871" s="77"/>
      <c r="D871" s="77"/>
      <c r="E871" s="77"/>
      <c r="F871" s="77"/>
      <c r="G871" s="77"/>
      <c r="H871" s="77"/>
      <c r="I871" s="77"/>
      <c r="J871" s="77"/>
      <c r="K871" s="77"/>
      <c r="L871" s="77"/>
      <c r="M871" s="77"/>
      <c r="N871" s="77"/>
      <c r="O871" s="77"/>
      <c r="P871" s="77"/>
      <c r="Q871" s="77"/>
      <c r="R871" s="77"/>
      <c r="S871" s="77"/>
    </row>
    <row r="872" spans="1:19">
      <c r="A872" s="77"/>
      <c r="B872" s="77"/>
      <c r="C872" s="77"/>
      <c r="D872" s="77"/>
      <c r="E872" s="77"/>
      <c r="F872" s="77"/>
      <c r="G872" s="77"/>
      <c r="H872" s="77"/>
      <c r="I872" s="77"/>
      <c r="J872" s="77"/>
      <c r="K872" s="77"/>
      <c r="L872" s="77"/>
      <c r="M872" s="77"/>
      <c r="N872" s="77"/>
      <c r="O872" s="77"/>
      <c r="P872" s="77"/>
      <c r="Q872" s="77"/>
      <c r="R872" s="77"/>
      <c r="S872" s="77"/>
    </row>
    <row r="873" spans="1:19">
      <c r="A873" s="77"/>
      <c r="B873" s="77"/>
      <c r="C873" s="77"/>
      <c r="D873" s="77"/>
      <c r="E873" s="77"/>
      <c r="F873" s="77"/>
      <c r="G873" s="77"/>
      <c r="H873" s="77"/>
      <c r="I873" s="77"/>
      <c r="J873" s="77"/>
      <c r="K873" s="77"/>
      <c r="L873" s="77"/>
      <c r="M873" s="77"/>
      <c r="N873" s="77"/>
      <c r="O873" s="77"/>
      <c r="P873" s="77"/>
      <c r="Q873" s="77"/>
      <c r="R873" s="77"/>
      <c r="S873" s="77"/>
    </row>
    <row r="874" spans="1:19">
      <c r="A874" s="77"/>
      <c r="B874" s="77"/>
      <c r="C874" s="77"/>
      <c r="D874" s="77"/>
      <c r="E874" s="77"/>
      <c r="F874" s="77"/>
      <c r="G874" s="77"/>
      <c r="H874" s="77"/>
      <c r="I874" s="77"/>
      <c r="J874" s="77"/>
      <c r="K874" s="77"/>
      <c r="L874" s="77"/>
      <c r="M874" s="77"/>
      <c r="N874" s="77"/>
      <c r="O874" s="77"/>
      <c r="P874" s="77"/>
      <c r="Q874" s="77"/>
      <c r="R874" s="77"/>
      <c r="S874" s="77"/>
    </row>
    <row r="875" spans="1:19">
      <c r="A875" s="77"/>
      <c r="B875" s="77"/>
      <c r="C875" s="77"/>
      <c r="D875" s="77"/>
      <c r="E875" s="77"/>
      <c r="F875" s="77"/>
      <c r="G875" s="77"/>
      <c r="H875" s="77"/>
      <c r="I875" s="77"/>
      <c r="J875" s="77"/>
      <c r="K875" s="77"/>
      <c r="L875" s="77"/>
      <c r="M875" s="77"/>
      <c r="N875" s="77"/>
      <c r="O875" s="77"/>
      <c r="P875" s="77"/>
      <c r="Q875" s="77"/>
      <c r="R875" s="77"/>
      <c r="S875" s="77"/>
    </row>
    <row r="876" spans="1:19">
      <c r="A876" s="77"/>
      <c r="B876" s="77"/>
      <c r="C876" s="77"/>
      <c r="D876" s="77"/>
      <c r="E876" s="77"/>
      <c r="F876" s="77"/>
      <c r="G876" s="77"/>
      <c r="H876" s="77"/>
      <c r="I876" s="77"/>
      <c r="J876" s="77"/>
      <c r="K876" s="77"/>
      <c r="L876" s="77"/>
      <c r="M876" s="77"/>
      <c r="N876" s="77"/>
      <c r="O876" s="77"/>
      <c r="P876" s="77"/>
      <c r="Q876" s="77"/>
      <c r="R876" s="77"/>
      <c r="S876" s="77"/>
    </row>
    <row r="877" spans="1:19">
      <c r="A877" s="77"/>
      <c r="B877" s="77"/>
      <c r="C877" s="77"/>
      <c r="D877" s="77"/>
      <c r="E877" s="77"/>
      <c r="F877" s="77"/>
      <c r="G877" s="77"/>
      <c r="H877" s="77"/>
      <c r="I877" s="77"/>
      <c r="J877" s="77"/>
      <c r="K877" s="77"/>
      <c r="L877" s="77"/>
      <c r="M877" s="77"/>
      <c r="N877" s="77"/>
      <c r="O877" s="77"/>
      <c r="P877" s="77"/>
      <c r="Q877" s="77"/>
      <c r="R877" s="77"/>
      <c r="S877" s="77"/>
    </row>
    <row r="878" spans="1:19">
      <c r="A878" s="77"/>
      <c r="B878" s="77"/>
      <c r="C878" s="77"/>
      <c r="D878" s="77"/>
      <c r="E878" s="77"/>
      <c r="F878" s="77"/>
      <c r="G878" s="77"/>
      <c r="H878" s="77"/>
      <c r="I878" s="77"/>
      <c r="J878" s="77"/>
      <c r="K878" s="77"/>
      <c r="L878" s="77"/>
      <c r="M878" s="77"/>
      <c r="N878" s="77"/>
      <c r="O878" s="77"/>
      <c r="P878" s="77"/>
      <c r="Q878" s="77"/>
      <c r="R878" s="77"/>
      <c r="S878" s="77"/>
    </row>
    <row r="879" spans="1:19">
      <c r="A879" s="77"/>
      <c r="B879" s="77"/>
      <c r="C879" s="77"/>
      <c r="D879" s="77"/>
      <c r="E879" s="77"/>
      <c r="F879" s="77"/>
      <c r="G879" s="77"/>
      <c r="H879" s="77"/>
      <c r="I879" s="77"/>
      <c r="J879" s="77"/>
      <c r="K879" s="77"/>
      <c r="L879" s="77"/>
      <c r="M879" s="77"/>
      <c r="N879" s="77"/>
      <c r="O879" s="77"/>
      <c r="P879" s="77"/>
      <c r="Q879" s="77"/>
      <c r="R879" s="77"/>
      <c r="S879" s="77"/>
    </row>
    <row r="880" spans="1:19">
      <c r="A880" s="77"/>
      <c r="B880" s="77"/>
      <c r="C880" s="77"/>
      <c r="D880" s="77"/>
      <c r="E880" s="77"/>
      <c r="F880" s="77"/>
      <c r="G880" s="77"/>
      <c r="H880" s="77"/>
      <c r="I880" s="77"/>
      <c r="J880" s="77"/>
      <c r="K880" s="77"/>
      <c r="L880" s="77"/>
      <c r="M880" s="77"/>
      <c r="N880" s="77"/>
      <c r="O880" s="77"/>
      <c r="P880" s="77"/>
      <c r="Q880" s="77"/>
      <c r="R880" s="77"/>
      <c r="S880" s="77"/>
    </row>
    <row r="881" spans="1:19">
      <c r="A881" s="77"/>
      <c r="B881" s="77"/>
      <c r="C881" s="77"/>
      <c r="D881" s="77"/>
      <c r="E881" s="77"/>
      <c r="F881" s="77"/>
      <c r="G881" s="77"/>
      <c r="H881" s="77"/>
      <c r="I881" s="77"/>
      <c r="J881" s="77"/>
      <c r="K881" s="77"/>
      <c r="L881" s="77"/>
      <c r="M881" s="77"/>
      <c r="N881" s="77"/>
      <c r="O881" s="77"/>
      <c r="P881" s="77"/>
      <c r="Q881" s="77"/>
      <c r="R881" s="77"/>
      <c r="S881" s="77"/>
    </row>
    <row r="882" spans="1:19">
      <c r="A882" s="77"/>
      <c r="B882" s="77"/>
      <c r="C882" s="77"/>
      <c r="D882" s="77"/>
      <c r="E882" s="77"/>
      <c r="F882" s="77"/>
      <c r="G882" s="77"/>
      <c r="H882" s="77"/>
      <c r="I882" s="77"/>
      <c r="J882" s="77"/>
      <c r="K882" s="77"/>
      <c r="L882" s="77"/>
      <c r="M882" s="77"/>
      <c r="N882" s="77"/>
      <c r="O882" s="77"/>
      <c r="P882" s="77"/>
      <c r="Q882" s="77"/>
      <c r="R882" s="77"/>
      <c r="S882" s="77"/>
    </row>
    <row r="883" spans="1:19">
      <c r="A883" s="77"/>
      <c r="B883" s="77"/>
      <c r="C883" s="77"/>
      <c r="D883" s="77"/>
      <c r="E883" s="77"/>
      <c r="F883" s="77"/>
      <c r="G883" s="77"/>
      <c r="H883" s="77"/>
      <c r="I883" s="77"/>
      <c r="J883" s="77"/>
      <c r="K883" s="77"/>
      <c r="L883" s="77"/>
      <c r="M883" s="77"/>
      <c r="N883" s="77"/>
      <c r="O883" s="77"/>
      <c r="P883" s="77"/>
      <c r="Q883" s="77"/>
      <c r="R883" s="77"/>
      <c r="S883" s="77"/>
    </row>
    <row r="884" spans="1:19">
      <c r="A884" s="77"/>
      <c r="B884" s="77"/>
      <c r="C884" s="77"/>
      <c r="D884" s="77"/>
      <c r="E884" s="77"/>
      <c r="F884" s="77"/>
      <c r="G884" s="77"/>
      <c r="H884" s="77"/>
      <c r="I884" s="77"/>
      <c r="J884" s="77"/>
      <c r="K884" s="77"/>
      <c r="L884" s="77"/>
      <c r="M884" s="77"/>
      <c r="N884" s="77"/>
      <c r="O884" s="77"/>
      <c r="P884" s="77"/>
      <c r="Q884" s="77"/>
      <c r="R884" s="77"/>
      <c r="S884" s="77"/>
    </row>
    <row r="885" spans="1:19">
      <c r="A885" s="77"/>
      <c r="B885" s="77"/>
      <c r="C885" s="77"/>
      <c r="D885" s="77"/>
      <c r="E885" s="77"/>
      <c r="F885" s="77"/>
      <c r="G885" s="77"/>
      <c r="H885" s="77"/>
      <c r="I885" s="77"/>
      <c r="J885" s="77"/>
      <c r="K885" s="77"/>
      <c r="L885" s="77"/>
      <c r="M885" s="77"/>
      <c r="N885" s="77"/>
      <c r="O885" s="77"/>
      <c r="P885" s="77"/>
      <c r="Q885" s="77"/>
      <c r="R885" s="77"/>
      <c r="S885" s="77"/>
    </row>
    <row r="886" spans="1:19">
      <c r="A886" s="77"/>
      <c r="B886" s="77"/>
      <c r="C886" s="77"/>
      <c r="D886" s="77"/>
      <c r="E886" s="77"/>
      <c r="F886" s="77"/>
      <c r="G886" s="77"/>
      <c r="H886" s="77"/>
      <c r="I886" s="77"/>
      <c r="J886" s="77"/>
      <c r="K886" s="77"/>
      <c r="L886" s="77"/>
      <c r="M886" s="77"/>
      <c r="N886" s="77"/>
      <c r="O886" s="77"/>
      <c r="P886" s="77"/>
      <c r="Q886" s="77"/>
      <c r="R886" s="77"/>
      <c r="S886" s="77"/>
    </row>
    <row r="887" spans="1:19">
      <c r="A887" s="77"/>
      <c r="B887" s="77"/>
      <c r="C887" s="77"/>
      <c r="D887" s="77"/>
      <c r="E887" s="77"/>
      <c r="F887" s="77"/>
      <c r="G887" s="77"/>
      <c r="H887" s="77"/>
      <c r="I887" s="77"/>
      <c r="J887" s="77"/>
      <c r="K887" s="77"/>
      <c r="L887" s="77"/>
      <c r="M887" s="77"/>
      <c r="N887" s="77"/>
      <c r="O887" s="77"/>
      <c r="P887" s="77"/>
      <c r="Q887" s="77"/>
      <c r="R887" s="77"/>
      <c r="S887" s="77"/>
    </row>
    <row r="888" spans="1:19">
      <c r="A888" s="77"/>
      <c r="B888" s="77"/>
      <c r="C888" s="77"/>
      <c r="D888" s="77"/>
      <c r="E888" s="77"/>
      <c r="F888" s="77"/>
      <c r="G888" s="77"/>
      <c r="H888" s="77"/>
      <c r="I888" s="77"/>
      <c r="J888" s="77"/>
      <c r="K888" s="77"/>
      <c r="L888" s="77"/>
      <c r="M888" s="77"/>
      <c r="N888" s="77"/>
      <c r="O888" s="77"/>
      <c r="P888" s="77"/>
      <c r="Q888" s="77"/>
      <c r="R888" s="77"/>
      <c r="S888" s="77"/>
    </row>
    <row r="889" spans="1:19">
      <c r="A889" s="77"/>
      <c r="B889" s="77"/>
      <c r="C889" s="77"/>
      <c r="D889" s="77"/>
      <c r="E889" s="77"/>
      <c r="F889" s="77"/>
      <c r="G889" s="77"/>
      <c r="H889" s="77"/>
      <c r="I889" s="77"/>
      <c r="J889" s="77"/>
      <c r="K889" s="77"/>
      <c r="L889" s="77"/>
      <c r="M889" s="77"/>
      <c r="N889" s="77"/>
      <c r="O889" s="77"/>
      <c r="P889" s="77"/>
      <c r="Q889" s="77"/>
      <c r="R889" s="77"/>
      <c r="S889" s="77"/>
    </row>
    <row r="890" spans="1:19">
      <c r="A890" s="77"/>
      <c r="B890" s="77"/>
      <c r="C890" s="77"/>
      <c r="D890" s="77"/>
      <c r="E890" s="77"/>
      <c r="F890" s="77"/>
      <c r="G890" s="77"/>
      <c r="H890" s="77"/>
      <c r="I890" s="77"/>
      <c r="J890" s="77"/>
      <c r="K890" s="77"/>
      <c r="L890" s="77"/>
      <c r="M890" s="77"/>
      <c r="N890" s="77"/>
      <c r="O890" s="77"/>
      <c r="P890" s="77"/>
      <c r="Q890" s="77"/>
      <c r="R890" s="77"/>
      <c r="S890" s="77"/>
    </row>
    <row r="891" spans="1:19">
      <c r="A891" s="77"/>
      <c r="B891" s="77"/>
      <c r="C891" s="77"/>
      <c r="D891" s="77"/>
      <c r="E891" s="77"/>
      <c r="F891" s="77"/>
      <c r="G891" s="77"/>
      <c r="H891" s="77"/>
      <c r="I891" s="77"/>
      <c r="J891" s="77"/>
      <c r="K891" s="77"/>
      <c r="L891" s="77"/>
      <c r="M891" s="77"/>
      <c r="N891" s="77"/>
      <c r="O891" s="77"/>
      <c r="P891" s="77"/>
      <c r="Q891" s="77"/>
      <c r="R891" s="77"/>
      <c r="S891" s="77"/>
    </row>
    <row r="892" spans="1:19">
      <c r="A892" s="77"/>
      <c r="B892" s="77"/>
      <c r="C892" s="77"/>
      <c r="D892" s="77"/>
      <c r="E892" s="77"/>
      <c r="F892" s="77"/>
      <c r="G892" s="77"/>
      <c r="H892" s="77"/>
      <c r="I892" s="77"/>
      <c r="J892" s="77"/>
      <c r="K892" s="77"/>
      <c r="L892" s="77"/>
      <c r="M892" s="77"/>
      <c r="N892" s="77"/>
      <c r="O892" s="77"/>
      <c r="P892" s="77"/>
      <c r="Q892" s="77"/>
      <c r="R892" s="77"/>
      <c r="S892" s="77"/>
    </row>
    <row r="893" spans="1:19">
      <c r="A893" s="77"/>
      <c r="B893" s="77"/>
      <c r="C893" s="77"/>
      <c r="D893" s="77"/>
      <c r="E893" s="77"/>
      <c r="F893" s="77"/>
      <c r="G893" s="77"/>
      <c r="H893" s="77"/>
      <c r="I893" s="77"/>
      <c r="J893" s="77"/>
      <c r="K893" s="77"/>
      <c r="L893" s="77"/>
      <c r="M893" s="77"/>
      <c r="N893" s="77"/>
      <c r="O893" s="77"/>
      <c r="P893" s="77"/>
      <c r="Q893" s="77"/>
      <c r="R893" s="77"/>
      <c r="S893" s="77"/>
    </row>
    <row r="894" spans="1:19">
      <c r="A894" s="77"/>
      <c r="B894" s="77"/>
      <c r="C894" s="77"/>
      <c r="D894" s="77"/>
      <c r="E894" s="77"/>
      <c r="F894" s="77"/>
      <c r="G894" s="77"/>
      <c r="H894" s="77"/>
      <c r="I894" s="77"/>
      <c r="J894" s="77"/>
      <c r="K894" s="77"/>
      <c r="L894" s="77"/>
      <c r="M894" s="77"/>
      <c r="N894" s="77"/>
      <c r="O894" s="77"/>
      <c r="P894" s="77"/>
      <c r="Q894" s="77"/>
      <c r="R894" s="77"/>
      <c r="S894" s="77"/>
    </row>
    <row r="895" spans="1:19">
      <c r="A895" s="77"/>
      <c r="B895" s="77"/>
      <c r="C895" s="77"/>
      <c r="D895" s="77"/>
      <c r="E895" s="77"/>
      <c r="F895" s="77"/>
      <c r="G895" s="77"/>
      <c r="H895" s="77"/>
      <c r="I895" s="77"/>
      <c r="J895" s="77"/>
      <c r="K895" s="77"/>
      <c r="L895" s="77"/>
      <c r="M895" s="77"/>
      <c r="N895" s="77"/>
      <c r="O895" s="77"/>
      <c r="P895" s="77"/>
      <c r="Q895" s="77"/>
      <c r="R895" s="77"/>
      <c r="S895" s="77"/>
    </row>
    <row r="896" spans="1:19">
      <c r="A896" s="77"/>
      <c r="B896" s="77"/>
      <c r="C896" s="77"/>
      <c r="D896" s="77"/>
      <c r="E896" s="77"/>
      <c r="F896" s="77"/>
      <c r="G896" s="77"/>
      <c r="H896" s="77"/>
      <c r="I896" s="77"/>
      <c r="J896" s="77"/>
      <c r="K896" s="77"/>
      <c r="L896" s="77"/>
      <c r="M896" s="77"/>
      <c r="N896" s="77"/>
      <c r="O896" s="77"/>
      <c r="P896" s="77"/>
      <c r="Q896" s="77"/>
      <c r="R896" s="77"/>
      <c r="S896" s="77"/>
    </row>
    <row r="897" spans="1:19">
      <c r="A897" s="77"/>
      <c r="B897" s="77"/>
      <c r="C897" s="77"/>
      <c r="D897" s="77"/>
      <c r="E897" s="77"/>
      <c r="F897" s="77"/>
      <c r="G897" s="77"/>
      <c r="H897" s="77"/>
      <c r="I897" s="77"/>
      <c r="J897" s="77"/>
      <c r="K897" s="77"/>
      <c r="L897" s="77"/>
      <c r="M897" s="77"/>
      <c r="N897" s="77"/>
      <c r="O897" s="77"/>
      <c r="P897" s="77"/>
      <c r="Q897" s="77"/>
      <c r="R897" s="77"/>
      <c r="S897" s="77"/>
    </row>
    <row r="898" spans="1:19">
      <c r="A898" s="77"/>
      <c r="B898" s="77"/>
      <c r="C898" s="77"/>
      <c r="D898" s="77"/>
      <c r="E898" s="77"/>
      <c r="F898" s="77"/>
      <c r="G898" s="77"/>
      <c r="H898" s="77"/>
      <c r="I898" s="77"/>
      <c r="J898" s="77"/>
      <c r="K898" s="77"/>
      <c r="L898" s="77"/>
      <c r="M898" s="77"/>
      <c r="N898" s="77"/>
      <c r="O898" s="77"/>
      <c r="P898" s="77"/>
      <c r="Q898" s="77"/>
      <c r="R898" s="77"/>
      <c r="S898" s="77"/>
    </row>
    <row r="899" spans="1:19">
      <c r="A899" s="77"/>
      <c r="B899" s="77"/>
      <c r="C899" s="77"/>
      <c r="D899" s="77"/>
      <c r="E899" s="77"/>
      <c r="F899" s="77"/>
      <c r="G899" s="77"/>
      <c r="H899" s="77"/>
      <c r="I899" s="77"/>
      <c r="J899" s="77"/>
      <c r="K899" s="77"/>
      <c r="L899" s="77"/>
      <c r="M899" s="77"/>
      <c r="N899" s="77"/>
      <c r="O899" s="77"/>
      <c r="P899" s="77"/>
      <c r="Q899" s="77"/>
      <c r="R899" s="77"/>
      <c r="S899" s="77"/>
    </row>
    <row r="900" spans="1:19">
      <c r="A900" s="77"/>
      <c r="B900" s="77"/>
      <c r="C900" s="77"/>
      <c r="D900" s="77"/>
      <c r="E900" s="77"/>
      <c r="F900" s="77"/>
      <c r="G900" s="77"/>
      <c r="H900" s="77"/>
      <c r="I900" s="77"/>
      <c r="J900" s="77"/>
      <c r="K900" s="77"/>
      <c r="L900" s="77"/>
      <c r="M900" s="77"/>
      <c r="N900" s="77"/>
      <c r="O900" s="77"/>
      <c r="P900" s="77"/>
      <c r="Q900" s="77"/>
      <c r="R900" s="77"/>
      <c r="S900" s="77"/>
    </row>
    <row r="901" spans="1:19">
      <c r="A901" s="77"/>
      <c r="B901" s="77"/>
      <c r="C901" s="77"/>
      <c r="D901" s="77"/>
      <c r="E901" s="77"/>
      <c r="F901" s="77"/>
      <c r="G901" s="77"/>
      <c r="H901" s="77"/>
      <c r="I901" s="77"/>
      <c r="J901" s="77"/>
      <c r="K901" s="77"/>
      <c r="L901" s="77"/>
      <c r="M901" s="77"/>
      <c r="N901" s="77"/>
      <c r="O901" s="77"/>
      <c r="P901" s="77"/>
      <c r="Q901" s="77"/>
      <c r="R901" s="77"/>
      <c r="S901" s="77"/>
    </row>
    <row r="902" spans="1:19">
      <c r="A902" s="77"/>
      <c r="B902" s="77"/>
      <c r="C902" s="77"/>
      <c r="D902" s="77"/>
      <c r="E902" s="77"/>
      <c r="F902" s="77"/>
      <c r="G902" s="77"/>
      <c r="H902" s="77"/>
      <c r="I902" s="77"/>
      <c r="J902" s="77"/>
      <c r="K902" s="77"/>
      <c r="L902" s="77"/>
      <c r="M902" s="77"/>
      <c r="N902" s="77"/>
      <c r="O902" s="77"/>
      <c r="P902" s="77"/>
      <c r="Q902" s="77"/>
      <c r="R902" s="77"/>
      <c r="S902" s="77"/>
    </row>
    <row r="903" spans="1:19">
      <c r="A903" s="77"/>
      <c r="B903" s="77"/>
      <c r="C903" s="77"/>
      <c r="D903" s="77"/>
      <c r="E903" s="77"/>
      <c r="F903" s="77"/>
      <c r="G903" s="77"/>
      <c r="H903" s="77"/>
      <c r="I903" s="77"/>
      <c r="J903" s="77"/>
      <c r="K903" s="77"/>
      <c r="L903" s="77"/>
      <c r="M903" s="77"/>
      <c r="N903" s="77"/>
      <c r="O903" s="77"/>
      <c r="P903" s="77"/>
      <c r="Q903" s="77"/>
      <c r="R903" s="77"/>
      <c r="S903" s="77"/>
    </row>
    <row r="904" spans="1:19">
      <c r="A904" s="77"/>
      <c r="B904" s="77"/>
      <c r="C904" s="77"/>
      <c r="D904" s="77"/>
      <c r="E904" s="77"/>
      <c r="F904" s="77"/>
      <c r="G904" s="77"/>
      <c r="H904" s="77"/>
      <c r="I904" s="77"/>
      <c r="J904" s="77"/>
      <c r="K904" s="77"/>
      <c r="L904" s="77"/>
      <c r="M904" s="77"/>
      <c r="N904" s="77"/>
      <c r="O904" s="77"/>
      <c r="P904" s="77"/>
      <c r="Q904" s="77"/>
      <c r="R904" s="77"/>
      <c r="S904" s="77"/>
    </row>
    <row r="905" spans="1:19">
      <c r="A905" s="77"/>
      <c r="B905" s="77"/>
      <c r="C905" s="77"/>
      <c r="D905" s="77"/>
      <c r="E905" s="77"/>
      <c r="F905" s="77"/>
      <c r="G905" s="77"/>
      <c r="H905" s="77"/>
      <c r="I905" s="77"/>
      <c r="J905" s="77"/>
      <c r="K905" s="77"/>
      <c r="L905" s="77"/>
      <c r="M905" s="77"/>
      <c r="N905" s="77"/>
      <c r="O905" s="77"/>
      <c r="P905" s="77"/>
      <c r="Q905" s="77"/>
      <c r="R905" s="77"/>
      <c r="S905" s="77"/>
    </row>
    <row r="906" spans="1:19">
      <c r="A906" s="77"/>
      <c r="B906" s="77"/>
      <c r="C906" s="77"/>
      <c r="D906" s="77"/>
      <c r="E906" s="77"/>
      <c r="F906" s="77"/>
      <c r="G906" s="77"/>
      <c r="H906" s="77"/>
      <c r="I906" s="77"/>
      <c r="J906" s="77"/>
      <c r="K906" s="77"/>
      <c r="L906" s="77"/>
      <c r="M906" s="77"/>
      <c r="N906" s="77"/>
      <c r="O906" s="77"/>
      <c r="P906" s="77"/>
      <c r="Q906" s="77"/>
      <c r="R906" s="77"/>
      <c r="S906" s="77"/>
    </row>
    <row r="907" spans="1:19">
      <c r="A907" s="77"/>
      <c r="B907" s="77"/>
      <c r="C907" s="77"/>
      <c r="D907" s="77"/>
      <c r="E907" s="77"/>
      <c r="F907" s="77"/>
      <c r="G907" s="77"/>
      <c r="H907" s="77"/>
      <c r="I907" s="77"/>
      <c r="J907" s="77"/>
      <c r="K907" s="77"/>
      <c r="L907" s="77"/>
      <c r="M907" s="77"/>
      <c r="N907" s="77"/>
      <c r="O907" s="77"/>
      <c r="P907" s="77"/>
      <c r="Q907" s="77"/>
      <c r="R907" s="77"/>
      <c r="S907" s="77"/>
    </row>
    <row r="908" spans="1:19">
      <c r="A908" s="77"/>
      <c r="B908" s="77"/>
      <c r="C908" s="77"/>
      <c r="D908" s="77"/>
      <c r="E908" s="77"/>
      <c r="F908" s="77"/>
      <c r="G908" s="77"/>
      <c r="H908" s="77"/>
      <c r="I908" s="77"/>
      <c r="J908" s="77"/>
      <c r="K908" s="77"/>
      <c r="L908" s="77"/>
      <c r="M908" s="77"/>
      <c r="N908" s="77"/>
      <c r="O908" s="77"/>
      <c r="P908" s="77"/>
      <c r="Q908" s="77"/>
      <c r="R908" s="77"/>
      <c r="S908" s="77"/>
    </row>
    <row r="909" spans="1:19">
      <c r="A909" s="77"/>
      <c r="B909" s="77"/>
      <c r="C909" s="77"/>
      <c r="D909" s="77"/>
      <c r="E909" s="77"/>
      <c r="F909" s="77"/>
      <c r="G909" s="77"/>
      <c r="H909" s="77"/>
      <c r="I909" s="77"/>
      <c r="J909" s="77"/>
      <c r="K909" s="77"/>
      <c r="L909" s="77"/>
      <c r="M909" s="77"/>
      <c r="N909" s="77"/>
      <c r="O909" s="77"/>
      <c r="P909" s="77"/>
      <c r="Q909" s="77"/>
      <c r="R909" s="77"/>
      <c r="S909" s="77"/>
    </row>
    <row r="910" spans="1:19">
      <c r="A910" s="77"/>
      <c r="B910" s="77"/>
      <c r="C910" s="77"/>
      <c r="D910" s="77"/>
      <c r="E910" s="77"/>
      <c r="F910" s="77"/>
      <c r="G910" s="77"/>
      <c r="H910" s="77"/>
      <c r="I910" s="77"/>
      <c r="J910" s="77"/>
      <c r="K910" s="77"/>
      <c r="L910" s="77"/>
      <c r="M910" s="77"/>
      <c r="N910" s="77"/>
      <c r="O910" s="77"/>
      <c r="P910" s="77"/>
      <c r="Q910" s="77"/>
      <c r="R910" s="77"/>
      <c r="S910" s="77"/>
    </row>
    <row r="911" spans="1:19">
      <c r="A911" s="77"/>
      <c r="B911" s="77"/>
      <c r="C911" s="77"/>
      <c r="D911" s="77"/>
      <c r="E911" s="77"/>
      <c r="F911" s="77"/>
      <c r="G911" s="77"/>
      <c r="H911" s="77"/>
      <c r="I911" s="77"/>
      <c r="J911" s="77"/>
      <c r="K911" s="77"/>
      <c r="L911" s="77"/>
      <c r="M911" s="77"/>
      <c r="N911" s="77"/>
      <c r="O911" s="77"/>
      <c r="P911" s="77"/>
      <c r="Q911" s="77"/>
      <c r="R911" s="77"/>
      <c r="S911" s="77"/>
    </row>
    <row r="912" spans="1:19">
      <c r="A912" s="77"/>
      <c r="B912" s="77"/>
      <c r="C912" s="77"/>
      <c r="D912" s="77"/>
      <c r="E912" s="77"/>
      <c r="F912" s="77"/>
      <c r="G912" s="77"/>
      <c r="H912" s="77"/>
      <c r="I912" s="77"/>
      <c r="J912" s="77"/>
      <c r="K912" s="77"/>
      <c r="L912" s="77"/>
      <c r="M912" s="77"/>
      <c r="N912" s="77"/>
      <c r="O912" s="77"/>
      <c r="P912" s="77"/>
      <c r="Q912" s="77"/>
      <c r="R912" s="77"/>
      <c r="S912" s="77"/>
    </row>
    <row r="913" spans="1:19">
      <c r="A913" s="77"/>
      <c r="B913" s="77"/>
      <c r="C913" s="77"/>
      <c r="D913" s="77"/>
      <c r="E913" s="77"/>
      <c r="F913" s="77"/>
      <c r="G913" s="77"/>
      <c r="H913" s="77"/>
      <c r="I913" s="77"/>
      <c r="J913" s="77"/>
      <c r="K913" s="77"/>
      <c r="L913" s="77"/>
      <c r="M913" s="77"/>
      <c r="N913" s="77"/>
      <c r="O913" s="77"/>
      <c r="P913" s="77"/>
      <c r="Q913" s="77"/>
      <c r="R913" s="77"/>
      <c r="S913" s="77"/>
    </row>
    <row r="914" spans="1:19">
      <c r="A914" s="77"/>
      <c r="B914" s="77"/>
      <c r="C914" s="77"/>
      <c r="D914" s="77"/>
      <c r="E914" s="77"/>
      <c r="F914" s="77"/>
      <c r="G914" s="77"/>
      <c r="H914" s="77"/>
      <c r="I914" s="77"/>
      <c r="J914" s="77"/>
      <c r="K914" s="77"/>
      <c r="L914" s="77"/>
      <c r="M914" s="77"/>
      <c r="N914" s="77"/>
      <c r="O914" s="77"/>
      <c r="P914" s="77"/>
      <c r="Q914" s="77"/>
      <c r="R914" s="77"/>
      <c r="S914" s="77"/>
    </row>
    <row r="915" spans="1:19">
      <c r="A915" s="77"/>
      <c r="B915" s="77"/>
      <c r="C915" s="77"/>
      <c r="D915" s="77"/>
      <c r="E915" s="77"/>
      <c r="F915" s="77"/>
      <c r="G915" s="77"/>
      <c r="H915" s="77"/>
      <c r="I915" s="77"/>
      <c r="J915" s="77"/>
      <c r="K915" s="77"/>
      <c r="L915" s="77"/>
      <c r="M915" s="77"/>
      <c r="N915" s="77"/>
      <c r="O915" s="77"/>
      <c r="P915" s="77"/>
      <c r="Q915" s="77"/>
      <c r="R915" s="77"/>
      <c r="S915" s="77"/>
    </row>
    <row r="916" spans="1:19">
      <c r="A916" s="77"/>
      <c r="B916" s="77"/>
      <c r="C916" s="77"/>
      <c r="D916" s="77"/>
      <c r="E916" s="77"/>
      <c r="F916" s="77"/>
      <c r="G916" s="77"/>
      <c r="H916" s="77"/>
      <c r="I916" s="77"/>
      <c r="J916" s="77"/>
      <c r="K916" s="77"/>
      <c r="L916" s="77"/>
      <c r="M916" s="77"/>
      <c r="N916" s="77"/>
      <c r="O916" s="77"/>
      <c r="P916" s="77"/>
      <c r="Q916" s="77"/>
      <c r="R916" s="77"/>
      <c r="S916" s="77"/>
    </row>
    <row r="917" spans="1:19">
      <c r="A917" s="77"/>
      <c r="B917" s="77"/>
      <c r="C917" s="77"/>
      <c r="D917" s="77"/>
      <c r="E917" s="77"/>
      <c r="F917" s="77"/>
      <c r="G917" s="77"/>
      <c r="H917" s="77"/>
      <c r="I917" s="77"/>
      <c r="J917" s="77"/>
      <c r="K917" s="77"/>
      <c r="L917" s="77"/>
      <c r="M917" s="77"/>
      <c r="N917" s="77"/>
      <c r="O917" s="77"/>
      <c r="P917" s="77"/>
      <c r="Q917" s="77"/>
      <c r="R917" s="77"/>
      <c r="S917" s="77"/>
    </row>
    <row r="918" spans="1:19">
      <c r="A918" s="77"/>
      <c r="B918" s="77"/>
      <c r="C918" s="77"/>
      <c r="D918" s="77"/>
      <c r="E918" s="77"/>
      <c r="F918" s="77"/>
      <c r="G918" s="77"/>
      <c r="H918" s="77"/>
      <c r="I918" s="77"/>
      <c r="J918" s="77"/>
      <c r="K918" s="77"/>
      <c r="L918" s="77"/>
      <c r="M918" s="77"/>
      <c r="N918" s="77"/>
      <c r="O918" s="77"/>
      <c r="P918" s="77"/>
      <c r="Q918" s="77"/>
      <c r="R918" s="77"/>
      <c r="S918" s="77"/>
    </row>
    <row r="919" spans="1:19">
      <c r="A919" s="77"/>
      <c r="B919" s="77"/>
      <c r="C919" s="77"/>
      <c r="D919" s="77"/>
      <c r="E919" s="77"/>
      <c r="F919" s="77"/>
      <c r="G919" s="77"/>
      <c r="H919" s="77"/>
      <c r="I919" s="77"/>
      <c r="J919" s="77"/>
      <c r="K919" s="77"/>
      <c r="L919" s="77"/>
      <c r="M919" s="77"/>
      <c r="N919" s="77"/>
      <c r="O919" s="77"/>
      <c r="P919" s="77"/>
      <c r="Q919" s="77"/>
      <c r="R919" s="77"/>
      <c r="S919" s="77"/>
    </row>
    <row r="920" spans="1:19">
      <c r="A920" s="77"/>
      <c r="B920" s="77"/>
      <c r="C920" s="77"/>
      <c r="D920" s="77"/>
      <c r="E920" s="77"/>
      <c r="F920" s="77"/>
      <c r="G920" s="77"/>
      <c r="H920" s="77"/>
      <c r="I920" s="77"/>
      <c r="J920" s="77"/>
      <c r="K920" s="77"/>
      <c r="L920" s="77"/>
      <c r="M920" s="77"/>
      <c r="N920" s="77"/>
      <c r="O920" s="77"/>
      <c r="P920" s="77"/>
      <c r="Q920" s="77"/>
      <c r="R920" s="77"/>
      <c r="S920" s="77"/>
    </row>
    <row r="921" spans="1:19">
      <c r="A921" s="77"/>
      <c r="B921" s="77"/>
      <c r="C921" s="77"/>
      <c r="D921" s="77"/>
      <c r="E921" s="77"/>
      <c r="F921" s="77"/>
      <c r="G921" s="77"/>
      <c r="H921" s="77"/>
      <c r="I921" s="77"/>
      <c r="J921" s="77"/>
      <c r="K921" s="77"/>
      <c r="L921" s="77"/>
      <c r="M921" s="77"/>
      <c r="N921" s="77"/>
      <c r="O921" s="77"/>
      <c r="P921" s="77"/>
      <c r="Q921" s="77"/>
      <c r="R921" s="77"/>
      <c r="S921" s="77"/>
    </row>
    <row r="922" spans="1:19">
      <c r="A922" s="77"/>
      <c r="B922" s="77"/>
      <c r="C922" s="77"/>
      <c r="D922" s="77"/>
      <c r="E922" s="77"/>
      <c r="F922" s="77"/>
      <c r="G922" s="77"/>
      <c r="H922" s="77"/>
      <c r="I922" s="77"/>
      <c r="J922" s="77"/>
      <c r="K922" s="77"/>
      <c r="L922" s="77"/>
      <c r="M922" s="77"/>
      <c r="N922" s="77"/>
      <c r="O922" s="77"/>
      <c r="P922" s="77"/>
      <c r="Q922" s="77"/>
      <c r="R922" s="77"/>
      <c r="S922" s="77"/>
    </row>
    <row r="923" spans="1:19">
      <c r="A923" s="77"/>
      <c r="B923" s="77"/>
      <c r="C923" s="77"/>
      <c r="D923" s="77"/>
      <c r="E923" s="77"/>
      <c r="F923" s="77"/>
      <c r="G923" s="77"/>
      <c r="H923" s="77"/>
      <c r="I923" s="77"/>
      <c r="J923" s="77"/>
      <c r="K923" s="77"/>
      <c r="L923" s="77"/>
      <c r="M923" s="77"/>
      <c r="N923" s="77"/>
      <c r="O923" s="77"/>
      <c r="P923" s="77"/>
      <c r="Q923" s="77"/>
      <c r="R923" s="77"/>
      <c r="S923" s="77"/>
    </row>
    <row r="924" spans="1:19">
      <c r="A924" s="77"/>
      <c r="B924" s="77"/>
      <c r="C924" s="77"/>
      <c r="D924" s="77"/>
      <c r="E924" s="77"/>
      <c r="F924" s="77"/>
      <c r="G924" s="77"/>
      <c r="H924" s="77"/>
      <c r="I924" s="77"/>
      <c r="J924" s="77"/>
      <c r="K924" s="77"/>
      <c r="L924" s="77"/>
      <c r="M924" s="77"/>
      <c r="N924" s="77"/>
      <c r="O924" s="77"/>
      <c r="P924" s="77"/>
      <c r="Q924" s="77"/>
      <c r="R924" s="77"/>
      <c r="S924" s="77"/>
    </row>
    <row r="925" spans="1:19">
      <c r="A925" s="77"/>
      <c r="B925" s="77"/>
      <c r="C925" s="77"/>
      <c r="D925" s="77"/>
      <c r="E925" s="77"/>
      <c r="F925" s="77"/>
      <c r="G925" s="77"/>
      <c r="H925" s="77"/>
      <c r="I925" s="77"/>
      <c r="J925" s="77"/>
      <c r="K925" s="77"/>
      <c r="L925" s="77"/>
      <c r="M925" s="77"/>
      <c r="N925" s="77"/>
      <c r="O925" s="77"/>
      <c r="P925" s="77"/>
      <c r="Q925" s="77"/>
      <c r="R925" s="77"/>
      <c r="S925" s="77"/>
    </row>
    <row r="926" spans="1:19">
      <c r="A926" s="77"/>
      <c r="B926" s="77"/>
      <c r="C926" s="77"/>
      <c r="D926" s="77"/>
      <c r="E926" s="77"/>
      <c r="F926" s="77"/>
      <c r="G926" s="77"/>
      <c r="H926" s="77"/>
      <c r="I926" s="77"/>
      <c r="J926" s="77"/>
      <c r="K926" s="77"/>
      <c r="L926" s="77"/>
      <c r="M926" s="77"/>
      <c r="N926" s="77"/>
      <c r="O926" s="77"/>
      <c r="P926" s="77"/>
      <c r="Q926" s="77"/>
      <c r="R926" s="77"/>
      <c r="S926" s="77"/>
    </row>
    <row r="927" spans="1:19">
      <c r="A927" s="77"/>
      <c r="B927" s="77"/>
      <c r="C927" s="77"/>
      <c r="D927" s="77"/>
      <c r="E927" s="77"/>
      <c r="F927" s="77"/>
      <c r="G927" s="77"/>
      <c r="H927" s="77"/>
      <c r="I927" s="77"/>
      <c r="J927" s="77"/>
      <c r="K927" s="77"/>
      <c r="L927" s="77"/>
      <c r="M927" s="77"/>
      <c r="N927" s="77"/>
      <c r="O927" s="77"/>
      <c r="P927" s="77"/>
      <c r="Q927" s="77"/>
      <c r="R927" s="77"/>
      <c r="S927" s="77"/>
    </row>
    <row r="928" spans="1:19">
      <c r="A928" s="77"/>
      <c r="B928" s="77"/>
      <c r="C928" s="77"/>
      <c r="D928" s="77"/>
      <c r="E928" s="77"/>
      <c r="F928" s="77"/>
      <c r="G928" s="77"/>
      <c r="H928" s="77"/>
      <c r="I928" s="77"/>
      <c r="J928" s="77"/>
      <c r="K928" s="77"/>
      <c r="L928" s="77"/>
      <c r="M928" s="77"/>
      <c r="N928" s="77"/>
      <c r="O928" s="77"/>
      <c r="P928" s="77"/>
      <c r="Q928" s="77"/>
      <c r="R928" s="77"/>
      <c r="S928" s="77"/>
    </row>
    <row r="929" spans="1:19">
      <c r="A929" s="77"/>
      <c r="B929" s="77"/>
      <c r="C929" s="77"/>
      <c r="D929" s="77"/>
      <c r="E929" s="77"/>
      <c r="F929" s="77"/>
      <c r="G929" s="77"/>
      <c r="H929" s="77"/>
      <c r="I929" s="77"/>
      <c r="J929" s="77"/>
      <c r="K929" s="77"/>
      <c r="L929" s="77"/>
      <c r="M929" s="77"/>
      <c r="N929" s="77"/>
      <c r="O929" s="77"/>
      <c r="P929" s="77"/>
      <c r="Q929" s="77"/>
      <c r="R929" s="77"/>
      <c r="S929" s="77"/>
    </row>
    <row r="930" spans="1:19">
      <c r="A930" s="77"/>
      <c r="B930" s="77"/>
      <c r="C930" s="77"/>
      <c r="D930" s="77"/>
      <c r="E930" s="77"/>
      <c r="F930" s="77"/>
      <c r="G930" s="77"/>
      <c r="H930" s="77"/>
      <c r="I930" s="77"/>
      <c r="J930" s="77"/>
      <c r="K930" s="77"/>
      <c r="L930" s="77"/>
      <c r="M930" s="77"/>
      <c r="N930" s="77"/>
      <c r="O930" s="77"/>
      <c r="P930" s="77"/>
      <c r="Q930" s="77"/>
      <c r="R930" s="77"/>
      <c r="S930" s="77"/>
    </row>
    <row r="931" spans="1:19">
      <c r="A931" s="77"/>
      <c r="B931" s="77"/>
      <c r="C931" s="77"/>
      <c r="D931" s="77"/>
      <c r="E931" s="77"/>
      <c r="F931" s="77"/>
      <c r="G931" s="77"/>
      <c r="H931" s="77"/>
      <c r="I931" s="77"/>
      <c r="J931" s="77"/>
      <c r="K931" s="77"/>
      <c r="L931" s="77"/>
      <c r="M931" s="77"/>
      <c r="N931" s="77"/>
      <c r="O931" s="77"/>
      <c r="P931" s="77"/>
      <c r="Q931" s="77"/>
      <c r="R931" s="77"/>
      <c r="S931" s="77"/>
    </row>
    <row r="932" spans="1:19">
      <c r="A932" s="77"/>
      <c r="B932" s="77"/>
      <c r="C932" s="77"/>
      <c r="D932" s="77"/>
      <c r="E932" s="77"/>
      <c r="F932" s="77"/>
      <c r="G932" s="77"/>
      <c r="H932" s="77"/>
      <c r="I932" s="77"/>
      <c r="J932" s="77"/>
      <c r="K932" s="77"/>
      <c r="L932" s="77"/>
      <c r="M932" s="77"/>
      <c r="N932" s="77"/>
      <c r="O932" s="77"/>
      <c r="P932" s="77"/>
      <c r="Q932" s="77"/>
      <c r="R932" s="77"/>
      <c r="S932" s="77"/>
    </row>
    <row r="933" spans="1:19">
      <c r="A933" s="77"/>
      <c r="B933" s="77"/>
      <c r="C933" s="77"/>
      <c r="D933" s="77"/>
      <c r="E933" s="77"/>
      <c r="F933" s="77"/>
      <c r="G933" s="77"/>
      <c r="H933" s="77"/>
      <c r="I933" s="77"/>
      <c r="J933" s="77"/>
      <c r="K933" s="77"/>
      <c r="L933" s="77"/>
      <c r="M933" s="77"/>
      <c r="N933" s="77"/>
      <c r="O933" s="77"/>
      <c r="P933" s="77"/>
      <c r="Q933" s="77"/>
      <c r="R933" s="77"/>
      <c r="S933" s="77"/>
    </row>
    <row r="934" spans="1:19">
      <c r="A934" s="77"/>
      <c r="B934" s="77"/>
      <c r="C934" s="77"/>
      <c r="D934" s="77"/>
      <c r="E934" s="77"/>
      <c r="F934" s="77"/>
      <c r="G934" s="77"/>
      <c r="H934" s="77"/>
      <c r="I934" s="77"/>
      <c r="J934" s="77"/>
      <c r="K934" s="77"/>
      <c r="L934" s="77"/>
      <c r="M934" s="77"/>
      <c r="N934" s="77"/>
      <c r="O934" s="77"/>
      <c r="P934" s="77"/>
      <c r="Q934" s="77"/>
      <c r="R934" s="77"/>
      <c r="S934" s="77"/>
    </row>
    <row r="935" spans="1:19">
      <c r="A935" s="77"/>
      <c r="B935" s="77"/>
      <c r="C935" s="77"/>
      <c r="D935" s="77"/>
      <c r="E935" s="77"/>
      <c r="F935" s="77"/>
      <c r="G935" s="77"/>
      <c r="H935" s="77"/>
      <c r="I935" s="77"/>
      <c r="J935" s="77"/>
      <c r="K935" s="77"/>
      <c r="L935" s="77"/>
      <c r="M935" s="77"/>
      <c r="N935" s="77"/>
      <c r="O935" s="77"/>
      <c r="P935" s="77"/>
      <c r="Q935" s="77"/>
      <c r="R935" s="77"/>
      <c r="S935" s="77"/>
    </row>
    <row r="936" spans="1:19">
      <c r="A936" s="77"/>
      <c r="B936" s="77"/>
      <c r="C936" s="77"/>
      <c r="D936" s="77"/>
      <c r="E936" s="77"/>
      <c r="F936" s="77"/>
      <c r="G936" s="77"/>
      <c r="H936" s="77"/>
      <c r="I936" s="77"/>
      <c r="J936" s="77"/>
      <c r="K936" s="77"/>
      <c r="L936" s="77"/>
      <c r="M936" s="77"/>
      <c r="N936" s="77"/>
      <c r="O936" s="77"/>
      <c r="P936" s="77"/>
      <c r="Q936" s="77"/>
      <c r="R936" s="77"/>
      <c r="S936" s="77"/>
    </row>
    <row r="937" spans="1:19">
      <c r="A937" s="77"/>
      <c r="B937" s="77"/>
      <c r="C937" s="77"/>
      <c r="D937" s="77"/>
      <c r="E937" s="77"/>
      <c r="F937" s="77"/>
      <c r="G937" s="77"/>
      <c r="H937" s="77"/>
      <c r="I937" s="77"/>
      <c r="J937" s="77"/>
      <c r="K937" s="77"/>
      <c r="L937" s="77"/>
      <c r="M937" s="77"/>
      <c r="N937" s="77"/>
      <c r="O937" s="77"/>
      <c r="P937" s="77"/>
      <c r="Q937" s="77"/>
      <c r="R937" s="77"/>
      <c r="S937" s="77"/>
    </row>
    <row r="938" spans="1:19">
      <c r="A938" s="77"/>
      <c r="B938" s="77"/>
      <c r="C938" s="77"/>
      <c r="D938" s="77"/>
      <c r="E938" s="77"/>
      <c r="F938" s="77"/>
      <c r="G938" s="77"/>
      <c r="H938" s="77"/>
      <c r="I938" s="77"/>
      <c r="J938" s="77"/>
      <c r="K938" s="77"/>
      <c r="L938" s="77"/>
      <c r="M938" s="77"/>
      <c r="N938" s="77"/>
      <c r="O938" s="77"/>
      <c r="P938" s="77"/>
      <c r="Q938" s="77"/>
      <c r="R938" s="77"/>
      <c r="S938" s="77"/>
    </row>
    <row r="939" spans="1:19">
      <c r="A939" s="77"/>
      <c r="B939" s="77"/>
      <c r="C939" s="77"/>
      <c r="D939" s="77"/>
      <c r="E939" s="77"/>
      <c r="F939" s="77"/>
      <c r="G939" s="77"/>
      <c r="H939" s="77"/>
      <c r="I939" s="77"/>
      <c r="J939" s="77"/>
      <c r="K939" s="77"/>
      <c r="L939" s="77"/>
      <c r="M939" s="77"/>
      <c r="N939" s="77"/>
      <c r="O939" s="77"/>
      <c r="P939" s="77"/>
      <c r="Q939" s="77"/>
      <c r="R939" s="77"/>
      <c r="S939" s="77"/>
    </row>
    <row r="940" spans="1:19">
      <c r="A940" s="77"/>
      <c r="B940" s="77"/>
      <c r="C940" s="77"/>
      <c r="D940" s="77"/>
      <c r="E940" s="77"/>
      <c r="F940" s="77"/>
      <c r="G940" s="77"/>
      <c r="H940" s="77"/>
      <c r="I940" s="77"/>
      <c r="J940" s="77"/>
      <c r="K940" s="77"/>
      <c r="L940" s="77"/>
      <c r="M940" s="77"/>
      <c r="N940" s="77"/>
      <c r="O940" s="77"/>
      <c r="P940" s="77"/>
      <c r="Q940" s="77"/>
      <c r="R940" s="77"/>
      <c r="S940" s="77"/>
    </row>
    <row r="941" spans="1:19">
      <c r="A941" s="77"/>
      <c r="B941" s="77"/>
      <c r="C941" s="77"/>
      <c r="D941" s="77"/>
      <c r="E941" s="77"/>
      <c r="F941" s="77"/>
      <c r="G941" s="77"/>
      <c r="H941" s="77"/>
      <c r="I941" s="77"/>
      <c r="J941" s="77"/>
      <c r="K941" s="77"/>
      <c r="L941" s="77"/>
      <c r="M941" s="77"/>
      <c r="N941" s="77"/>
      <c r="O941" s="77"/>
      <c r="P941" s="77"/>
      <c r="Q941" s="77"/>
      <c r="R941" s="77"/>
      <c r="S941" s="77"/>
    </row>
    <row r="942" spans="1:19">
      <c r="A942" s="77"/>
      <c r="B942" s="77"/>
      <c r="C942" s="77"/>
      <c r="D942" s="77"/>
      <c r="E942" s="77"/>
      <c r="F942" s="77"/>
      <c r="G942" s="77"/>
      <c r="H942" s="77"/>
      <c r="I942" s="77"/>
      <c r="J942" s="77"/>
      <c r="K942" s="77"/>
      <c r="L942" s="77"/>
      <c r="M942" s="77"/>
      <c r="N942" s="77"/>
      <c r="O942" s="77"/>
      <c r="P942" s="77"/>
      <c r="Q942" s="77"/>
      <c r="R942" s="77"/>
      <c r="S942" s="77"/>
    </row>
    <row r="943" spans="1:19">
      <c r="A943" s="77"/>
      <c r="B943" s="77"/>
      <c r="C943" s="77"/>
      <c r="D943" s="77"/>
      <c r="E943" s="77"/>
      <c r="F943" s="77"/>
      <c r="G943" s="77"/>
      <c r="H943" s="77"/>
      <c r="I943" s="77"/>
      <c r="J943" s="77"/>
      <c r="K943" s="77"/>
      <c r="L943" s="77"/>
      <c r="M943" s="77"/>
      <c r="N943" s="77"/>
      <c r="O943" s="77"/>
      <c r="P943" s="77"/>
      <c r="Q943" s="77"/>
      <c r="R943" s="77"/>
      <c r="S943" s="77"/>
    </row>
    <row r="944" spans="1:19">
      <c r="A944" s="77"/>
      <c r="B944" s="77"/>
      <c r="C944" s="77"/>
      <c r="D944" s="77"/>
      <c r="E944" s="77"/>
      <c r="F944" s="77"/>
      <c r="G944" s="77"/>
      <c r="H944" s="77"/>
      <c r="I944" s="77"/>
      <c r="J944" s="77"/>
      <c r="K944" s="77"/>
      <c r="L944" s="77"/>
      <c r="M944" s="77"/>
      <c r="N944" s="77"/>
      <c r="O944" s="77"/>
      <c r="P944" s="77"/>
      <c r="Q944" s="77"/>
      <c r="R944" s="77"/>
      <c r="S944" s="77"/>
    </row>
    <row r="945" spans="1:19">
      <c r="A945" s="77"/>
      <c r="B945" s="77"/>
      <c r="C945" s="77"/>
      <c r="D945" s="77"/>
      <c r="E945" s="77"/>
      <c r="F945" s="77"/>
      <c r="G945" s="77"/>
      <c r="H945" s="77"/>
      <c r="I945" s="77"/>
      <c r="J945" s="77"/>
      <c r="K945" s="77"/>
      <c r="L945" s="77"/>
      <c r="M945" s="77"/>
      <c r="N945" s="77"/>
      <c r="O945" s="77"/>
      <c r="P945" s="77"/>
      <c r="Q945" s="77"/>
      <c r="R945" s="77"/>
      <c r="S945" s="77"/>
    </row>
    <row r="946" spans="1:19">
      <c r="A946" s="77"/>
      <c r="B946" s="77"/>
      <c r="C946" s="77"/>
      <c r="D946" s="77"/>
      <c r="E946" s="77"/>
      <c r="F946" s="77"/>
      <c r="G946" s="77"/>
      <c r="H946" s="77"/>
      <c r="I946" s="77"/>
      <c r="J946" s="77"/>
      <c r="K946" s="77"/>
      <c r="L946" s="77"/>
      <c r="M946" s="77"/>
      <c r="N946" s="77"/>
      <c r="O946" s="77"/>
      <c r="P946" s="77"/>
      <c r="Q946" s="77"/>
      <c r="R946" s="77"/>
      <c r="S946" s="77"/>
    </row>
    <row r="947" spans="1:19">
      <c r="A947" s="77"/>
      <c r="B947" s="77"/>
      <c r="C947" s="77"/>
      <c r="D947" s="77"/>
      <c r="E947" s="77"/>
      <c r="F947" s="77"/>
      <c r="G947" s="77"/>
      <c r="H947" s="77"/>
      <c r="I947" s="77"/>
      <c r="J947" s="77"/>
      <c r="K947" s="77"/>
      <c r="L947" s="77"/>
      <c r="M947" s="77"/>
      <c r="N947" s="77"/>
      <c r="O947" s="77"/>
      <c r="P947" s="77"/>
      <c r="Q947" s="77"/>
      <c r="R947" s="77"/>
      <c r="S947" s="77"/>
    </row>
    <row r="948" spans="1:19">
      <c r="A948" s="77"/>
      <c r="B948" s="77"/>
      <c r="C948" s="77"/>
      <c r="D948" s="77"/>
      <c r="E948" s="77"/>
      <c r="F948" s="77"/>
      <c r="G948" s="77"/>
      <c r="H948" s="77"/>
      <c r="I948" s="77"/>
      <c r="J948" s="77"/>
      <c r="K948" s="77"/>
      <c r="L948" s="77"/>
      <c r="M948" s="77"/>
      <c r="N948" s="77"/>
      <c r="O948" s="77"/>
      <c r="P948" s="77"/>
      <c r="Q948" s="77"/>
      <c r="R948" s="77"/>
      <c r="S948" s="77"/>
    </row>
    <row r="949" spans="1:19">
      <c r="A949" s="77"/>
      <c r="B949" s="77"/>
      <c r="C949" s="77"/>
      <c r="D949" s="77"/>
      <c r="E949" s="77"/>
      <c r="F949" s="77"/>
      <c r="G949" s="77"/>
      <c r="H949" s="77"/>
      <c r="I949" s="77"/>
      <c r="J949" s="77"/>
      <c r="K949" s="77"/>
      <c r="L949" s="77"/>
      <c r="M949" s="77"/>
      <c r="N949" s="77"/>
      <c r="O949" s="77"/>
      <c r="P949" s="77"/>
      <c r="Q949" s="77"/>
      <c r="R949" s="77"/>
      <c r="S949" s="77"/>
    </row>
    <row r="950" spans="1:19">
      <c r="A950" s="77"/>
      <c r="B950" s="77"/>
      <c r="C950" s="77"/>
      <c r="D950" s="77"/>
      <c r="E950" s="77"/>
      <c r="F950" s="77"/>
      <c r="G950" s="77"/>
      <c r="H950" s="77"/>
      <c r="I950" s="77"/>
      <c r="J950" s="77"/>
      <c r="K950" s="77"/>
      <c r="L950" s="77"/>
      <c r="M950" s="77"/>
      <c r="N950" s="77"/>
      <c r="O950" s="77"/>
      <c r="P950" s="77"/>
      <c r="Q950" s="77"/>
      <c r="R950" s="77"/>
      <c r="S950" s="77"/>
    </row>
    <row r="951" spans="1:19">
      <c r="A951" s="77"/>
      <c r="B951" s="77"/>
      <c r="C951" s="77"/>
      <c r="D951" s="77"/>
      <c r="E951" s="77"/>
      <c r="F951" s="77"/>
      <c r="G951" s="77"/>
      <c r="H951" s="77"/>
      <c r="I951" s="77"/>
      <c r="J951" s="77"/>
      <c r="K951" s="77"/>
      <c r="L951" s="77"/>
      <c r="M951" s="77"/>
      <c r="N951" s="77"/>
      <c r="O951" s="77"/>
      <c r="P951" s="77"/>
      <c r="Q951" s="77"/>
      <c r="R951" s="77"/>
      <c r="S951" s="77"/>
    </row>
    <row r="952" spans="1:19">
      <c r="A952" s="77"/>
      <c r="B952" s="77"/>
      <c r="C952" s="77"/>
      <c r="D952" s="77"/>
      <c r="E952" s="77"/>
      <c r="F952" s="77"/>
      <c r="G952" s="77"/>
      <c r="H952" s="77"/>
      <c r="I952" s="77"/>
      <c r="J952" s="77"/>
      <c r="K952" s="77"/>
      <c r="L952" s="77"/>
      <c r="M952" s="77"/>
      <c r="N952" s="77"/>
      <c r="O952" s="77"/>
      <c r="P952" s="77"/>
      <c r="Q952" s="77"/>
      <c r="R952" s="77"/>
      <c r="S952" s="77"/>
    </row>
    <row r="953" spans="1:19">
      <c r="A953" s="77"/>
      <c r="B953" s="77"/>
      <c r="C953" s="77"/>
      <c r="D953" s="77"/>
      <c r="E953" s="77"/>
      <c r="F953" s="77"/>
      <c r="G953" s="77"/>
      <c r="H953" s="77"/>
      <c r="I953" s="77"/>
      <c r="J953" s="77"/>
      <c r="K953" s="77"/>
      <c r="L953" s="77"/>
      <c r="M953" s="77"/>
      <c r="N953" s="77"/>
      <c r="O953" s="77"/>
      <c r="P953" s="77"/>
      <c r="Q953" s="77"/>
      <c r="R953" s="77"/>
      <c r="S953" s="77"/>
    </row>
    <row r="954" spans="1:19">
      <c r="A954" s="77"/>
      <c r="B954" s="77"/>
      <c r="C954" s="77"/>
      <c r="D954" s="77"/>
      <c r="E954" s="77"/>
      <c r="F954" s="77"/>
      <c r="G954" s="77"/>
      <c r="H954" s="77"/>
      <c r="I954" s="77"/>
      <c r="J954" s="77"/>
      <c r="K954" s="77"/>
      <c r="L954" s="77"/>
      <c r="M954" s="77"/>
      <c r="N954" s="77"/>
      <c r="O954" s="77"/>
      <c r="P954" s="77"/>
      <c r="Q954" s="77"/>
      <c r="R954" s="77"/>
      <c r="S954" s="77"/>
    </row>
    <row r="955" spans="1:19">
      <c r="A955" s="77"/>
      <c r="B955" s="77"/>
      <c r="C955" s="77"/>
      <c r="D955" s="77"/>
      <c r="E955" s="77"/>
      <c r="F955" s="77"/>
      <c r="G955" s="77"/>
      <c r="H955" s="77"/>
      <c r="I955" s="77"/>
      <c r="J955" s="77"/>
      <c r="K955" s="77"/>
      <c r="L955" s="77"/>
      <c r="M955" s="77"/>
      <c r="N955" s="77"/>
      <c r="O955" s="77"/>
      <c r="P955" s="77"/>
      <c r="Q955" s="77"/>
      <c r="R955" s="77"/>
      <c r="S955" s="77"/>
    </row>
    <row r="956" spans="1:19">
      <c r="A956" s="77"/>
      <c r="B956" s="77"/>
      <c r="C956" s="77"/>
      <c r="D956" s="77"/>
      <c r="E956" s="77"/>
      <c r="F956" s="77"/>
      <c r="G956" s="77"/>
      <c r="H956" s="77"/>
      <c r="I956" s="77"/>
      <c r="J956" s="77"/>
      <c r="K956" s="77"/>
      <c r="L956" s="77"/>
      <c r="M956" s="77"/>
      <c r="N956" s="77"/>
      <c r="O956" s="77"/>
      <c r="P956" s="77"/>
      <c r="Q956" s="77"/>
      <c r="R956" s="77"/>
      <c r="S956" s="77"/>
    </row>
    <row r="957" spans="1:19">
      <c r="A957" s="77"/>
      <c r="B957" s="77"/>
      <c r="C957" s="77"/>
      <c r="D957" s="77"/>
      <c r="E957" s="77"/>
      <c r="F957" s="77"/>
      <c r="G957" s="77"/>
      <c r="H957" s="77"/>
      <c r="I957" s="77"/>
      <c r="J957" s="77"/>
      <c r="K957" s="77"/>
      <c r="L957" s="77"/>
      <c r="M957" s="77"/>
      <c r="N957" s="77"/>
      <c r="O957" s="77"/>
      <c r="P957" s="77"/>
      <c r="Q957" s="77"/>
      <c r="R957" s="77"/>
      <c r="S957" s="77"/>
    </row>
    <row r="958" spans="1:19">
      <c r="A958" s="77"/>
      <c r="B958" s="77"/>
      <c r="C958" s="77"/>
      <c r="D958" s="77"/>
      <c r="E958" s="77"/>
      <c r="F958" s="77"/>
      <c r="G958" s="77"/>
      <c r="H958" s="77"/>
      <c r="I958" s="77"/>
      <c r="J958" s="77"/>
      <c r="K958" s="77"/>
      <c r="L958" s="77"/>
      <c r="M958" s="77"/>
      <c r="N958" s="77"/>
      <c r="O958" s="77"/>
      <c r="P958" s="77"/>
      <c r="Q958" s="77"/>
      <c r="R958" s="77"/>
      <c r="S958" s="77"/>
    </row>
    <row r="959" spans="1:19">
      <c r="A959" s="77"/>
      <c r="B959" s="77"/>
      <c r="C959" s="77"/>
      <c r="D959" s="77"/>
      <c r="E959" s="77"/>
      <c r="F959" s="77"/>
      <c r="G959" s="77"/>
      <c r="H959" s="77"/>
      <c r="I959" s="77"/>
      <c r="J959" s="77"/>
      <c r="K959" s="77"/>
      <c r="L959" s="77"/>
      <c r="M959" s="77"/>
      <c r="N959" s="77"/>
      <c r="O959" s="77"/>
      <c r="P959" s="77"/>
      <c r="Q959" s="77"/>
      <c r="R959" s="77"/>
      <c r="S959" s="77"/>
    </row>
    <row r="960" spans="1:19">
      <c r="A960" s="77"/>
      <c r="B960" s="77"/>
      <c r="C960" s="77"/>
      <c r="D960" s="77"/>
      <c r="E960" s="77"/>
      <c r="F960" s="77"/>
      <c r="G960" s="77"/>
      <c r="H960" s="77"/>
      <c r="I960" s="77"/>
      <c r="J960" s="77"/>
      <c r="K960" s="77"/>
      <c r="L960" s="77"/>
      <c r="M960" s="77"/>
      <c r="N960" s="77"/>
      <c r="O960" s="77"/>
      <c r="P960" s="77"/>
      <c r="Q960" s="77"/>
      <c r="R960" s="77"/>
      <c r="S960" s="77"/>
    </row>
    <row r="961" spans="1:19">
      <c r="A961" s="77"/>
      <c r="B961" s="77"/>
      <c r="C961" s="77"/>
      <c r="D961" s="77"/>
      <c r="E961" s="77"/>
      <c r="F961" s="77"/>
      <c r="G961" s="77"/>
      <c r="H961" s="77"/>
      <c r="I961" s="77"/>
      <c r="J961" s="77"/>
      <c r="K961" s="77"/>
      <c r="L961" s="77"/>
      <c r="M961" s="77"/>
      <c r="N961" s="77"/>
      <c r="O961" s="77"/>
      <c r="P961" s="77"/>
      <c r="Q961" s="77"/>
      <c r="R961" s="77"/>
      <c r="S961" s="77"/>
    </row>
    <row r="962" spans="1:19">
      <c r="A962" s="77"/>
      <c r="B962" s="77"/>
      <c r="C962" s="77"/>
      <c r="D962" s="77"/>
      <c r="E962" s="77"/>
      <c r="F962" s="77"/>
      <c r="G962" s="77"/>
      <c r="H962" s="77"/>
      <c r="I962" s="77"/>
      <c r="J962" s="77"/>
      <c r="K962" s="77"/>
      <c r="L962" s="77"/>
      <c r="M962" s="77"/>
      <c r="N962" s="77"/>
      <c r="O962" s="77"/>
      <c r="P962" s="77"/>
      <c r="Q962" s="77"/>
      <c r="R962" s="77"/>
      <c r="S962" s="77"/>
    </row>
    <row r="963" spans="1:19">
      <c r="A963" s="77"/>
      <c r="B963" s="77"/>
      <c r="C963" s="77"/>
      <c r="D963" s="77"/>
      <c r="E963" s="77"/>
      <c r="F963" s="77"/>
      <c r="G963" s="77"/>
      <c r="H963" s="77"/>
      <c r="I963" s="77"/>
      <c r="J963" s="77"/>
      <c r="K963" s="77"/>
      <c r="L963" s="77"/>
      <c r="M963" s="77"/>
      <c r="N963" s="77"/>
      <c r="O963" s="77"/>
      <c r="P963" s="77"/>
      <c r="Q963" s="77"/>
      <c r="R963" s="77"/>
      <c r="S963" s="77"/>
    </row>
    <row r="964" spans="1:19">
      <c r="A964" s="77"/>
      <c r="B964" s="77"/>
      <c r="C964" s="77"/>
      <c r="D964" s="77"/>
      <c r="E964" s="77"/>
      <c r="F964" s="77"/>
      <c r="G964" s="77"/>
      <c r="H964" s="77"/>
      <c r="I964" s="77"/>
      <c r="J964" s="77"/>
      <c r="K964" s="77"/>
      <c r="L964" s="77"/>
      <c r="M964" s="77"/>
      <c r="N964" s="77"/>
      <c r="O964" s="77"/>
      <c r="P964" s="77"/>
      <c r="Q964" s="77"/>
      <c r="R964" s="77"/>
      <c r="S964" s="77"/>
    </row>
    <row r="965" spans="1:19">
      <c r="A965" s="77"/>
      <c r="B965" s="77"/>
      <c r="C965" s="77"/>
      <c r="D965" s="77"/>
      <c r="E965" s="77"/>
      <c r="F965" s="77"/>
      <c r="G965" s="77"/>
      <c r="H965" s="77"/>
      <c r="I965" s="77"/>
      <c r="J965" s="77"/>
      <c r="K965" s="77"/>
      <c r="L965" s="77"/>
      <c r="M965" s="77"/>
      <c r="N965" s="77"/>
      <c r="O965" s="77"/>
      <c r="P965" s="77"/>
      <c r="Q965" s="77"/>
      <c r="R965" s="77"/>
      <c r="S965" s="77"/>
    </row>
    <row r="966" spans="1:19">
      <c r="A966" s="77"/>
      <c r="B966" s="77"/>
      <c r="C966" s="77"/>
      <c r="D966" s="77"/>
      <c r="E966" s="77"/>
      <c r="F966" s="77"/>
      <c r="G966" s="77"/>
      <c r="H966" s="77"/>
      <c r="I966" s="77"/>
      <c r="J966" s="77"/>
      <c r="K966" s="77"/>
      <c r="L966" s="77"/>
      <c r="M966" s="77"/>
      <c r="N966" s="77"/>
      <c r="O966" s="77"/>
      <c r="P966" s="77"/>
      <c r="Q966" s="77"/>
      <c r="R966" s="77"/>
      <c r="S966" s="77"/>
    </row>
    <row r="967" spans="1:19">
      <c r="A967" s="77"/>
      <c r="B967" s="77"/>
      <c r="C967" s="77"/>
      <c r="D967" s="77"/>
      <c r="E967" s="77"/>
      <c r="F967" s="77"/>
      <c r="G967" s="77"/>
      <c r="H967" s="77"/>
      <c r="I967" s="77"/>
      <c r="J967" s="77"/>
      <c r="K967" s="77"/>
      <c r="L967" s="77"/>
      <c r="M967" s="77"/>
      <c r="N967" s="77"/>
      <c r="O967" s="77"/>
      <c r="P967" s="77"/>
      <c r="Q967" s="77"/>
      <c r="R967" s="77"/>
      <c r="S967" s="77"/>
    </row>
    <row r="968" spans="1:19">
      <c r="A968" s="77"/>
      <c r="B968" s="77"/>
      <c r="C968" s="77"/>
      <c r="D968" s="77"/>
      <c r="E968" s="77"/>
      <c r="F968" s="77"/>
      <c r="G968" s="77"/>
      <c r="H968" s="77"/>
      <c r="I968" s="77"/>
      <c r="J968" s="77"/>
      <c r="K968" s="77"/>
      <c r="L968" s="77"/>
      <c r="M968" s="77"/>
      <c r="N968" s="77"/>
      <c r="O968" s="77"/>
      <c r="P968" s="77"/>
      <c r="Q968" s="77"/>
      <c r="R968" s="77"/>
      <c r="S968" s="77"/>
    </row>
    <row r="969" spans="1:19">
      <c r="A969" s="77"/>
      <c r="B969" s="77"/>
      <c r="C969" s="77"/>
      <c r="D969" s="77"/>
      <c r="E969" s="77"/>
      <c r="F969" s="77"/>
      <c r="G969" s="77"/>
      <c r="H969" s="77"/>
      <c r="I969" s="77"/>
      <c r="J969" s="77"/>
      <c r="K969" s="77"/>
      <c r="L969" s="77"/>
      <c r="M969" s="77"/>
      <c r="N969" s="77"/>
      <c r="O969" s="77"/>
      <c r="P969" s="77"/>
      <c r="Q969" s="77"/>
      <c r="R969" s="77"/>
      <c r="S969" s="77"/>
    </row>
    <row r="970" spans="1:19">
      <c r="A970" s="77"/>
      <c r="B970" s="77"/>
      <c r="C970" s="77"/>
      <c r="D970" s="77"/>
      <c r="E970" s="77"/>
      <c r="F970" s="77"/>
      <c r="G970" s="77"/>
      <c r="H970" s="77"/>
      <c r="I970" s="77"/>
      <c r="J970" s="77"/>
      <c r="K970" s="77"/>
      <c r="L970" s="77"/>
      <c r="M970" s="77"/>
      <c r="N970" s="77"/>
      <c r="O970" s="77"/>
      <c r="P970" s="77"/>
      <c r="Q970" s="77"/>
      <c r="R970" s="77"/>
      <c r="S970" s="77"/>
    </row>
    <row r="971" spans="1:19">
      <c r="A971" s="77"/>
      <c r="B971" s="77"/>
      <c r="C971" s="77"/>
      <c r="D971" s="77"/>
      <c r="E971" s="77"/>
      <c r="F971" s="77"/>
      <c r="G971" s="77"/>
      <c r="H971" s="77"/>
      <c r="I971" s="77"/>
      <c r="J971" s="77"/>
      <c r="K971" s="77"/>
      <c r="L971" s="77"/>
      <c r="M971" s="77"/>
      <c r="N971" s="77"/>
      <c r="O971" s="77"/>
      <c r="P971" s="77"/>
      <c r="Q971" s="77"/>
      <c r="R971" s="77"/>
      <c r="S971" s="77"/>
    </row>
    <row r="972" spans="1:19">
      <c r="A972" s="77"/>
      <c r="B972" s="77"/>
      <c r="C972" s="77"/>
      <c r="D972" s="77"/>
      <c r="E972" s="77"/>
      <c r="F972" s="77"/>
      <c r="G972" s="77"/>
      <c r="H972" s="77"/>
      <c r="I972" s="77"/>
      <c r="J972" s="77"/>
      <c r="K972" s="77"/>
      <c r="L972" s="77"/>
      <c r="M972" s="77"/>
      <c r="N972" s="77"/>
      <c r="O972" s="77"/>
      <c r="P972" s="77"/>
      <c r="Q972" s="77"/>
      <c r="R972" s="77"/>
      <c r="S972" s="77"/>
    </row>
    <row r="973" spans="1:19">
      <c r="A973" s="77"/>
      <c r="B973" s="77"/>
      <c r="C973" s="77"/>
      <c r="D973" s="77"/>
      <c r="E973" s="77"/>
      <c r="F973" s="77"/>
      <c r="G973" s="77"/>
      <c r="H973" s="77"/>
      <c r="I973" s="77"/>
      <c r="J973" s="77"/>
      <c r="K973" s="77"/>
      <c r="L973" s="77"/>
      <c r="M973" s="77"/>
      <c r="N973" s="77"/>
      <c r="O973" s="77"/>
      <c r="P973" s="77"/>
      <c r="Q973" s="77"/>
      <c r="R973" s="77"/>
      <c r="S973" s="77"/>
    </row>
    <row r="974" spans="1:19">
      <c r="A974" s="77"/>
      <c r="B974" s="77"/>
      <c r="C974" s="77"/>
      <c r="D974" s="77"/>
      <c r="E974" s="77"/>
      <c r="F974" s="77"/>
      <c r="G974" s="77"/>
      <c r="H974" s="77"/>
      <c r="I974" s="77"/>
      <c r="J974" s="77"/>
      <c r="K974" s="77"/>
      <c r="L974" s="77"/>
      <c r="M974" s="77"/>
      <c r="N974" s="77"/>
      <c r="O974" s="77"/>
      <c r="P974" s="77"/>
      <c r="Q974" s="77"/>
      <c r="R974" s="77"/>
      <c r="S974" s="77"/>
    </row>
    <row r="975" spans="1:19">
      <c r="A975" s="77"/>
      <c r="B975" s="77"/>
      <c r="C975" s="77"/>
      <c r="D975" s="77"/>
      <c r="E975" s="77"/>
      <c r="F975" s="77"/>
      <c r="G975" s="77"/>
      <c r="H975" s="77"/>
      <c r="I975" s="77"/>
      <c r="J975" s="77"/>
      <c r="K975" s="77"/>
      <c r="L975" s="77"/>
      <c r="M975" s="77"/>
      <c r="N975" s="77"/>
      <c r="O975" s="77"/>
      <c r="P975" s="77"/>
      <c r="Q975" s="77"/>
      <c r="R975" s="77"/>
      <c r="S975" s="77"/>
    </row>
    <row r="976" spans="1:19">
      <c r="A976" s="77"/>
      <c r="B976" s="77"/>
      <c r="C976" s="77"/>
      <c r="D976" s="77"/>
      <c r="E976" s="77"/>
      <c r="F976" s="77"/>
      <c r="G976" s="77"/>
      <c r="H976" s="77"/>
      <c r="I976" s="77"/>
      <c r="J976" s="77"/>
      <c r="K976" s="77"/>
      <c r="L976" s="77"/>
      <c r="M976" s="77"/>
      <c r="N976" s="77"/>
      <c r="O976" s="77"/>
      <c r="P976" s="77"/>
      <c r="Q976" s="77"/>
      <c r="R976" s="77"/>
      <c r="S976" s="77"/>
    </row>
    <row r="977" spans="1:19">
      <c r="A977" s="77"/>
      <c r="B977" s="77"/>
      <c r="C977" s="77"/>
      <c r="D977" s="77"/>
      <c r="E977" s="77"/>
      <c r="F977" s="77"/>
      <c r="G977" s="77"/>
      <c r="H977" s="77"/>
      <c r="I977" s="77"/>
      <c r="J977" s="77"/>
      <c r="K977" s="77"/>
      <c r="L977" s="77"/>
      <c r="M977" s="77"/>
      <c r="N977" s="77"/>
      <c r="O977" s="77"/>
      <c r="P977" s="77"/>
      <c r="Q977" s="77"/>
      <c r="R977" s="77"/>
      <c r="S977" s="77"/>
    </row>
    <row r="978" spans="1:19">
      <c r="A978" s="77"/>
      <c r="B978" s="77"/>
      <c r="C978" s="77"/>
      <c r="D978" s="77"/>
      <c r="E978" s="77"/>
      <c r="F978" s="77"/>
      <c r="G978" s="77"/>
      <c r="H978" s="77"/>
      <c r="I978" s="77"/>
      <c r="J978" s="77"/>
      <c r="K978" s="77"/>
      <c r="L978" s="77"/>
      <c r="M978" s="77"/>
      <c r="N978" s="77"/>
      <c r="O978" s="77"/>
      <c r="P978" s="77"/>
      <c r="Q978" s="77"/>
      <c r="R978" s="77"/>
      <c r="S978" s="77"/>
    </row>
    <row r="979" spans="1:19">
      <c r="A979" s="77"/>
      <c r="B979" s="77"/>
      <c r="C979" s="77"/>
      <c r="D979" s="77"/>
      <c r="E979" s="77"/>
      <c r="F979" s="77"/>
      <c r="G979" s="77"/>
      <c r="H979" s="77"/>
      <c r="I979" s="77"/>
      <c r="J979" s="77"/>
      <c r="K979" s="77"/>
      <c r="L979" s="77"/>
      <c r="M979" s="77"/>
      <c r="N979" s="77"/>
      <c r="O979" s="77"/>
      <c r="P979" s="77"/>
      <c r="Q979" s="77"/>
      <c r="R979" s="77"/>
      <c r="S979" s="77"/>
    </row>
    <row r="980" spans="1:19">
      <c r="A980" s="77"/>
      <c r="B980" s="77"/>
      <c r="C980" s="77"/>
      <c r="D980" s="77"/>
      <c r="E980" s="77"/>
      <c r="F980" s="77"/>
      <c r="G980" s="77"/>
      <c r="H980" s="77"/>
      <c r="I980" s="77"/>
      <c r="J980" s="77"/>
      <c r="K980" s="77"/>
      <c r="L980" s="77"/>
      <c r="M980" s="77"/>
      <c r="N980" s="77"/>
      <c r="O980" s="77"/>
      <c r="P980" s="77"/>
      <c r="Q980" s="77"/>
      <c r="R980" s="77"/>
      <c r="S980" s="77"/>
    </row>
    <row r="981" spans="1:19">
      <c r="A981" s="77"/>
      <c r="B981" s="77"/>
      <c r="C981" s="77"/>
      <c r="D981" s="77"/>
      <c r="E981" s="77"/>
      <c r="F981" s="77"/>
      <c r="G981" s="77"/>
      <c r="H981" s="77"/>
      <c r="I981" s="77"/>
      <c r="J981" s="77"/>
      <c r="K981" s="77"/>
      <c r="L981" s="77"/>
      <c r="M981" s="77"/>
      <c r="N981" s="77"/>
      <c r="O981" s="77"/>
      <c r="P981" s="77"/>
      <c r="Q981" s="77"/>
      <c r="R981" s="77"/>
      <c r="S981" s="77"/>
    </row>
    <row r="982" spans="1:19">
      <c r="A982" s="77"/>
      <c r="B982" s="77"/>
      <c r="C982" s="77"/>
      <c r="D982" s="77"/>
      <c r="E982" s="77"/>
      <c r="F982" s="77"/>
      <c r="G982" s="77"/>
      <c r="H982" s="77"/>
      <c r="I982" s="77"/>
      <c r="J982" s="77"/>
      <c r="K982" s="77"/>
      <c r="L982" s="77"/>
      <c r="M982" s="77"/>
      <c r="N982" s="77"/>
      <c r="O982" s="77"/>
      <c r="P982" s="77"/>
      <c r="Q982" s="77"/>
      <c r="R982" s="77"/>
      <c r="S982" s="77"/>
    </row>
    <row r="983" spans="1:19">
      <c r="A983" s="77"/>
      <c r="B983" s="77"/>
      <c r="C983" s="77"/>
      <c r="D983" s="77"/>
      <c r="E983" s="77"/>
      <c r="F983" s="77"/>
      <c r="G983" s="77"/>
      <c r="H983" s="77"/>
      <c r="I983" s="77"/>
      <c r="J983" s="77"/>
      <c r="K983" s="77"/>
      <c r="L983" s="77"/>
      <c r="M983" s="77"/>
      <c r="N983" s="77"/>
      <c r="O983" s="77"/>
      <c r="P983" s="77"/>
      <c r="Q983" s="77"/>
      <c r="R983" s="77"/>
      <c r="S983" s="77"/>
    </row>
    <row r="984" spans="1:19">
      <c r="A984" s="77"/>
      <c r="B984" s="77"/>
      <c r="C984" s="77"/>
      <c r="D984" s="77"/>
      <c r="E984" s="77"/>
      <c r="F984" s="77"/>
      <c r="G984" s="77"/>
      <c r="H984" s="77"/>
      <c r="I984" s="77"/>
      <c r="J984" s="77"/>
      <c r="K984" s="77"/>
      <c r="L984" s="77"/>
      <c r="M984" s="77"/>
      <c r="N984" s="77"/>
      <c r="O984" s="77"/>
      <c r="P984" s="77"/>
      <c r="Q984" s="77"/>
      <c r="R984" s="77"/>
      <c r="S984" s="77"/>
    </row>
    <row r="985" spans="1:19">
      <c r="A985" s="77"/>
      <c r="B985" s="77"/>
      <c r="C985" s="77"/>
      <c r="D985" s="77"/>
      <c r="E985" s="77"/>
      <c r="F985" s="77"/>
      <c r="G985" s="77"/>
      <c r="H985" s="77"/>
      <c r="I985" s="77"/>
      <c r="J985" s="77"/>
      <c r="K985" s="77"/>
      <c r="L985" s="77"/>
      <c r="M985" s="77"/>
      <c r="N985" s="77"/>
      <c r="O985" s="77"/>
      <c r="P985" s="77"/>
      <c r="Q985" s="77"/>
      <c r="R985" s="77"/>
      <c r="S985" s="77"/>
    </row>
    <row r="986" spans="1:19">
      <c r="A986" s="77"/>
      <c r="B986" s="77"/>
      <c r="C986" s="77"/>
      <c r="D986" s="77"/>
      <c r="E986" s="77"/>
      <c r="F986" s="77"/>
      <c r="G986" s="77"/>
      <c r="H986" s="77"/>
      <c r="I986" s="77"/>
      <c r="J986" s="77"/>
      <c r="K986" s="77"/>
      <c r="L986" s="77"/>
      <c r="M986" s="77"/>
      <c r="N986" s="77"/>
      <c r="O986" s="77"/>
      <c r="P986" s="77"/>
      <c r="Q986" s="77"/>
      <c r="R986" s="77"/>
      <c r="S986" s="77"/>
    </row>
    <row r="987" spans="1:19">
      <c r="A987" s="77"/>
      <c r="B987" s="77"/>
      <c r="C987" s="77"/>
      <c r="D987" s="77"/>
      <c r="E987" s="77"/>
      <c r="F987" s="77"/>
      <c r="G987" s="77"/>
      <c r="H987" s="77"/>
      <c r="I987" s="77"/>
      <c r="J987" s="77"/>
      <c r="K987" s="77"/>
      <c r="L987" s="77"/>
      <c r="M987" s="77"/>
      <c r="N987" s="77"/>
      <c r="O987" s="77"/>
      <c r="P987" s="77"/>
      <c r="Q987" s="77"/>
      <c r="R987" s="77"/>
      <c r="S987" s="77"/>
    </row>
    <row r="988" spans="1:19">
      <c r="A988" s="77"/>
      <c r="B988" s="77"/>
      <c r="C988" s="77"/>
      <c r="D988" s="77"/>
      <c r="E988" s="77"/>
      <c r="F988" s="77"/>
      <c r="G988" s="77"/>
      <c r="H988" s="77"/>
      <c r="I988" s="77"/>
      <c r="J988" s="77"/>
      <c r="K988" s="77"/>
      <c r="L988" s="77"/>
      <c r="M988" s="77"/>
      <c r="N988" s="77"/>
      <c r="O988" s="77"/>
      <c r="P988" s="77"/>
      <c r="Q988" s="77"/>
      <c r="R988" s="77"/>
      <c r="S988" s="77"/>
    </row>
    <row r="989" spans="1:19">
      <c r="A989" s="77"/>
      <c r="B989" s="77"/>
      <c r="C989" s="77"/>
      <c r="D989" s="77"/>
      <c r="E989" s="77"/>
      <c r="F989" s="77"/>
      <c r="G989" s="77"/>
      <c r="H989" s="77"/>
      <c r="I989" s="77"/>
      <c r="J989" s="77"/>
      <c r="K989" s="77"/>
      <c r="L989" s="77"/>
      <c r="M989" s="77"/>
      <c r="N989" s="77"/>
      <c r="O989" s="77"/>
      <c r="P989" s="77"/>
      <c r="Q989" s="77"/>
      <c r="R989" s="77"/>
      <c r="S989" s="77"/>
    </row>
    <row r="990" spans="1:19">
      <c r="A990" s="77"/>
      <c r="B990" s="77"/>
      <c r="C990" s="77"/>
      <c r="D990" s="77"/>
      <c r="E990" s="77"/>
      <c r="F990" s="77"/>
      <c r="G990" s="77"/>
      <c r="H990" s="77"/>
      <c r="I990" s="77"/>
      <c r="J990" s="77"/>
      <c r="K990" s="77"/>
      <c r="L990" s="77"/>
      <c r="M990" s="77"/>
      <c r="N990" s="77"/>
      <c r="O990" s="77"/>
      <c r="P990" s="77"/>
      <c r="Q990" s="77"/>
      <c r="R990" s="77"/>
      <c r="S990" s="77"/>
    </row>
    <row r="991" spans="1:19">
      <c r="A991" s="77"/>
      <c r="B991" s="77"/>
      <c r="C991" s="77"/>
      <c r="D991" s="77"/>
      <c r="E991" s="77"/>
      <c r="F991" s="77"/>
      <c r="G991" s="77"/>
      <c r="H991" s="77"/>
      <c r="I991" s="77"/>
      <c r="J991" s="77"/>
      <c r="K991" s="77"/>
      <c r="L991" s="77"/>
      <c r="M991" s="77"/>
      <c r="N991" s="77"/>
      <c r="O991" s="77"/>
      <c r="P991" s="77"/>
      <c r="Q991" s="77"/>
      <c r="R991" s="77"/>
      <c r="S991" s="77"/>
    </row>
    <row r="992" spans="1:19">
      <c r="A992" s="77"/>
      <c r="B992" s="77"/>
      <c r="C992" s="77"/>
      <c r="D992" s="77"/>
      <c r="E992" s="77"/>
      <c r="F992" s="77"/>
      <c r="G992" s="77"/>
      <c r="H992" s="77"/>
      <c r="I992" s="77"/>
      <c r="J992" s="77"/>
      <c r="K992" s="77"/>
      <c r="L992" s="77"/>
      <c r="M992" s="77"/>
      <c r="N992" s="77"/>
      <c r="O992" s="77"/>
      <c r="P992" s="77"/>
      <c r="Q992" s="77"/>
      <c r="R992" s="77"/>
      <c r="S992" s="77"/>
    </row>
    <row r="993" spans="1:19">
      <c r="A993" s="77"/>
      <c r="B993" s="77"/>
      <c r="C993" s="77"/>
      <c r="D993" s="77"/>
      <c r="E993" s="77"/>
      <c r="F993" s="77"/>
      <c r="G993" s="77"/>
      <c r="H993" s="77"/>
      <c r="I993" s="77"/>
      <c r="J993" s="77"/>
      <c r="K993" s="77"/>
      <c r="L993" s="77"/>
      <c r="M993" s="77"/>
      <c r="N993" s="77"/>
      <c r="O993" s="77"/>
      <c r="P993" s="77"/>
      <c r="Q993" s="77"/>
      <c r="R993" s="77"/>
      <c r="S993" s="77"/>
    </row>
    <row r="994" spans="1:19">
      <c r="A994" s="77"/>
      <c r="B994" s="77"/>
      <c r="C994" s="77"/>
      <c r="D994" s="77"/>
      <c r="E994" s="77"/>
      <c r="F994" s="77"/>
      <c r="G994" s="77"/>
      <c r="H994" s="77"/>
      <c r="I994" s="77"/>
      <c r="J994" s="77"/>
      <c r="K994" s="77"/>
      <c r="L994" s="77"/>
      <c r="M994" s="77"/>
      <c r="N994" s="77"/>
      <c r="O994" s="77"/>
      <c r="P994" s="77"/>
      <c r="Q994" s="77"/>
      <c r="R994" s="77"/>
      <c r="S994" s="77"/>
    </row>
    <row r="995" spans="1:19">
      <c r="A995" s="77"/>
      <c r="B995" s="77"/>
      <c r="C995" s="77"/>
      <c r="D995" s="77"/>
      <c r="E995" s="77"/>
      <c r="F995" s="77"/>
      <c r="G995" s="77"/>
      <c r="H995" s="77"/>
      <c r="I995" s="77"/>
      <c r="J995" s="77"/>
      <c r="K995" s="77"/>
      <c r="L995" s="77"/>
      <c r="M995" s="77"/>
      <c r="N995" s="77"/>
      <c r="O995" s="77"/>
      <c r="P995" s="77"/>
      <c r="Q995" s="77"/>
      <c r="R995" s="77"/>
      <c r="S995" s="77"/>
    </row>
    <row r="996" spans="1:19">
      <c r="A996" s="77"/>
      <c r="B996" s="77"/>
      <c r="C996" s="77"/>
      <c r="D996" s="77"/>
      <c r="E996" s="77"/>
      <c r="F996" s="77"/>
      <c r="G996" s="77"/>
      <c r="H996" s="77"/>
      <c r="I996" s="77"/>
      <c r="J996" s="77"/>
      <c r="K996" s="77"/>
      <c r="L996" s="77"/>
      <c r="M996" s="77"/>
      <c r="N996" s="77"/>
      <c r="O996" s="77"/>
      <c r="P996" s="77"/>
      <c r="Q996" s="77"/>
      <c r="R996" s="77"/>
      <c r="S996" s="77"/>
    </row>
    <row r="997" spans="1:19">
      <c r="A997" s="77"/>
      <c r="B997" s="77"/>
      <c r="C997" s="77"/>
      <c r="D997" s="77"/>
      <c r="E997" s="77"/>
      <c r="F997" s="77"/>
      <c r="G997" s="77"/>
      <c r="H997" s="77"/>
      <c r="I997" s="77"/>
      <c r="J997" s="77"/>
      <c r="K997" s="77"/>
      <c r="L997" s="77"/>
      <c r="M997" s="77"/>
      <c r="N997" s="77"/>
      <c r="O997" s="77"/>
      <c r="P997" s="77"/>
      <c r="Q997" s="77"/>
      <c r="R997" s="77"/>
      <c r="S997" s="77"/>
    </row>
    <row r="998" spans="1:19">
      <c r="A998" s="77"/>
      <c r="B998" s="77"/>
      <c r="C998" s="77"/>
      <c r="D998" s="77"/>
      <c r="E998" s="77"/>
      <c r="F998" s="77"/>
      <c r="G998" s="77"/>
      <c r="H998" s="77"/>
      <c r="I998" s="77"/>
      <c r="J998" s="77"/>
      <c r="K998" s="77"/>
      <c r="L998" s="77"/>
      <c r="M998" s="77"/>
      <c r="N998" s="77"/>
      <c r="O998" s="77"/>
      <c r="P998" s="77"/>
      <c r="Q998" s="77"/>
      <c r="R998" s="77"/>
      <c r="S998" s="77"/>
    </row>
    <row r="999" spans="1:19">
      <c r="A999" s="77"/>
      <c r="B999" s="77"/>
      <c r="C999" s="77"/>
      <c r="D999" s="77"/>
      <c r="E999" s="77"/>
      <c r="F999" s="77"/>
      <c r="G999" s="77"/>
      <c r="H999" s="77"/>
      <c r="I999" s="77"/>
      <c r="J999" s="77"/>
      <c r="K999" s="77"/>
      <c r="L999" s="77"/>
      <c r="M999" s="77"/>
      <c r="N999" s="77"/>
      <c r="O999" s="77"/>
      <c r="P999" s="77"/>
      <c r="Q999" s="77"/>
      <c r="R999" s="77"/>
      <c r="S999" s="77"/>
    </row>
    <row r="1000" spans="1:19">
      <c r="A1000" s="77"/>
      <c r="B1000" s="77"/>
      <c r="C1000" s="77"/>
      <c r="D1000" s="77"/>
      <c r="E1000" s="77"/>
      <c r="F1000" s="77"/>
      <c r="G1000" s="77"/>
      <c r="H1000" s="77"/>
      <c r="I1000" s="77"/>
      <c r="J1000" s="77"/>
      <c r="K1000" s="77"/>
      <c r="L1000" s="77"/>
      <c r="M1000" s="77"/>
      <c r="N1000" s="77"/>
      <c r="O1000" s="77"/>
      <c r="P1000" s="77"/>
      <c r="Q1000" s="77"/>
      <c r="R1000" s="77"/>
      <c r="S1000" s="77"/>
    </row>
    <row r="1001" spans="1:19">
      <c r="A1001" s="77"/>
      <c r="B1001" s="77"/>
      <c r="C1001" s="77"/>
      <c r="D1001" s="77"/>
      <c r="E1001" s="77"/>
      <c r="F1001" s="77"/>
      <c r="G1001" s="77"/>
      <c r="H1001" s="77"/>
      <c r="I1001" s="77"/>
      <c r="J1001" s="77"/>
      <c r="K1001" s="77"/>
      <c r="L1001" s="77"/>
      <c r="M1001" s="77"/>
      <c r="N1001" s="77"/>
      <c r="O1001" s="77"/>
      <c r="P1001" s="77"/>
      <c r="Q1001" s="77"/>
      <c r="R1001" s="77"/>
      <c r="S1001" s="77"/>
    </row>
  </sheetData>
  <phoneticPr fontId="0" type="noConversion"/>
  <printOptions horizontalCentered="1" verticalCentered="1"/>
  <pageMargins left="0.25" right="0.25" top="0.25" bottom="0.25" header="0.5" footer="0.21"/>
  <pageSetup scale="60" fitToWidth="2" orientation="portrait" r:id="rId1"/>
  <headerFooter alignWithMargins="0"/>
  <colBreaks count="1" manualBreakCount="1">
    <brk id="9" max="62"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35">
    <pageSetUpPr fitToPage="1"/>
  </sheetPr>
  <dimension ref="A1:E78"/>
  <sheetViews>
    <sheetView defaultGridColor="0" view="pageBreakPreview" colorId="22" zoomScale="60" zoomScaleNormal="70" workbookViewId="0">
      <selection activeCell="L87" sqref="A56:L87"/>
    </sheetView>
  </sheetViews>
  <sheetFormatPr defaultColWidth="9.6640625" defaultRowHeight="15"/>
  <cols>
    <col min="1" max="1" width="4.6640625" customWidth="1"/>
    <col min="2" max="2" width="35.6640625" customWidth="1"/>
    <col min="3" max="3" width="25.6640625" customWidth="1"/>
    <col min="4" max="5" width="15.6640625" customWidth="1"/>
  </cols>
  <sheetData>
    <row r="1" spans="1:5" ht="15.75" thickBot="1">
      <c r="A1" s="35" t="str">
        <f>'Data Sheet'!$A$49</f>
        <v xml:space="preserve">Annual Report of KeySpan Gas East Corporation d/b/a National Grid  </v>
      </c>
      <c r="B1" s="35"/>
      <c r="C1" s="35"/>
      <c r="D1" s="599" t="str">
        <f>'Data Sheet'!$A$45</f>
        <v>Year ended December 31, 2013</v>
      </c>
      <c r="E1" s="182"/>
    </row>
    <row r="2" spans="1:5">
      <c r="A2" s="389"/>
      <c r="B2" s="390"/>
      <c r="C2" s="390"/>
      <c r="D2" s="390"/>
      <c r="E2" s="391"/>
    </row>
    <row r="3" spans="1:5" ht="15.75">
      <c r="A3" s="184" t="s">
        <v>259</v>
      </c>
      <c r="B3" s="194"/>
      <c r="C3" s="194"/>
      <c r="D3" s="194"/>
      <c r="E3" s="363"/>
    </row>
    <row r="4" spans="1:5">
      <c r="A4" s="185"/>
      <c r="B4" s="35"/>
      <c r="C4" s="35"/>
      <c r="D4" s="35"/>
      <c r="E4" s="186"/>
    </row>
    <row r="5" spans="1:5">
      <c r="A5" s="185"/>
      <c r="B5" s="35" t="s">
        <v>260</v>
      </c>
      <c r="C5" s="35"/>
      <c r="D5" s="35"/>
      <c r="E5" s="186"/>
    </row>
    <row r="6" spans="1:5">
      <c r="A6" s="185"/>
      <c r="B6" s="35" t="s">
        <v>2032</v>
      </c>
      <c r="C6" s="35"/>
      <c r="D6" s="35"/>
      <c r="E6" s="186"/>
    </row>
    <row r="7" spans="1:5">
      <c r="A7" s="185"/>
      <c r="B7" s="35"/>
      <c r="C7" s="35"/>
      <c r="D7" s="35"/>
      <c r="E7" s="186"/>
    </row>
    <row r="8" spans="1:5">
      <c r="A8" s="185"/>
      <c r="B8" s="35" t="s">
        <v>2033</v>
      </c>
      <c r="C8" s="35"/>
      <c r="D8" s="35"/>
      <c r="E8" s="186"/>
    </row>
    <row r="9" spans="1:5">
      <c r="A9" s="185"/>
      <c r="B9" s="35"/>
      <c r="C9" s="35"/>
      <c r="D9" s="35"/>
      <c r="E9" s="186"/>
    </row>
    <row r="10" spans="1:5">
      <c r="A10" s="185"/>
      <c r="B10" s="35" t="s">
        <v>2034</v>
      </c>
      <c r="C10" s="35"/>
      <c r="D10" s="35"/>
      <c r="E10" s="186"/>
    </row>
    <row r="11" spans="1:5">
      <c r="A11" s="185"/>
      <c r="B11" s="35"/>
      <c r="C11" s="35"/>
      <c r="D11" s="35"/>
      <c r="E11" s="186"/>
    </row>
    <row r="12" spans="1:5">
      <c r="A12" s="392"/>
      <c r="B12" s="393"/>
      <c r="C12" s="393"/>
      <c r="D12" s="393"/>
      <c r="E12" s="394"/>
    </row>
    <row r="13" spans="1:5">
      <c r="A13" s="395"/>
      <c r="B13" s="35"/>
      <c r="C13" s="35"/>
      <c r="D13" s="35"/>
      <c r="E13" s="509" t="s">
        <v>2035</v>
      </c>
    </row>
    <row r="14" spans="1:5">
      <c r="A14" s="187" t="s">
        <v>841</v>
      </c>
      <c r="B14" s="182" t="s">
        <v>2036</v>
      </c>
      <c r="C14" s="182"/>
      <c r="D14" s="182"/>
      <c r="E14" s="509" t="s">
        <v>2037</v>
      </c>
    </row>
    <row r="15" spans="1:5">
      <c r="A15" s="188" t="s">
        <v>844</v>
      </c>
      <c r="B15" s="396" t="s">
        <v>2502</v>
      </c>
      <c r="C15" s="396"/>
      <c r="D15" s="396"/>
      <c r="E15" s="510" t="s">
        <v>2503</v>
      </c>
    </row>
    <row r="16" spans="1:5">
      <c r="A16" s="187">
        <v>1</v>
      </c>
      <c r="B16" s="1543" t="s">
        <v>1673</v>
      </c>
      <c r="C16" s="35"/>
      <c r="D16" s="35"/>
      <c r="E16" s="397"/>
    </row>
    <row r="17" spans="1:5">
      <c r="A17" s="187">
        <v>2</v>
      </c>
      <c r="B17" s="35"/>
      <c r="C17" s="35"/>
      <c r="D17" s="35"/>
      <c r="E17" s="398"/>
    </row>
    <row r="18" spans="1:5">
      <c r="A18" s="187">
        <v>3</v>
      </c>
      <c r="B18" s="35"/>
      <c r="C18" s="35"/>
      <c r="D18" s="35"/>
      <c r="E18" s="398"/>
    </row>
    <row r="19" spans="1:5">
      <c r="A19" s="187">
        <v>4</v>
      </c>
      <c r="B19" s="35"/>
      <c r="C19" s="35"/>
      <c r="D19" s="35"/>
      <c r="E19" s="398"/>
    </row>
    <row r="20" spans="1:5">
      <c r="A20" s="187">
        <v>5</v>
      </c>
      <c r="B20" s="35"/>
      <c r="C20" s="35"/>
      <c r="D20" s="35"/>
      <c r="E20" s="398"/>
    </row>
    <row r="21" spans="1:5">
      <c r="A21" s="187">
        <v>6</v>
      </c>
      <c r="B21" s="35"/>
      <c r="C21" s="35"/>
      <c r="D21" s="35"/>
      <c r="E21" s="398"/>
    </row>
    <row r="22" spans="1:5">
      <c r="A22" s="187">
        <v>7</v>
      </c>
      <c r="B22" s="35"/>
      <c r="C22" s="35"/>
      <c r="D22" s="35"/>
      <c r="E22" s="398"/>
    </row>
    <row r="23" spans="1:5">
      <c r="A23" s="187">
        <v>8</v>
      </c>
      <c r="B23" s="35"/>
      <c r="C23" s="35"/>
      <c r="D23" s="35"/>
      <c r="E23" s="398"/>
    </row>
    <row r="24" spans="1:5">
      <c r="A24" s="187">
        <v>9</v>
      </c>
      <c r="B24" s="35"/>
      <c r="C24" s="35"/>
      <c r="D24" s="35"/>
      <c r="E24" s="398"/>
    </row>
    <row r="25" spans="1:5">
      <c r="A25" s="187">
        <v>10</v>
      </c>
      <c r="B25" s="35"/>
      <c r="C25" s="35"/>
      <c r="D25" s="35"/>
      <c r="E25" s="398"/>
    </row>
    <row r="26" spans="1:5">
      <c r="A26" s="187">
        <v>11</v>
      </c>
      <c r="B26" s="35"/>
      <c r="C26" s="35"/>
      <c r="D26" s="35"/>
      <c r="E26" s="398"/>
    </row>
    <row r="27" spans="1:5">
      <c r="A27" s="187">
        <v>12</v>
      </c>
      <c r="B27" s="35"/>
      <c r="C27" s="35"/>
      <c r="D27" s="35"/>
      <c r="E27" s="398"/>
    </row>
    <row r="28" spans="1:5">
      <c r="A28" s="187">
        <v>13</v>
      </c>
      <c r="B28" s="35"/>
      <c r="C28" s="35"/>
      <c r="D28" s="35"/>
      <c r="E28" s="398"/>
    </row>
    <row r="29" spans="1:5">
      <c r="A29" s="187">
        <v>14</v>
      </c>
      <c r="B29" s="35"/>
      <c r="C29" s="35"/>
      <c r="D29" s="35"/>
      <c r="E29" s="398"/>
    </row>
    <row r="30" spans="1:5">
      <c r="A30" s="187">
        <v>15</v>
      </c>
      <c r="B30" s="35"/>
      <c r="C30" s="35"/>
      <c r="D30" s="35"/>
      <c r="E30" s="398"/>
    </row>
    <row r="31" spans="1:5">
      <c r="A31" s="187">
        <v>16</v>
      </c>
      <c r="B31" s="35"/>
      <c r="C31" s="35"/>
      <c r="D31" s="35"/>
      <c r="E31" s="398"/>
    </row>
    <row r="32" spans="1:5">
      <c r="A32" s="187">
        <v>17</v>
      </c>
      <c r="B32" s="35"/>
      <c r="C32" s="35"/>
      <c r="D32" s="35"/>
      <c r="E32" s="398"/>
    </row>
    <row r="33" spans="1:5">
      <c r="A33" s="187">
        <v>18</v>
      </c>
      <c r="B33" s="35"/>
      <c r="C33" s="35"/>
      <c r="D33" s="35"/>
      <c r="E33" s="398"/>
    </row>
    <row r="34" spans="1:5">
      <c r="A34" s="187">
        <v>19</v>
      </c>
      <c r="B34" s="35"/>
      <c r="C34" s="35"/>
      <c r="D34" s="35"/>
      <c r="E34" s="398"/>
    </row>
    <row r="35" spans="1:5">
      <c r="A35" s="187">
        <v>20</v>
      </c>
      <c r="B35" s="35"/>
      <c r="C35" s="35"/>
      <c r="D35" s="35"/>
      <c r="E35" s="398"/>
    </row>
    <row r="36" spans="1:5">
      <c r="A36" s="187">
        <v>21</v>
      </c>
      <c r="B36" s="35"/>
      <c r="C36" s="35"/>
      <c r="D36" s="35"/>
      <c r="E36" s="398"/>
    </row>
    <row r="37" spans="1:5">
      <c r="A37" s="187">
        <v>22</v>
      </c>
      <c r="B37" s="35"/>
      <c r="C37" s="35"/>
      <c r="D37" s="35"/>
      <c r="E37" s="398"/>
    </row>
    <row r="38" spans="1:5">
      <c r="A38" s="187">
        <v>23</v>
      </c>
      <c r="B38" s="35"/>
      <c r="C38" s="35"/>
      <c r="D38" s="35"/>
      <c r="E38" s="398"/>
    </row>
    <row r="39" spans="1:5">
      <c r="A39" s="187">
        <v>24</v>
      </c>
      <c r="B39" s="35"/>
      <c r="C39" s="35"/>
      <c r="D39" s="35"/>
      <c r="E39" s="398"/>
    </row>
    <row r="40" spans="1:5">
      <c r="A40" s="187">
        <v>25</v>
      </c>
      <c r="B40" s="35"/>
      <c r="C40" s="35"/>
      <c r="D40" s="35"/>
      <c r="E40" s="398"/>
    </row>
    <row r="41" spans="1:5">
      <c r="A41" s="187">
        <v>26</v>
      </c>
      <c r="B41" s="35"/>
      <c r="C41" s="35"/>
      <c r="D41" s="35"/>
      <c r="E41" s="398"/>
    </row>
    <row r="42" spans="1:5">
      <c r="A42" s="187">
        <v>27</v>
      </c>
      <c r="B42" s="35"/>
      <c r="C42" s="35"/>
      <c r="D42" s="35"/>
      <c r="E42" s="398"/>
    </row>
    <row r="43" spans="1:5">
      <c r="A43" s="187">
        <v>28</v>
      </c>
      <c r="B43" s="35"/>
      <c r="C43" s="35"/>
      <c r="D43" s="35"/>
      <c r="E43" s="398"/>
    </row>
    <row r="44" spans="1:5">
      <c r="A44" s="187">
        <v>29</v>
      </c>
      <c r="B44" s="35"/>
      <c r="C44" s="35"/>
      <c r="D44" s="35"/>
      <c r="E44" s="398"/>
    </row>
    <row r="45" spans="1:5">
      <c r="A45" s="187">
        <v>30</v>
      </c>
      <c r="B45" s="35"/>
      <c r="C45" s="35"/>
      <c r="D45" s="35"/>
      <c r="E45" s="398"/>
    </row>
    <row r="46" spans="1:5">
      <c r="A46" s="187">
        <v>31</v>
      </c>
      <c r="B46" s="35"/>
      <c r="C46" s="35"/>
      <c r="D46" s="35"/>
      <c r="E46" s="398"/>
    </row>
    <row r="47" spans="1:5">
      <c r="A47" s="187">
        <v>32</v>
      </c>
      <c r="B47" s="35"/>
      <c r="C47" s="35"/>
      <c r="D47" s="35"/>
      <c r="E47" s="398"/>
    </row>
    <row r="48" spans="1:5">
      <c r="A48" s="187">
        <v>33</v>
      </c>
      <c r="B48" s="35"/>
      <c r="C48" s="35"/>
      <c r="D48" s="35"/>
      <c r="E48" s="398"/>
    </row>
    <row r="49" spans="1:5">
      <c r="A49" s="187">
        <v>34</v>
      </c>
      <c r="B49" s="35"/>
      <c r="C49" s="35"/>
      <c r="D49" s="35"/>
      <c r="E49" s="398"/>
    </row>
    <row r="50" spans="1:5">
      <c r="A50" s="187">
        <v>35</v>
      </c>
      <c r="B50" s="35"/>
      <c r="C50" s="35"/>
      <c r="D50" s="35"/>
      <c r="E50" s="398"/>
    </row>
    <row r="51" spans="1:5">
      <c r="A51" s="187">
        <v>36</v>
      </c>
      <c r="B51" s="35"/>
      <c r="C51" s="35"/>
      <c r="D51" s="35"/>
      <c r="E51" s="398"/>
    </row>
    <row r="52" spans="1:5">
      <c r="A52" s="187">
        <v>37</v>
      </c>
      <c r="B52" s="35"/>
      <c r="C52" s="35"/>
      <c r="D52" s="35"/>
      <c r="E52" s="398"/>
    </row>
    <row r="53" spans="1:5">
      <c r="A53" s="187">
        <v>38</v>
      </c>
      <c r="B53" s="35"/>
      <c r="C53" s="35"/>
      <c r="D53" s="35"/>
      <c r="E53" s="398"/>
    </row>
    <row r="54" spans="1:5">
      <c r="A54" s="187">
        <v>39</v>
      </c>
      <c r="B54" s="35"/>
      <c r="C54" s="35"/>
      <c r="D54" s="35"/>
      <c r="E54" s="398"/>
    </row>
    <row r="55" spans="1:5">
      <c r="A55" s="187">
        <v>40</v>
      </c>
      <c r="B55" s="35"/>
      <c r="C55" s="35"/>
      <c r="D55" s="35"/>
      <c r="E55" s="398"/>
    </row>
    <row r="56" spans="1:5">
      <c r="A56" s="187">
        <v>41</v>
      </c>
      <c r="B56" s="35"/>
      <c r="C56" s="35"/>
      <c r="D56" s="35"/>
      <c r="E56" s="398"/>
    </row>
    <row r="57" spans="1:5">
      <c r="A57" s="187">
        <v>42</v>
      </c>
      <c r="B57" s="35"/>
      <c r="C57" s="35"/>
      <c r="D57" s="35"/>
      <c r="E57" s="398"/>
    </row>
    <row r="58" spans="1:5">
      <c r="A58" s="187">
        <v>43</v>
      </c>
      <c r="B58" s="35"/>
      <c r="C58" s="35"/>
      <c r="D58" s="35"/>
      <c r="E58" s="398"/>
    </row>
    <row r="59" spans="1:5">
      <c r="A59" s="187">
        <v>44</v>
      </c>
      <c r="B59" s="35"/>
      <c r="C59" s="35"/>
      <c r="D59" s="35"/>
      <c r="E59" s="398"/>
    </row>
    <row r="60" spans="1:5">
      <c r="A60" s="187">
        <v>45</v>
      </c>
      <c r="B60" s="35"/>
      <c r="C60" s="35"/>
      <c r="D60" s="35"/>
      <c r="E60" s="398"/>
    </row>
    <row r="61" spans="1:5">
      <c r="A61" s="187">
        <v>46</v>
      </c>
      <c r="B61" s="35"/>
      <c r="C61" s="35"/>
      <c r="D61" s="35"/>
      <c r="E61" s="398"/>
    </row>
    <row r="62" spans="1:5" ht="15.75" thickBot="1">
      <c r="A62" s="399">
        <v>47</v>
      </c>
      <c r="B62" s="195"/>
      <c r="C62" s="195" t="s">
        <v>2038</v>
      </c>
      <c r="D62" s="195"/>
      <c r="E62" s="400">
        <f>SUM(E16:E61)</f>
        <v>0</v>
      </c>
    </row>
    <row r="63" spans="1:5">
      <c r="A63" s="35"/>
      <c r="B63" s="35"/>
      <c r="C63" s="35"/>
      <c r="D63" s="35"/>
      <c r="E63" s="35" t="s">
        <v>115</v>
      </c>
    </row>
    <row r="64" spans="1:5">
      <c r="A64" s="182" t="s">
        <v>1245</v>
      </c>
      <c r="B64" s="182"/>
      <c r="C64" s="182"/>
      <c r="D64" s="182"/>
      <c r="E64" s="182"/>
    </row>
    <row r="65" spans="1:5">
      <c r="A65" s="35"/>
      <c r="B65" s="35"/>
      <c r="C65" s="35"/>
      <c r="D65" s="35"/>
      <c r="E65" s="35"/>
    </row>
    <row r="66" spans="1:5">
      <c r="A66" s="35"/>
      <c r="B66" s="35"/>
      <c r="C66" s="35"/>
      <c r="D66" s="35"/>
      <c r="E66" s="35"/>
    </row>
    <row r="67" spans="1:5">
      <c r="A67" s="35"/>
      <c r="B67" s="35"/>
      <c r="C67" s="35"/>
      <c r="D67" s="35"/>
      <c r="E67" s="35"/>
    </row>
    <row r="68" spans="1:5">
      <c r="A68" s="35"/>
      <c r="B68" s="35"/>
      <c r="C68" s="35"/>
      <c r="D68" s="35"/>
      <c r="E68" s="35"/>
    </row>
    <row r="69" spans="1:5">
      <c r="A69" s="35"/>
      <c r="B69" s="62"/>
      <c r="D69" s="35"/>
      <c r="E69" s="35"/>
    </row>
    <row r="70" spans="1:5">
      <c r="A70" s="35"/>
      <c r="D70" s="35"/>
      <c r="E70" s="35"/>
    </row>
    <row r="71" spans="1:5">
      <c r="A71" s="35"/>
      <c r="D71" s="35"/>
      <c r="E71" s="35"/>
    </row>
    <row r="72" spans="1:5">
      <c r="A72" s="35"/>
      <c r="B72" s="62"/>
      <c r="D72" s="35"/>
      <c r="E72" s="35"/>
    </row>
    <row r="73" spans="1:5">
      <c r="A73" s="35"/>
      <c r="B73" s="62"/>
      <c r="D73" s="35"/>
      <c r="E73" s="35"/>
    </row>
    <row r="74" spans="1:5">
      <c r="A74" s="35"/>
      <c r="B74" s="62"/>
      <c r="D74" s="35"/>
      <c r="E74" s="35"/>
    </row>
    <row r="75" spans="1:5">
      <c r="A75" s="35"/>
      <c r="B75" s="62"/>
      <c r="D75" s="35"/>
      <c r="E75" s="35"/>
    </row>
    <row r="76" spans="1:5">
      <c r="A76" s="35"/>
      <c r="B76" s="62"/>
      <c r="D76" s="35"/>
      <c r="E76" s="35"/>
    </row>
    <row r="77" spans="1:5">
      <c r="A77" s="35"/>
      <c r="B77" s="62"/>
      <c r="D77" s="35"/>
      <c r="E77" s="35"/>
    </row>
    <row r="78" spans="1:5">
      <c r="A78" s="35"/>
      <c r="B78" s="35"/>
      <c r="C78" s="35"/>
      <c r="D78" s="35"/>
      <c r="E78" s="35"/>
    </row>
  </sheetData>
  <phoneticPr fontId="0" type="noConversion"/>
  <printOptions horizontalCentered="1" verticalCentered="1"/>
  <pageMargins left="0.25" right="0.25" top="0.25" bottom="0.25" header="0.5" footer="0.21"/>
  <pageSetup scale="80"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36">
    <pageSetUpPr fitToPage="1"/>
  </sheetPr>
  <dimension ref="A1:F137"/>
  <sheetViews>
    <sheetView defaultGridColor="0" view="pageBreakPreview" topLeftCell="A97" colorId="22" zoomScale="60" zoomScaleNormal="85" workbookViewId="0">
      <selection activeCell="C59" sqref="C59"/>
    </sheetView>
  </sheetViews>
  <sheetFormatPr defaultColWidth="9.6640625" defaultRowHeight="15"/>
  <cols>
    <col min="1" max="1" width="4.6640625" customWidth="1"/>
    <col min="2" max="2" width="36.44140625" customWidth="1"/>
    <col min="3" max="3" width="18.21875" customWidth="1"/>
    <col min="4" max="4" width="17.88671875" customWidth="1"/>
    <col min="5" max="5" width="18.21875" customWidth="1"/>
    <col min="6" max="6" width="18.44140625" customWidth="1"/>
  </cols>
  <sheetData>
    <row r="1" spans="1:6" ht="15.75" thickBot="1">
      <c r="A1" s="35" t="str">
        <f>'Data Sheet'!$A$49</f>
        <v xml:space="preserve">Annual Report of KeySpan Gas East Corporation d/b/a National Grid  </v>
      </c>
      <c r="B1" s="93"/>
      <c r="C1" s="93"/>
      <c r="D1" s="93"/>
      <c r="E1" s="599" t="str">
        <f>'Data Sheet'!$A$45</f>
        <v>Year ended December 31, 2013</v>
      </c>
    </row>
    <row r="2" spans="1:6">
      <c r="A2" s="78"/>
      <c r="B2" s="79"/>
      <c r="C2" s="79"/>
      <c r="D2" s="79"/>
      <c r="E2" s="79"/>
      <c r="F2" s="80"/>
    </row>
    <row r="3" spans="1:6">
      <c r="A3" s="84"/>
      <c r="B3" s="77"/>
      <c r="C3" s="77"/>
      <c r="D3" s="77"/>
      <c r="E3" s="77"/>
      <c r="F3" s="85"/>
    </row>
    <row r="4" spans="1:6" ht="15.75">
      <c r="A4" s="81" t="s">
        <v>2039</v>
      </c>
      <c r="B4" s="112"/>
      <c r="C4" s="112"/>
      <c r="D4" s="112"/>
      <c r="E4" s="112"/>
      <c r="F4" s="236"/>
    </row>
    <row r="5" spans="1:6">
      <c r="A5" s="84"/>
      <c r="B5" s="77"/>
      <c r="C5" s="77"/>
      <c r="D5" s="77"/>
      <c r="E5" s="77"/>
      <c r="F5" s="85"/>
    </row>
    <row r="6" spans="1:6">
      <c r="A6" s="84"/>
      <c r="B6" s="77" t="s">
        <v>2040</v>
      </c>
      <c r="D6" s="77"/>
      <c r="E6" s="77"/>
      <c r="F6" s="85"/>
    </row>
    <row r="7" spans="1:6">
      <c r="A7" s="84"/>
      <c r="B7" s="77" t="s">
        <v>2041</v>
      </c>
      <c r="C7" s="77"/>
      <c r="D7" s="77"/>
      <c r="E7" s="77"/>
      <c r="F7" s="85"/>
    </row>
    <row r="8" spans="1:6">
      <c r="A8" s="84"/>
      <c r="B8" s="77" t="s">
        <v>228</v>
      </c>
      <c r="C8" s="77"/>
      <c r="D8" s="77"/>
      <c r="E8" s="77"/>
      <c r="F8" s="85"/>
    </row>
    <row r="9" spans="1:6">
      <c r="A9" s="84"/>
      <c r="B9" s="77" t="s">
        <v>229</v>
      </c>
      <c r="C9" s="77"/>
      <c r="D9" s="77"/>
      <c r="E9" s="77"/>
      <c r="F9" s="85"/>
    </row>
    <row r="10" spans="1:6">
      <c r="A10" s="84"/>
      <c r="B10" s="77" t="s">
        <v>939</v>
      </c>
      <c r="C10" s="77"/>
      <c r="D10" s="77"/>
      <c r="E10" s="77"/>
      <c r="F10" s="85"/>
    </row>
    <row r="11" spans="1:6">
      <c r="A11" s="91"/>
      <c r="B11" s="93"/>
      <c r="C11" s="93"/>
      <c r="D11" s="93"/>
      <c r="E11" s="93"/>
      <c r="F11" s="219"/>
    </row>
    <row r="12" spans="1:6">
      <c r="A12" s="84"/>
      <c r="B12" s="77"/>
      <c r="C12" s="77"/>
      <c r="D12" s="77"/>
      <c r="E12" s="77"/>
      <c r="F12" s="85"/>
    </row>
    <row r="13" spans="1:6">
      <c r="A13" s="221" t="s">
        <v>940</v>
      </c>
      <c r="B13" s="112"/>
      <c r="C13" s="112"/>
      <c r="D13" s="112"/>
      <c r="E13" s="112"/>
      <c r="F13" s="236"/>
    </row>
    <row r="14" spans="1:6">
      <c r="A14" s="91"/>
      <c r="B14" s="93"/>
      <c r="C14" s="93"/>
      <c r="D14" s="93"/>
      <c r="E14" s="93"/>
      <c r="F14" s="219"/>
    </row>
    <row r="15" spans="1:6">
      <c r="A15" s="84"/>
      <c r="B15" s="113"/>
      <c r="C15" s="103" t="s">
        <v>941</v>
      </c>
      <c r="D15" s="113"/>
      <c r="E15" s="113"/>
      <c r="F15" s="104" t="s">
        <v>942</v>
      </c>
    </row>
    <row r="16" spans="1:6">
      <c r="A16" s="84"/>
      <c r="B16" s="113"/>
      <c r="C16" s="103" t="s">
        <v>1146</v>
      </c>
      <c r="D16" s="103" t="s">
        <v>2444</v>
      </c>
      <c r="E16" s="103" t="s">
        <v>2105</v>
      </c>
      <c r="F16" s="104" t="s">
        <v>943</v>
      </c>
    </row>
    <row r="17" spans="1:6">
      <c r="A17" s="84"/>
      <c r="B17" s="113"/>
      <c r="C17" s="103" t="s">
        <v>944</v>
      </c>
      <c r="D17" s="103" t="s">
        <v>945</v>
      </c>
      <c r="E17" s="103" t="s">
        <v>946</v>
      </c>
      <c r="F17" s="104" t="s">
        <v>947</v>
      </c>
    </row>
    <row r="18" spans="1:6">
      <c r="A18" s="109" t="s">
        <v>524</v>
      </c>
      <c r="B18" s="401"/>
      <c r="C18" s="103" t="s">
        <v>948</v>
      </c>
      <c r="D18" s="103" t="s">
        <v>949</v>
      </c>
      <c r="E18" s="103" t="s">
        <v>950</v>
      </c>
      <c r="F18" s="104" t="s">
        <v>951</v>
      </c>
    </row>
    <row r="19" spans="1:6">
      <c r="A19" s="237" t="s">
        <v>529</v>
      </c>
      <c r="B19" s="304"/>
      <c r="C19" s="495" t="s">
        <v>2503</v>
      </c>
      <c r="D19" s="495" t="s">
        <v>272</v>
      </c>
      <c r="E19" s="495" t="s">
        <v>2279</v>
      </c>
      <c r="F19" s="431" t="s">
        <v>2468</v>
      </c>
    </row>
    <row r="20" spans="1:6">
      <c r="A20" s="109" t="s">
        <v>952</v>
      </c>
      <c r="B20" s="103" t="s">
        <v>1673</v>
      </c>
      <c r="C20" s="262"/>
      <c r="D20" s="262"/>
      <c r="E20" s="262"/>
      <c r="F20" s="238"/>
    </row>
    <row r="21" spans="1:6">
      <c r="A21" s="109" t="s">
        <v>953</v>
      </c>
      <c r="B21" s="113"/>
      <c r="C21" s="263"/>
      <c r="D21" s="263"/>
      <c r="E21" s="263"/>
      <c r="F21" s="239"/>
    </row>
    <row r="22" spans="1:6">
      <c r="A22" s="109" t="s">
        <v>954</v>
      </c>
      <c r="B22" s="113"/>
      <c r="C22" s="263"/>
      <c r="D22" s="263"/>
      <c r="E22" s="263"/>
      <c r="F22" s="239"/>
    </row>
    <row r="23" spans="1:6">
      <c r="A23" s="109" t="s">
        <v>955</v>
      </c>
      <c r="B23" s="113"/>
      <c r="C23" s="263" t="s">
        <v>273</v>
      </c>
      <c r="D23" s="263" t="s">
        <v>273</v>
      </c>
      <c r="E23" s="263" t="s">
        <v>273</v>
      </c>
      <c r="F23" s="239"/>
    </row>
    <row r="24" spans="1:6">
      <c r="A24" s="109" t="s">
        <v>956</v>
      </c>
      <c r="B24" s="113"/>
      <c r="C24" s="263" t="s">
        <v>273</v>
      </c>
      <c r="D24" s="263" t="s">
        <v>273</v>
      </c>
      <c r="E24" s="263"/>
      <c r="F24" s="239" t="s">
        <v>273</v>
      </c>
    </row>
    <row r="25" spans="1:6">
      <c r="A25" s="109" t="s">
        <v>957</v>
      </c>
      <c r="B25" s="113"/>
      <c r="C25" s="263" t="s">
        <v>273</v>
      </c>
      <c r="D25" s="263" t="s">
        <v>273</v>
      </c>
      <c r="E25" s="263"/>
      <c r="F25" s="239"/>
    </row>
    <row r="26" spans="1:6">
      <c r="A26" s="109" t="s">
        <v>958</v>
      </c>
      <c r="B26" s="113"/>
      <c r="C26" s="263" t="s">
        <v>273</v>
      </c>
      <c r="D26" s="263" t="s">
        <v>273</v>
      </c>
      <c r="E26" s="263" t="s">
        <v>273</v>
      </c>
      <c r="F26" s="239"/>
    </row>
    <row r="27" spans="1:6">
      <c r="A27" s="109" t="s">
        <v>959</v>
      </c>
      <c r="B27" s="113"/>
      <c r="C27" s="263"/>
      <c r="D27" s="263"/>
      <c r="E27" s="263"/>
      <c r="F27" s="239"/>
    </row>
    <row r="28" spans="1:6">
      <c r="A28" s="109" t="s">
        <v>960</v>
      </c>
      <c r="B28" s="113"/>
      <c r="C28" s="263"/>
      <c r="D28" s="263"/>
      <c r="E28" s="263"/>
      <c r="F28" s="239"/>
    </row>
    <row r="29" spans="1:6">
      <c r="A29" s="109" t="s">
        <v>2013</v>
      </c>
      <c r="B29" s="113"/>
      <c r="C29" s="263"/>
      <c r="D29" s="263"/>
      <c r="E29" s="263"/>
      <c r="F29" s="239"/>
    </row>
    <row r="30" spans="1:6">
      <c r="A30" s="109" t="s">
        <v>2014</v>
      </c>
      <c r="B30" s="113"/>
      <c r="C30" s="263"/>
      <c r="D30" s="263"/>
      <c r="E30" s="263"/>
      <c r="F30" s="239"/>
    </row>
    <row r="31" spans="1:6">
      <c r="A31" s="109" t="s">
        <v>2016</v>
      </c>
      <c r="B31" s="113"/>
      <c r="C31" s="263"/>
      <c r="D31" s="263"/>
      <c r="E31" s="263"/>
      <c r="F31" s="239"/>
    </row>
    <row r="32" spans="1:6">
      <c r="A32" s="109" t="s">
        <v>2018</v>
      </c>
      <c r="B32" s="113"/>
      <c r="C32" s="263"/>
      <c r="D32" s="263"/>
      <c r="E32" s="263"/>
      <c r="F32" s="239"/>
    </row>
    <row r="33" spans="1:6">
      <c r="A33" s="109" t="s">
        <v>2022</v>
      </c>
      <c r="B33" s="113"/>
      <c r="C33" s="263"/>
      <c r="D33" s="263"/>
      <c r="E33" s="263"/>
      <c r="F33" s="239"/>
    </row>
    <row r="34" spans="1:6">
      <c r="A34" s="109" t="s">
        <v>2023</v>
      </c>
      <c r="B34" s="113"/>
      <c r="C34" s="263"/>
      <c r="D34" s="263"/>
      <c r="E34" s="263"/>
      <c r="F34" s="239"/>
    </row>
    <row r="35" spans="1:6">
      <c r="A35" s="109" t="s">
        <v>2024</v>
      </c>
      <c r="B35" s="113"/>
      <c r="C35" s="263"/>
      <c r="D35" s="263"/>
      <c r="E35" s="263"/>
      <c r="F35" s="239"/>
    </row>
    <row r="36" spans="1:6">
      <c r="A36" s="109" t="s">
        <v>2025</v>
      </c>
      <c r="B36" s="113"/>
      <c r="C36" s="263"/>
      <c r="D36" s="263"/>
      <c r="E36" s="263"/>
      <c r="F36" s="239"/>
    </row>
    <row r="37" spans="1:6">
      <c r="A37" s="109" t="s">
        <v>810</v>
      </c>
      <c r="B37" s="113"/>
      <c r="C37" s="263"/>
      <c r="D37" s="263"/>
      <c r="E37" s="263"/>
      <c r="F37" s="239"/>
    </row>
    <row r="38" spans="1:6">
      <c r="A38" s="109" t="s">
        <v>2699</v>
      </c>
      <c r="B38" s="113"/>
      <c r="C38" s="263"/>
      <c r="D38" s="263"/>
      <c r="E38" s="263"/>
      <c r="F38" s="239"/>
    </row>
    <row r="39" spans="1:6">
      <c r="A39" s="109" t="s">
        <v>2002</v>
      </c>
      <c r="B39" s="113"/>
      <c r="C39" s="402"/>
      <c r="D39" s="402"/>
      <c r="E39" s="402"/>
      <c r="F39" s="240"/>
    </row>
    <row r="40" spans="1:6">
      <c r="A40" s="237" t="s">
        <v>1476</v>
      </c>
      <c r="B40" s="493" t="s">
        <v>961</v>
      </c>
      <c r="C40" s="264">
        <f>SUM(C20:C39)</f>
        <v>0</v>
      </c>
      <c r="D40" s="264">
        <f>SUM(D20:D39)</f>
        <v>0</v>
      </c>
      <c r="E40" s="264">
        <f>SUM(E20:E39)</f>
        <v>0</v>
      </c>
      <c r="F40" s="226">
        <f>SUM(F20:F39)</f>
        <v>0</v>
      </c>
    </row>
    <row r="41" spans="1:6">
      <c r="A41" s="84"/>
      <c r="B41" s="77"/>
      <c r="C41" s="77"/>
      <c r="D41" s="77"/>
      <c r="E41" s="77"/>
      <c r="F41" s="85"/>
    </row>
    <row r="42" spans="1:6">
      <c r="A42" s="221" t="s">
        <v>962</v>
      </c>
      <c r="B42" s="112"/>
      <c r="C42" s="112"/>
      <c r="D42" s="112"/>
      <c r="E42" s="112"/>
      <c r="F42" s="236"/>
    </row>
    <row r="43" spans="1:6">
      <c r="A43" s="91"/>
      <c r="B43" s="93"/>
      <c r="C43" s="93"/>
      <c r="D43" s="93"/>
      <c r="E43" s="93"/>
      <c r="F43" s="219"/>
    </row>
    <row r="44" spans="1:6">
      <c r="A44" s="109" t="s">
        <v>524</v>
      </c>
      <c r="B44" s="403"/>
      <c r="C44" s="368" t="s">
        <v>963</v>
      </c>
      <c r="D44" s="364"/>
      <c r="E44" s="404"/>
      <c r="F44" s="104" t="s">
        <v>2454</v>
      </c>
    </row>
    <row r="45" spans="1:6">
      <c r="A45" s="237" t="s">
        <v>529</v>
      </c>
      <c r="B45" s="405"/>
      <c r="C45" s="250" t="s">
        <v>964</v>
      </c>
      <c r="D45" s="299"/>
      <c r="E45" s="309"/>
      <c r="F45" s="431" t="s">
        <v>2471</v>
      </c>
    </row>
    <row r="46" spans="1:6">
      <c r="A46" s="109" t="s">
        <v>816</v>
      </c>
      <c r="B46" s="113"/>
      <c r="C46" s="113"/>
      <c r="D46" s="77"/>
      <c r="E46" s="77"/>
      <c r="F46" s="238"/>
    </row>
    <row r="47" spans="1:6">
      <c r="A47" s="109" t="s">
        <v>470</v>
      </c>
      <c r="B47" s="113"/>
      <c r="C47" s="113"/>
      <c r="D47" s="77"/>
      <c r="E47" s="77"/>
      <c r="F47" s="239"/>
    </row>
    <row r="48" spans="1:6">
      <c r="A48" s="109" t="s">
        <v>2049</v>
      </c>
      <c r="B48" s="113"/>
      <c r="C48" s="113"/>
      <c r="D48" s="77"/>
      <c r="E48" s="77"/>
      <c r="F48" s="239"/>
    </row>
    <row r="49" spans="1:6">
      <c r="A49" s="109" t="s">
        <v>2899</v>
      </c>
      <c r="B49" s="113"/>
      <c r="C49" s="113"/>
      <c r="D49" s="77"/>
      <c r="E49" s="77"/>
      <c r="F49" s="239"/>
    </row>
    <row r="50" spans="1:6">
      <c r="A50" s="109" t="s">
        <v>716</v>
      </c>
      <c r="B50" s="113"/>
      <c r="C50" s="113"/>
      <c r="D50" s="77"/>
      <c r="E50" s="77"/>
      <c r="F50" s="239"/>
    </row>
    <row r="51" spans="1:6">
      <c r="A51" s="109" t="s">
        <v>717</v>
      </c>
      <c r="B51" s="113"/>
      <c r="C51" s="113"/>
      <c r="D51" s="77"/>
      <c r="E51" s="77"/>
      <c r="F51" s="239"/>
    </row>
    <row r="52" spans="1:6">
      <c r="A52" s="109" t="s">
        <v>2636</v>
      </c>
      <c r="B52" s="113"/>
      <c r="C52" s="113"/>
      <c r="D52" s="77"/>
      <c r="E52" s="77"/>
      <c r="F52" s="239"/>
    </row>
    <row r="53" spans="1:6">
      <c r="A53" s="109" t="s">
        <v>2638</v>
      </c>
      <c r="B53" s="113"/>
      <c r="C53" s="113"/>
      <c r="D53" s="77"/>
      <c r="E53" s="77"/>
      <c r="F53" s="239"/>
    </row>
    <row r="54" spans="1:6">
      <c r="A54" s="109" t="s">
        <v>2640</v>
      </c>
      <c r="B54" s="113"/>
      <c r="C54" s="113"/>
      <c r="D54" s="77"/>
      <c r="E54" s="77"/>
      <c r="F54" s="239"/>
    </row>
    <row r="55" spans="1:6">
      <c r="A55" s="109" t="s">
        <v>2641</v>
      </c>
      <c r="B55" s="113"/>
      <c r="C55" s="113"/>
      <c r="D55" s="77"/>
      <c r="E55" s="77"/>
      <c r="F55" s="239"/>
    </row>
    <row r="56" spans="1:6">
      <c r="A56" s="109" t="s">
        <v>2642</v>
      </c>
      <c r="B56" s="113"/>
      <c r="C56" s="113"/>
      <c r="D56" s="77"/>
      <c r="E56" s="77"/>
      <c r="F56" s="239"/>
    </row>
    <row r="57" spans="1:6">
      <c r="A57" s="109" t="s">
        <v>2543</v>
      </c>
      <c r="B57" s="113"/>
      <c r="C57" s="113"/>
      <c r="D57" s="77"/>
      <c r="E57" s="77"/>
      <c r="F57" s="239"/>
    </row>
    <row r="58" spans="1:6">
      <c r="A58" s="109" t="s">
        <v>965</v>
      </c>
      <c r="B58" s="113"/>
      <c r="C58" s="113"/>
      <c r="D58" s="77"/>
      <c r="E58" s="77"/>
      <c r="F58" s="239"/>
    </row>
    <row r="59" spans="1:6">
      <c r="A59" s="109" t="s">
        <v>966</v>
      </c>
      <c r="B59" s="113"/>
      <c r="C59" s="113"/>
      <c r="D59" s="77"/>
      <c r="E59" s="77"/>
      <c r="F59" s="239"/>
    </row>
    <row r="60" spans="1:6">
      <c r="A60" s="109" t="s">
        <v>2701</v>
      </c>
      <c r="B60" s="113"/>
      <c r="C60" s="113"/>
      <c r="D60" s="77"/>
      <c r="E60" s="77"/>
      <c r="F60" s="239"/>
    </row>
    <row r="61" spans="1:6">
      <c r="A61" s="109" t="s">
        <v>2702</v>
      </c>
      <c r="B61" s="113"/>
      <c r="C61" s="113"/>
      <c r="D61" s="77"/>
      <c r="E61" s="77"/>
      <c r="F61" s="239"/>
    </row>
    <row r="62" spans="1:6">
      <c r="A62" s="109" t="s">
        <v>2703</v>
      </c>
      <c r="B62" s="113"/>
      <c r="C62" s="113"/>
      <c r="D62" s="77"/>
      <c r="E62" s="77"/>
      <c r="F62" s="239"/>
    </row>
    <row r="63" spans="1:6">
      <c r="A63" s="109" t="s">
        <v>2704</v>
      </c>
      <c r="B63" s="113"/>
      <c r="C63" s="113"/>
      <c r="D63" s="77"/>
      <c r="E63" s="77"/>
      <c r="F63" s="239"/>
    </row>
    <row r="64" spans="1:6">
      <c r="A64" s="109" t="s">
        <v>257</v>
      </c>
      <c r="B64" s="113"/>
      <c r="C64" s="113"/>
      <c r="D64" s="77"/>
      <c r="E64" s="77"/>
      <c r="F64" s="239"/>
    </row>
    <row r="65" spans="1:6">
      <c r="A65" s="109" t="s">
        <v>2705</v>
      </c>
      <c r="B65" s="113"/>
      <c r="C65" s="113"/>
      <c r="D65" s="77"/>
      <c r="E65" s="77"/>
      <c r="F65" s="239"/>
    </row>
    <row r="66" spans="1:6">
      <c r="A66" s="109" t="s">
        <v>1245</v>
      </c>
      <c r="B66" s="113"/>
      <c r="C66" s="113"/>
      <c r="D66" s="77"/>
      <c r="E66" s="77"/>
      <c r="F66" s="240"/>
    </row>
    <row r="67" spans="1:6" ht="15.75" thickBot="1">
      <c r="A67" s="265" t="s">
        <v>1247</v>
      </c>
      <c r="B67" s="228"/>
      <c r="C67" s="228"/>
      <c r="D67" s="406"/>
      <c r="E67" s="511" t="s">
        <v>2706</v>
      </c>
      <c r="F67" s="231">
        <f>SUM(F46:F66)</f>
        <v>0</v>
      </c>
    </row>
    <row r="68" spans="1:6">
      <c r="A68" s="77"/>
      <c r="B68" s="77"/>
      <c r="C68" s="77"/>
      <c r="D68" s="77"/>
      <c r="E68" s="77"/>
      <c r="F68" s="62" t="s">
        <v>1159</v>
      </c>
    </row>
    <row r="69" spans="1:6">
      <c r="A69" s="112" t="s">
        <v>1247</v>
      </c>
      <c r="B69" s="112"/>
      <c r="C69" s="112"/>
      <c r="D69" s="112"/>
      <c r="E69" s="112"/>
      <c r="F69" s="112"/>
    </row>
    <row r="70" spans="1:6" ht="15.75" thickBot="1">
      <c r="A70" s="35" t="str">
        <f>'Data Sheet'!$A$49</f>
        <v xml:space="preserve">Annual Report of KeySpan Gas East Corporation d/b/a National Grid  </v>
      </c>
      <c r="E70" s="182" t="str">
        <f>'Data Sheet'!$A$45</f>
        <v>Year ended December 31, 2013</v>
      </c>
      <c r="F70" s="40"/>
    </row>
    <row r="71" spans="1:6">
      <c r="A71" s="78"/>
      <c r="B71" s="79"/>
      <c r="C71" s="79"/>
      <c r="D71" s="79"/>
      <c r="E71" s="79"/>
      <c r="F71" s="80"/>
    </row>
    <row r="72" spans="1:6" ht="15.75">
      <c r="A72" s="81" t="s">
        <v>2707</v>
      </c>
      <c r="B72" s="112"/>
      <c r="C72" s="112"/>
      <c r="D72" s="112"/>
      <c r="E72" s="112"/>
      <c r="F72" s="236"/>
    </row>
    <row r="73" spans="1:6" ht="15.75" thickBot="1">
      <c r="A73" s="332"/>
      <c r="B73" s="116"/>
      <c r="C73" s="116"/>
      <c r="D73" s="116"/>
      <c r="E73" s="116"/>
      <c r="F73" s="260"/>
    </row>
    <row r="74" spans="1:6">
      <c r="A74" s="84"/>
      <c r="B74" s="77"/>
      <c r="C74" s="77"/>
      <c r="D74" s="77"/>
      <c r="E74" s="77"/>
      <c r="F74" s="85"/>
    </row>
    <row r="75" spans="1:6">
      <c r="A75" s="221" t="s">
        <v>940</v>
      </c>
      <c r="B75" s="112"/>
      <c r="C75" s="112"/>
      <c r="D75" s="112"/>
      <c r="E75" s="112"/>
      <c r="F75" s="236"/>
    </row>
    <row r="76" spans="1:6">
      <c r="A76" s="91"/>
      <c r="B76" s="93"/>
      <c r="C76" s="93"/>
      <c r="D76" s="93"/>
      <c r="E76" s="93"/>
      <c r="F76" s="219"/>
    </row>
    <row r="77" spans="1:6">
      <c r="A77" s="84"/>
      <c r="B77" s="113"/>
      <c r="C77" s="103" t="s">
        <v>941</v>
      </c>
      <c r="D77" s="113"/>
      <c r="E77" s="113"/>
      <c r="F77" s="104" t="s">
        <v>942</v>
      </c>
    </row>
    <row r="78" spans="1:6">
      <c r="A78" s="84"/>
      <c r="B78" s="113"/>
      <c r="C78" s="103" t="s">
        <v>1146</v>
      </c>
      <c r="D78" s="103" t="s">
        <v>2444</v>
      </c>
      <c r="E78" s="103" t="s">
        <v>2105</v>
      </c>
      <c r="F78" s="104" t="s">
        <v>943</v>
      </c>
    </row>
    <row r="79" spans="1:6">
      <c r="A79" s="84"/>
      <c r="B79" s="113"/>
      <c r="C79" s="103" t="s">
        <v>944</v>
      </c>
      <c r="D79" s="103" t="s">
        <v>945</v>
      </c>
      <c r="E79" s="103" t="s">
        <v>946</v>
      </c>
      <c r="F79" s="104" t="s">
        <v>947</v>
      </c>
    </row>
    <row r="80" spans="1:6">
      <c r="A80" s="109" t="s">
        <v>524</v>
      </c>
      <c r="B80" s="401"/>
      <c r="C80" s="103" t="s">
        <v>948</v>
      </c>
      <c r="D80" s="103" t="s">
        <v>949</v>
      </c>
      <c r="E80" s="103" t="s">
        <v>950</v>
      </c>
      <c r="F80" s="104" t="s">
        <v>951</v>
      </c>
    </row>
    <row r="81" spans="1:6">
      <c r="A81" s="237" t="s">
        <v>529</v>
      </c>
      <c r="B81" s="304"/>
      <c r="C81" s="495" t="s">
        <v>2503</v>
      </c>
      <c r="D81" s="495" t="s">
        <v>272</v>
      </c>
      <c r="E81" s="495" t="s">
        <v>2279</v>
      </c>
      <c r="F81" s="431" t="s">
        <v>2468</v>
      </c>
    </row>
    <row r="82" spans="1:6">
      <c r="A82" s="109" t="s">
        <v>952</v>
      </c>
      <c r="B82" s="113"/>
      <c r="C82" s="113"/>
      <c r="D82" s="113"/>
      <c r="E82" s="113"/>
      <c r="F82" s="107"/>
    </row>
    <row r="83" spans="1:6">
      <c r="A83" s="109" t="s">
        <v>953</v>
      </c>
      <c r="B83" s="113"/>
      <c r="C83" s="113"/>
      <c r="D83" s="113"/>
      <c r="E83" s="113"/>
      <c r="F83" s="107"/>
    </row>
    <row r="84" spans="1:6">
      <c r="A84" s="109" t="s">
        <v>954</v>
      </c>
      <c r="B84" s="113"/>
      <c r="C84" s="113"/>
      <c r="D84" s="113"/>
      <c r="E84" s="113"/>
      <c r="F84" s="107"/>
    </row>
    <row r="85" spans="1:6">
      <c r="A85" s="109" t="s">
        <v>955</v>
      </c>
      <c r="B85" s="113"/>
      <c r="C85" s="113" t="s">
        <v>273</v>
      </c>
      <c r="D85" s="113" t="s">
        <v>273</v>
      </c>
      <c r="E85" s="113" t="s">
        <v>273</v>
      </c>
      <c r="F85" s="107"/>
    </row>
    <row r="86" spans="1:6">
      <c r="A86" s="109" t="s">
        <v>956</v>
      </c>
      <c r="B86" s="113"/>
      <c r="C86" s="113" t="s">
        <v>273</v>
      </c>
      <c r="D86" s="113" t="s">
        <v>273</v>
      </c>
      <c r="E86" s="113"/>
      <c r="F86" s="107" t="s">
        <v>273</v>
      </c>
    </row>
    <row r="87" spans="1:6">
      <c r="A87" s="109" t="s">
        <v>957</v>
      </c>
      <c r="B87" s="113"/>
      <c r="C87" s="113" t="s">
        <v>273</v>
      </c>
      <c r="D87" s="113" t="s">
        <v>273</v>
      </c>
      <c r="E87" s="113"/>
      <c r="F87" s="107"/>
    </row>
    <row r="88" spans="1:6">
      <c r="A88" s="109" t="s">
        <v>958</v>
      </c>
      <c r="B88" s="113"/>
      <c r="C88" s="113" t="s">
        <v>273</v>
      </c>
      <c r="D88" s="113" t="s">
        <v>273</v>
      </c>
      <c r="E88" s="113" t="s">
        <v>273</v>
      </c>
      <c r="F88" s="107"/>
    </row>
    <row r="89" spans="1:6">
      <c r="A89" s="109" t="s">
        <v>959</v>
      </c>
      <c r="B89" s="113"/>
      <c r="C89" s="113"/>
      <c r="D89" s="113"/>
      <c r="E89" s="113"/>
      <c r="F89" s="107"/>
    </row>
    <row r="90" spans="1:6">
      <c r="A90" s="109" t="s">
        <v>960</v>
      </c>
      <c r="B90" s="113"/>
      <c r="C90" s="113"/>
      <c r="D90" s="113"/>
      <c r="E90" s="113"/>
      <c r="F90" s="107"/>
    </row>
    <row r="91" spans="1:6">
      <c r="A91" s="109" t="s">
        <v>2013</v>
      </c>
      <c r="B91" s="113"/>
      <c r="C91" s="113"/>
      <c r="D91" s="113"/>
      <c r="E91" s="113"/>
      <c r="F91" s="107"/>
    </row>
    <row r="92" spans="1:6">
      <c r="A92" s="109" t="s">
        <v>2014</v>
      </c>
      <c r="B92" s="113"/>
      <c r="C92" s="113"/>
      <c r="D92" s="113"/>
      <c r="E92" s="113"/>
      <c r="F92" s="107"/>
    </row>
    <row r="93" spans="1:6">
      <c r="A93" s="109" t="s">
        <v>2016</v>
      </c>
      <c r="B93" s="113"/>
      <c r="C93" s="113"/>
      <c r="D93" s="113"/>
      <c r="E93" s="113"/>
      <c r="F93" s="107"/>
    </row>
    <row r="94" spans="1:6">
      <c r="A94" s="109" t="s">
        <v>2018</v>
      </c>
      <c r="B94" s="113"/>
      <c r="C94" s="113"/>
      <c r="D94" s="113"/>
      <c r="E94" s="113"/>
      <c r="F94" s="107"/>
    </row>
    <row r="95" spans="1:6">
      <c r="A95" s="109" t="s">
        <v>2022</v>
      </c>
      <c r="B95" s="113"/>
      <c r="C95" s="113"/>
      <c r="D95" s="113"/>
      <c r="E95" s="113"/>
      <c r="F95" s="107"/>
    </row>
    <row r="96" spans="1:6">
      <c r="A96" s="109">
        <v>15</v>
      </c>
      <c r="B96" s="113"/>
      <c r="C96" s="113"/>
      <c r="D96" s="113"/>
      <c r="E96" s="113"/>
      <c r="F96" s="107"/>
    </row>
    <row r="97" spans="1:6">
      <c r="A97" s="109">
        <v>16</v>
      </c>
      <c r="B97" s="113"/>
      <c r="C97" s="113"/>
      <c r="D97" s="113"/>
      <c r="E97" s="113"/>
      <c r="F97" s="107"/>
    </row>
    <row r="98" spans="1:6">
      <c r="A98" s="109">
        <v>17</v>
      </c>
      <c r="B98" s="113"/>
      <c r="C98" s="113"/>
      <c r="D98" s="113"/>
      <c r="E98" s="113"/>
      <c r="F98" s="107"/>
    </row>
    <row r="99" spans="1:6">
      <c r="A99" s="109">
        <v>18</v>
      </c>
      <c r="B99" s="113"/>
      <c r="C99" s="113"/>
      <c r="D99" s="113"/>
      <c r="E99" s="113"/>
      <c r="F99" s="107"/>
    </row>
    <row r="100" spans="1:6">
      <c r="A100" s="109">
        <v>19</v>
      </c>
      <c r="B100" s="113"/>
      <c r="C100" s="113"/>
      <c r="D100" s="113"/>
      <c r="E100" s="113"/>
      <c r="F100" s="107"/>
    </row>
    <row r="101" spans="1:6">
      <c r="A101" s="109">
        <v>20</v>
      </c>
      <c r="B101" s="113"/>
      <c r="C101" s="113"/>
      <c r="D101" s="113"/>
      <c r="E101" s="113"/>
      <c r="F101" s="107"/>
    </row>
    <row r="102" spans="1:6">
      <c r="A102" s="109">
        <v>21</v>
      </c>
      <c r="B102" s="113"/>
      <c r="C102" s="113"/>
      <c r="D102" s="113"/>
      <c r="E102" s="113"/>
      <c r="F102" s="107"/>
    </row>
    <row r="103" spans="1:6">
      <c r="A103" s="109">
        <v>22</v>
      </c>
      <c r="B103" s="113"/>
      <c r="C103" s="113"/>
      <c r="D103" s="113"/>
      <c r="E103" s="113"/>
      <c r="F103" s="107"/>
    </row>
    <row r="104" spans="1:6">
      <c r="A104" s="109">
        <v>23</v>
      </c>
      <c r="B104" s="113"/>
      <c r="C104" s="94"/>
      <c r="D104" s="94"/>
      <c r="E104" s="94"/>
      <c r="F104" s="95"/>
    </row>
    <row r="105" spans="1:6">
      <c r="A105" s="237">
        <v>24</v>
      </c>
      <c r="B105" s="493" t="s">
        <v>961</v>
      </c>
      <c r="C105" s="264">
        <f>SUM(C82:C104)</f>
        <v>0</v>
      </c>
      <c r="D105" s="264">
        <f>SUM(D82:D104)</f>
        <v>0</v>
      </c>
      <c r="E105" s="264">
        <f>SUM(E82:E104)</f>
        <v>0</v>
      </c>
      <c r="F105" s="226">
        <f>SUM(F82:F104)</f>
        <v>0</v>
      </c>
    </row>
    <row r="106" spans="1:6">
      <c r="A106" s="84"/>
      <c r="B106" s="77"/>
      <c r="C106" s="77"/>
      <c r="D106" s="77"/>
      <c r="E106" s="77"/>
      <c r="F106" s="85"/>
    </row>
    <row r="107" spans="1:6">
      <c r="A107" s="221" t="s">
        <v>962</v>
      </c>
      <c r="B107" s="112"/>
      <c r="C107" s="112"/>
      <c r="D107" s="112"/>
      <c r="E107" s="112"/>
      <c r="F107" s="236"/>
    </row>
    <row r="108" spans="1:6">
      <c r="A108" s="91"/>
      <c r="B108" s="93"/>
      <c r="C108" s="93"/>
      <c r="D108" s="93"/>
      <c r="E108" s="93"/>
      <c r="F108" s="219"/>
    </row>
    <row r="109" spans="1:6">
      <c r="A109" s="109" t="s">
        <v>524</v>
      </c>
      <c r="B109" s="403"/>
      <c r="C109" s="368" t="s">
        <v>963</v>
      </c>
      <c r="D109" s="364"/>
      <c r="E109" s="404"/>
      <c r="F109" s="104" t="s">
        <v>2454</v>
      </c>
    </row>
    <row r="110" spans="1:6">
      <c r="A110" s="237" t="s">
        <v>529</v>
      </c>
      <c r="B110" s="405"/>
      <c r="C110" s="250" t="s">
        <v>964</v>
      </c>
      <c r="D110" s="299"/>
      <c r="E110" s="309"/>
      <c r="F110" s="431" t="s">
        <v>2471</v>
      </c>
    </row>
    <row r="111" spans="1:6">
      <c r="A111" s="109">
        <v>25</v>
      </c>
      <c r="B111" s="113"/>
      <c r="C111" s="113"/>
      <c r="D111" s="77"/>
      <c r="E111" s="77"/>
      <c r="F111" s="238"/>
    </row>
    <row r="112" spans="1:6">
      <c r="A112" s="109">
        <v>26</v>
      </c>
      <c r="B112" s="113"/>
      <c r="C112" s="113"/>
      <c r="D112" s="77"/>
      <c r="E112" s="77"/>
      <c r="F112" s="238"/>
    </row>
    <row r="113" spans="1:6">
      <c r="A113" s="109">
        <v>27</v>
      </c>
      <c r="B113" s="113"/>
      <c r="C113" s="113"/>
      <c r="D113" s="77"/>
      <c r="E113" s="77"/>
      <c r="F113" s="238"/>
    </row>
    <row r="114" spans="1:6">
      <c r="A114" s="109">
        <v>28</v>
      </c>
      <c r="B114" s="113"/>
      <c r="C114" s="113"/>
      <c r="D114" s="77"/>
      <c r="E114" s="77"/>
      <c r="F114" s="238"/>
    </row>
    <row r="115" spans="1:6">
      <c r="A115" s="109">
        <v>29</v>
      </c>
      <c r="B115" s="113"/>
      <c r="C115" s="113"/>
      <c r="D115" s="77"/>
      <c r="E115" s="77"/>
      <c r="F115" s="107"/>
    </row>
    <row r="116" spans="1:6">
      <c r="A116" s="109">
        <v>30</v>
      </c>
      <c r="B116" s="113"/>
      <c r="C116" s="113"/>
      <c r="D116" s="77"/>
      <c r="E116" s="77"/>
      <c r="F116" s="107"/>
    </row>
    <row r="117" spans="1:6">
      <c r="A117" s="109">
        <v>31</v>
      </c>
      <c r="B117" s="113"/>
      <c r="C117" s="113"/>
      <c r="D117" s="77"/>
      <c r="E117" s="77"/>
      <c r="F117" s="239"/>
    </row>
    <row r="118" spans="1:6">
      <c r="A118" s="109">
        <v>32</v>
      </c>
      <c r="B118" s="113"/>
      <c r="C118" s="113"/>
      <c r="D118" s="77"/>
      <c r="E118" s="77"/>
      <c r="F118" s="107"/>
    </row>
    <row r="119" spans="1:6">
      <c r="A119" s="109">
        <v>33</v>
      </c>
      <c r="B119" s="113"/>
      <c r="C119" s="113"/>
      <c r="D119" s="77"/>
      <c r="E119" s="77"/>
      <c r="F119" s="107"/>
    </row>
    <row r="120" spans="1:6">
      <c r="A120" s="109">
        <v>34</v>
      </c>
      <c r="B120" s="113"/>
      <c r="C120" s="113"/>
      <c r="D120" s="77"/>
      <c r="E120" s="77"/>
      <c r="F120" s="107"/>
    </row>
    <row r="121" spans="1:6">
      <c r="A121" s="109">
        <v>35</v>
      </c>
      <c r="B121" s="113"/>
      <c r="C121" s="113"/>
      <c r="D121" s="77"/>
      <c r="E121" s="77"/>
      <c r="F121" s="107"/>
    </row>
    <row r="122" spans="1:6">
      <c r="A122" s="109">
        <v>36</v>
      </c>
      <c r="B122" s="113"/>
      <c r="C122" s="113"/>
      <c r="D122" s="77"/>
      <c r="E122" s="77"/>
      <c r="F122" s="107"/>
    </row>
    <row r="123" spans="1:6">
      <c r="A123" s="109">
        <v>37</v>
      </c>
      <c r="B123" s="113"/>
      <c r="C123" s="113"/>
      <c r="D123" s="77"/>
      <c r="E123" s="77"/>
      <c r="F123" s="107"/>
    </row>
    <row r="124" spans="1:6">
      <c r="A124" s="109">
        <v>38</v>
      </c>
      <c r="B124" s="113"/>
      <c r="C124" s="113"/>
      <c r="D124" s="77"/>
      <c r="E124" s="77"/>
      <c r="F124" s="107"/>
    </row>
    <row r="125" spans="1:6">
      <c r="A125" s="109">
        <v>39</v>
      </c>
      <c r="B125" s="113"/>
      <c r="C125" s="113"/>
      <c r="D125" s="77"/>
      <c r="E125" s="77"/>
      <c r="F125" s="107"/>
    </row>
    <row r="126" spans="1:6">
      <c r="A126" s="109">
        <v>40</v>
      </c>
      <c r="B126" s="113"/>
      <c r="C126" s="113"/>
      <c r="D126" s="77"/>
      <c r="E126" s="77"/>
      <c r="F126" s="107"/>
    </row>
    <row r="127" spans="1:6">
      <c r="A127" s="109">
        <v>41</v>
      </c>
      <c r="B127" s="113"/>
      <c r="C127" s="113"/>
      <c r="D127" s="77"/>
      <c r="E127" s="77"/>
      <c r="F127" s="107"/>
    </row>
    <row r="128" spans="1:6">
      <c r="A128" s="109">
        <v>42</v>
      </c>
      <c r="B128" s="113"/>
      <c r="C128" s="113"/>
      <c r="D128" s="77"/>
      <c r="E128" s="77"/>
      <c r="F128" s="107"/>
    </row>
    <row r="129" spans="1:6">
      <c r="A129" s="109">
        <v>43</v>
      </c>
      <c r="B129" s="113"/>
      <c r="C129" s="113"/>
      <c r="D129" s="77"/>
      <c r="E129" s="77"/>
      <c r="F129" s="107"/>
    </row>
    <row r="130" spans="1:6">
      <c r="A130" s="109">
        <v>44</v>
      </c>
      <c r="B130" s="113"/>
      <c r="C130" s="113"/>
      <c r="D130" s="77"/>
      <c r="E130" s="77"/>
      <c r="F130" s="107"/>
    </row>
    <row r="131" spans="1:6">
      <c r="A131" s="109">
        <v>45</v>
      </c>
      <c r="B131" s="113"/>
      <c r="C131" s="113"/>
      <c r="D131" s="77"/>
      <c r="E131" s="77"/>
      <c r="F131" s="107"/>
    </row>
    <row r="132" spans="1:6">
      <c r="A132" s="109">
        <v>46</v>
      </c>
      <c r="B132" s="113"/>
      <c r="C132" s="113"/>
      <c r="D132" s="77"/>
      <c r="E132" s="77"/>
      <c r="F132" s="107"/>
    </row>
    <row r="133" spans="1:6">
      <c r="A133" s="109">
        <v>47</v>
      </c>
      <c r="B133" s="113"/>
      <c r="C133" s="113"/>
      <c r="D133" s="77"/>
      <c r="E133" s="77"/>
      <c r="F133" s="107"/>
    </row>
    <row r="134" spans="1:6">
      <c r="A134" s="109">
        <v>48</v>
      </c>
      <c r="B134" s="113"/>
      <c r="C134" s="113"/>
      <c r="D134" s="77"/>
      <c r="E134" s="77"/>
      <c r="F134" s="95"/>
    </row>
    <row r="135" spans="1:6" ht="15.75" thickBot="1">
      <c r="A135" s="265">
        <v>49</v>
      </c>
      <c r="B135" s="228"/>
      <c r="C135" s="228"/>
      <c r="D135" s="406"/>
      <c r="E135" s="511" t="s">
        <v>2706</v>
      </c>
      <c r="F135" s="231">
        <f>SUM(F111:F134)</f>
        <v>0</v>
      </c>
    </row>
    <row r="136" spans="1:6">
      <c r="A136" s="77"/>
      <c r="B136" s="77"/>
      <c r="C136" s="77"/>
      <c r="D136" s="77"/>
      <c r="E136" s="77"/>
      <c r="F136" s="62" t="s">
        <v>1159</v>
      </c>
    </row>
    <row r="137" spans="1:6">
      <c r="A137" s="112" t="s">
        <v>1941</v>
      </c>
      <c r="B137" s="112"/>
      <c r="C137" s="112"/>
      <c r="D137" s="112"/>
      <c r="E137" s="112"/>
      <c r="F137" s="112"/>
    </row>
  </sheetData>
  <phoneticPr fontId="0" type="noConversion"/>
  <printOptions horizontalCentered="1" verticalCentered="1"/>
  <pageMargins left="0.25" right="0.25" top="0.25" bottom="0.25" header="0.5" footer="0.21"/>
  <pageSetup scale="74"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37"/>
  <dimension ref="A1:O91"/>
  <sheetViews>
    <sheetView defaultGridColor="0" view="pageBreakPreview" topLeftCell="D1" colorId="22" zoomScale="60" zoomScaleNormal="70" workbookViewId="0">
      <selection activeCell="F97" sqref="F97:U98"/>
    </sheetView>
  </sheetViews>
  <sheetFormatPr defaultColWidth="9.6640625" defaultRowHeight="15"/>
  <cols>
    <col min="1" max="1" width="5.6640625" customWidth="1"/>
    <col min="2" max="2" width="57.6640625" customWidth="1"/>
    <col min="3" max="3" width="21.6640625" customWidth="1"/>
    <col min="4" max="4" width="30.21875" customWidth="1"/>
    <col min="5" max="5" width="2.6640625" customWidth="1"/>
    <col min="6" max="14" width="11.6640625" customWidth="1"/>
    <col min="15" max="15" width="10.77734375" customWidth="1"/>
  </cols>
  <sheetData>
    <row r="1" spans="1:15" ht="15.75" thickBot="1">
      <c r="A1" s="35" t="str">
        <f>'Data Sheet'!$A$49</f>
        <v xml:space="preserve">Annual Report of KeySpan Gas East Corporation d/b/a National Grid  </v>
      </c>
      <c r="B1" s="93"/>
      <c r="C1" s="182" t="str">
        <f>'Data Sheet'!$A$45</f>
        <v>Year ended December 31, 2013</v>
      </c>
      <c r="D1" s="251"/>
      <c r="E1" s="77"/>
      <c r="F1" s="35" t="str">
        <f>'Data Sheet'!$A$49</f>
        <v xml:space="preserve">Annual Report of KeySpan Gas East Corporation d/b/a National Grid  </v>
      </c>
      <c r="G1" s="93"/>
      <c r="H1" s="93"/>
      <c r="I1" s="93"/>
      <c r="J1" s="93"/>
      <c r="K1" s="93"/>
      <c r="M1" s="599" t="str">
        <f>'Data Sheet'!$A$45</f>
        <v>Year ended December 31, 2013</v>
      </c>
      <c r="N1" s="251"/>
      <c r="O1" s="251"/>
    </row>
    <row r="2" spans="1:15">
      <c r="A2" s="78"/>
      <c r="B2" s="79"/>
      <c r="C2" s="79"/>
      <c r="D2" s="407"/>
      <c r="E2" s="77"/>
      <c r="F2" s="78"/>
      <c r="G2" s="79"/>
      <c r="H2" s="79"/>
      <c r="I2" s="79"/>
      <c r="J2" s="79"/>
      <c r="K2" s="79"/>
      <c r="L2" s="79"/>
      <c r="M2" s="79"/>
      <c r="N2" s="79"/>
      <c r="O2" s="407"/>
    </row>
    <row r="3" spans="1:15" ht="15.75">
      <c r="A3" s="81" t="s">
        <v>2708</v>
      </c>
      <c r="B3" s="112"/>
      <c r="C3" s="112"/>
      <c r="D3" s="236"/>
      <c r="E3" s="77"/>
      <c r="F3" s="81" t="s">
        <v>2709</v>
      </c>
      <c r="G3" s="112"/>
      <c r="H3" s="112"/>
      <c r="I3" s="112"/>
      <c r="J3" s="112"/>
      <c r="K3" s="112"/>
      <c r="L3" s="112"/>
      <c r="M3" s="112"/>
      <c r="N3" s="112"/>
      <c r="O3" s="236"/>
    </row>
    <row r="4" spans="1:15">
      <c r="A4" s="84"/>
      <c r="B4" s="77"/>
      <c r="C4" s="77"/>
      <c r="D4" s="85"/>
      <c r="E4" s="77"/>
      <c r="F4" s="84"/>
      <c r="G4" s="77"/>
      <c r="H4" s="77"/>
      <c r="I4" s="77"/>
      <c r="J4" s="77"/>
      <c r="K4" s="77"/>
      <c r="L4" s="77"/>
      <c r="M4" s="77"/>
      <c r="N4" s="77"/>
      <c r="O4" s="85"/>
    </row>
    <row r="5" spans="1:15">
      <c r="A5" s="84"/>
      <c r="B5" s="77" t="s">
        <v>2710</v>
      </c>
      <c r="C5" s="77"/>
      <c r="D5" s="85"/>
      <c r="E5" s="77"/>
      <c r="F5" s="84" t="s">
        <v>2711</v>
      </c>
      <c r="G5" s="77"/>
      <c r="H5" s="77"/>
      <c r="I5" s="77"/>
      <c r="J5" s="77"/>
      <c r="K5" s="77"/>
      <c r="L5" s="77"/>
      <c r="M5" s="77"/>
      <c r="N5" s="77"/>
      <c r="O5" s="85"/>
    </row>
    <row r="6" spans="1:15">
      <c r="A6" s="84"/>
      <c r="B6" s="77" t="s">
        <v>2712</v>
      </c>
      <c r="C6" s="77"/>
      <c r="D6" s="85"/>
      <c r="E6" s="77"/>
      <c r="F6" s="84" t="s">
        <v>2713</v>
      </c>
      <c r="G6" s="77"/>
      <c r="H6" s="77"/>
      <c r="I6" s="77"/>
      <c r="J6" s="77"/>
      <c r="K6" s="77"/>
      <c r="L6" s="77"/>
      <c r="M6" s="77"/>
      <c r="N6" s="77"/>
      <c r="O6" s="85"/>
    </row>
    <row r="7" spans="1:15">
      <c r="A7" s="84"/>
      <c r="B7" s="77"/>
      <c r="C7" s="77"/>
      <c r="D7" s="85"/>
      <c r="E7" s="77"/>
      <c r="F7" s="84" t="s">
        <v>2714</v>
      </c>
      <c r="G7" s="77"/>
      <c r="H7" s="77"/>
      <c r="I7" s="77"/>
      <c r="J7" s="77"/>
      <c r="K7" s="77"/>
      <c r="L7" s="77"/>
      <c r="M7" s="77"/>
      <c r="N7" s="77"/>
      <c r="O7" s="85"/>
    </row>
    <row r="8" spans="1:15">
      <c r="A8" s="84"/>
      <c r="B8" s="77" t="s">
        <v>2715</v>
      </c>
      <c r="C8" s="77"/>
      <c r="D8" s="85"/>
      <c r="E8" s="77"/>
      <c r="F8" s="84" t="s">
        <v>2817</v>
      </c>
      <c r="G8" s="77"/>
      <c r="H8" s="77"/>
      <c r="I8" s="77"/>
      <c r="J8" s="77"/>
      <c r="K8" s="77"/>
      <c r="L8" s="77"/>
      <c r="M8" s="77"/>
      <c r="N8" s="77"/>
      <c r="O8" s="85"/>
    </row>
    <row r="9" spans="1:15">
      <c r="A9" s="84"/>
      <c r="B9" s="77" t="s">
        <v>2818</v>
      </c>
      <c r="C9" s="77"/>
      <c r="D9" s="85"/>
      <c r="E9" s="77"/>
      <c r="F9" s="84" t="s">
        <v>2819</v>
      </c>
      <c r="G9" s="77"/>
      <c r="H9" s="77"/>
      <c r="I9" s="77"/>
      <c r="J9" s="77"/>
      <c r="K9" s="77"/>
      <c r="L9" s="77"/>
      <c r="M9" s="77"/>
      <c r="N9" s="77"/>
      <c r="O9" s="85"/>
    </row>
    <row r="10" spans="1:15">
      <c r="A10" s="84"/>
      <c r="B10" s="77" t="s">
        <v>2820</v>
      </c>
      <c r="C10" s="77"/>
      <c r="D10" s="85"/>
      <c r="E10" s="77"/>
      <c r="F10" s="84"/>
      <c r="G10" s="77"/>
      <c r="H10" s="77"/>
      <c r="I10" s="77"/>
      <c r="J10" s="77"/>
      <c r="K10" s="77"/>
      <c r="L10" s="77"/>
      <c r="M10" s="77"/>
      <c r="N10" s="77"/>
      <c r="O10" s="85"/>
    </row>
    <row r="11" spans="1:15">
      <c r="A11" s="84"/>
      <c r="B11" s="77" t="s">
        <v>2821</v>
      </c>
      <c r="C11" s="77"/>
      <c r="D11" s="85"/>
      <c r="E11" s="77"/>
      <c r="F11" s="84"/>
      <c r="G11" s="77"/>
      <c r="H11" s="77"/>
      <c r="I11" s="77"/>
      <c r="J11" s="77"/>
      <c r="K11" s="77"/>
      <c r="L11" s="77"/>
      <c r="M11" s="77"/>
      <c r="N11" s="77"/>
      <c r="O11" s="85"/>
    </row>
    <row r="12" spans="1:15">
      <c r="A12" s="84"/>
      <c r="C12" s="77"/>
      <c r="D12" s="85"/>
      <c r="E12" s="77"/>
      <c r="F12" s="84"/>
      <c r="G12" s="77"/>
      <c r="H12" s="77"/>
      <c r="I12" s="77"/>
      <c r="J12" s="77"/>
      <c r="K12" s="77"/>
      <c r="L12" s="77"/>
      <c r="M12" s="77"/>
      <c r="N12" s="77"/>
      <c r="O12" s="85"/>
    </row>
    <row r="13" spans="1:15">
      <c r="A13" s="84"/>
      <c r="B13" s="77" t="s">
        <v>2822</v>
      </c>
      <c r="C13" s="77"/>
      <c r="D13" s="85"/>
      <c r="E13" s="77"/>
      <c r="F13" s="84"/>
      <c r="G13" s="77"/>
      <c r="H13" s="77"/>
      <c r="I13" s="77"/>
      <c r="J13" s="77"/>
      <c r="K13" s="77"/>
      <c r="L13" s="77"/>
      <c r="M13" s="77"/>
      <c r="N13" s="77"/>
      <c r="O13" s="85"/>
    </row>
    <row r="14" spans="1:15">
      <c r="A14" s="84"/>
      <c r="B14" s="77" t="s">
        <v>2823</v>
      </c>
      <c r="C14" s="77"/>
      <c r="D14" s="85"/>
      <c r="E14" s="77"/>
      <c r="F14" s="84"/>
      <c r="G14" s="77"/>
      <c r="H14" s="77"/>
      <c r="I14" s="77"/>
      <c r="J14" s="77"/>
      <c r="K14" s="77"/>
      <c r="L14" s="77"/>
      <c r="M14" s="77"/>
      <c r="N14" s="77"/>
      <c r="O14" s="85"/>
    </row>
    <row r="15" spans="1:15">
      <c r="A15" s="91"/>
      <c r="B15" s="93"/>
      <c r="C15" s="93"/>
      <c r="D15" s="219"/>
      <c r="E15" s="77"/>
      <c r="F15" s="91"/>
      <c r="G15" s="93"/>
      <c r="H15" s="93"/>
      <c r="I15" s="93"/>
      <c r="J15" s="93"/>
      <c r="K15" s="93"/>
      <c r="L15" s="93"/>
      <c r="M15" s="93"/>
      <c r="N15" s="93"/>
      <c r="O15" s="219"/>
    </row>
    <row r="16" spans="1:15">
      <c r="A16" s="84"/>
      <c r="B16" s="113"/>
      <c r="C16" s="103" t="s">
        <v>2824</v>
      </c>
      <c r="D16" s="107"/>
      <c r="E16" s="77"/>
      <c r="F16" s="84"/>
      <c r="G16" s="77"/>
      <c r="H16" s="113"/>
      <c r="I16" s="113"/>
      <c r="J16" s="77"/>
      <c r="K16" s="103" t="s">
        <v>2825</v>
      </c>
      <c r="L16" s="250" t="s">
        <v>2826</v>
      </c>
      <c r="M16" s="251"/>
      <c r="N16" s="251"/>
      <c r="O16" s="107"/>
    </row>
    <row r="17" spans="1:15">
      <c r="A17" s="84"/>
      <c r="B17" s="113"/>
      <c r="C17" s="103" t="s">
        <v>2827</v>
      </c>
      <c r="D17" s="104" t="s">
        <v>2828</v>
      </c>
      <c r="E17" s="77"/>
      <c r="F17" s="371" t="s">
        <v>2829</v>
      </c>
      <c r="G17" s="251"/>
      <c r="H17" s="103" t="s">
        <v>2830</v>
      </c>
      <c r="I17" s="250" t="s">
        <v>2831</v>
      </c>
      <c r="J17" s="251"/>
      <c r="K17" s="103" t="s">
        <v>2832</v>
      </c>
      <c r="L17" s="250" t="s">
        <v>2829</v>
      </c>
      <c r="M17" s="251"/>
      <c r="N17" s="103" t="s">
        <v>2825</v>
      </c>
      <c r="O17" s="107"/>
    </row>
    <row r="18" spans="1:15">
      <c r="A18" s="109" t="s">
        <v>524</v>
      </c>
      <c r="B18" s="103" t="s">
        <v>2833</v>
      </c>
      <c r="C18" s="103" t="s">
        <v>2834</v>
      </c>
      <c r="D18" s="104" t="s">
        <v>2835</v>
      </c>
      <c r="E18" s="77"/>
      <c r="F18" s="109" t="s">
        <v>2836</v>
      </c>
      <c r="G18" s="103" t="s">
        <v>2837</v>
      </c>
      <c r="H18" s="103" t="s">
        <v>2838</v>
      </c>
      <c r="I18" s="103" t="s">
        <v>2836</v>
      </c>
      <c r="J18" s="103" t="s">
        <v>2837</v>
      </c>
      <c r="K18" s="103" t="s">
        <v>2839</v>
      </c>
      <c r="L18" s="103" t="s">
        <v>2836</v>
      </c>
      <c r="M18" s="103" t="s">
        <v>2837</v>
      </c>
      <c r="N18" s="103" t="s">
        <v>2840</v>
      </c>
      <c r="O18" s="104" t="s">
        <v>524</v>
      </c>
    </row>
    <row r="19" spans="1:15">
      <c r="A19" s="237" t="s">
        <v>529</v>
      </c>
      <c r="B19" s="495" t="s">
        <v>2502</v>
      </c>
      <c r="C19" s="495" t="s">
        <v>2503</v>
      </c>
      <c r="D19" s="431" t="s">
        <v>272</v>
      </c>
      <c r="E19" s="77"/>
      <c r="F19" s="237" t="s">
        <v>2279</v>
      </c>
      <c r="G19" s="495" t="s">
        <v>2468</v>
      </c>
      <c r="H19" s="495" t="s">
        <v>2469</v>
      </c>
      <c r="I19" s="495" t="s">
        <v>2470</v>
      </c>
      <c r="J19" s="495" t="s">
        <v>2471</v>
      </c>
      <c r="K19" s="495" t="s">
        <v>2432</v>
      </c>
      <c r="L19" s="495" t="s">
        <v>2433</v>
      </c>
      <c r="M19" s="495" t="s">
        <v>250</v>
      </c>
      <c r="N19" s="495" t="s">
        <v>251</v>
      </c>
      <c r="O19" s="431" t="s">
        <v>529</v>
      </c>
    </row>
    <row r="20" spans="1:15">
      <c r="A20" s="109">
        <v>1</v>
      </c>
      <c r="B20" s="103" t="s">
        <v>1673</v>
      </c>
      <c r="C20" s="600" t="s">
        <v>273</v>
      </c>
      <c r="D20" s="603"/>
      <c r="E20" s="77"/>
      <c r="F20" s="408"/>
      <c r="G20" s="263"/>
      <c r="H20" s="263"/>
      <c r="I20" s="263"/>
      <c r="J20" s="263"/>
      <c r="K20" s="263"/>
      <c r="L20" s="409"/>
      <c r="M20" s="409"/>
      <c r="N20" s="263"/>
      <c r="O20" s="104">
        <v>1</v>
      </c>
    </row>
    <row r="21" spans="1:15">
      <c r="A21" s="109">
        <v>2</v>
      </c>
      <c r="B21" s="113"/>
      <c r="C21" s="600"/>
      <c r="D21" s="603"/>
      <c r="E21" s="77"/>
      <c r="F21" s="408"/>
      <c r="G21" s="263"/>
      <c r="H21" s="263"/>
      <c r="I21" s="263"/>
      <c r="J21" s="263"/>
      <c r="K21" s="263"/>
      <c r="L21" s="409"/>
      <c r="M21" s="409"/>
      <c r="N21" s="263"/>
      <c r="O21" s="104">
        <v>2</v>
      </c>
    </row>
    <row r="22" spans="1:15">
      <c r="A22" s="109">
        <v>3</v>
      </c>
      <c r="B22" s="113"/>
      <c r="C22" s="600"/>
      <c r="D22" s="603"/>
      <c r="E22" s="77"/>
      <c r="F22" s="408"/>
      <c r="G22" s="263"/>
      <c r="H22" s="263"/>
      <c r="I22" s="263"/>
      <c r="J22" s="263"/>
      <c r="K22" s="263"/>
      <c r="L22" s="409"/>
      <c r="M22" s="409"/>
      <c r="N22" s="263"/>
      <c r="O22" s="104">
        <v>3</v>
      </c>
    </row>
    <row r="23" spans="1:15">
      <c r="A23" s="109">
        <v>4</v>
      </c>
      <c r="B23" s="113"/>
      <c r="C23" s="600"/>
      <c r="D23" s="603"/>
      <c r="E23" s="77"/>
      <c r="F23" s="408"/>
      <c r="G23" s="263"/>
      <c r="H23" s="263"/>
      <c r="I23" s="263"/>
      <c r="J23" s="263"/>
      <c r="K23" s="263"/>
      <c r="L23" s="409"/>
      <c r="M23" s="409"/>
      <c r="N23" s="263"/>
      <c r="O23" s="104">
        <v>4</v>
      </c>
    </row>
    <row r="24" spans="1:15">
      <c r="A24" s="109">
        <v>5</v>
      </c>
      <c r="B24" s="113"/>
      <c r="C24" s="600"/>
      <c r="D24" s="603"/>
      <c r="E24" s="77"/>
      <c r="F24" s="408"/>
      <c r="G24" s="263"/>
      <c r="H24" s="263"/>
      <c r="I24" s="263"/>
      <c r="J24" s="263"/>
      <c r="K24" s="263"/>
      <c r="L24" s="409"/>
      <c r="M24" s="409"/>
      <c r="N24" s="263"/>
      <c r="O24" s="104">
        <v>5</v>
      </c>
    </row>
    <row r="25" spans="1:15">
      <c r="A25" s="109">
        <v>6</v>
      </c>
      <c r="B25" s="113"/>
      <c r="C25" s="600"/>
      <c r="D25" s="603"/>
      <c r="E25" s="77"/>
      <c r="F25" s="408"/>
      <c r="G25" s="263"/>
      <c r="H25" s="263"/>
      <c r="I25" s="263"/>
      <c r="J25" s="263"/>
      <c r="K25" s="263"/>
      <c r="L25" s="409"/>
      <c r="M25" s="409"/>
      <c r="N25" s="263"/>
      <c r="O25" s="104">
        <v>6</v>
      </c>
    </row>
    <row r="26" spans="1:15">
      <c r="A26" s="109">
        <v>7</v>
      </c>
      <c r="B26" s="113"/>
      <c r="C26" s="600"/>
      <c r="D26" s="603"/>
      <c r="E26" s="77"/>
      <c r="F26" s="408"/>
      <c r="G26" s="263"/>
      <c r="H26" s="263"/>
      <c r="I26" s="263"/>
      <c r="J26" s="263"/>
      <c r="K26" s="263"/>
      <c r="L26" s="409"/>
      <c r="M26" s="409"/>
      <c r="N26" s="263"/>
      <c r="O26" s="104">
        <v>7</v>
      </c>
    </row>
    <row r="27" spans="1:15">
      <c r="A27" s="109">
        <v>8</v>
      </c>
      <c r="B27" s="113"/>
      <c r="C27" s="600"/>
      <c r="D27" s="603"/>
      <c r="E27" s="77"/>
      <c r="F27" s="408"/>
      <c r="G27" s="263"/>
      <c r="H27" s="263"/>
      <c r="I27" s="263"/>
      <c r="J27" s="263"/>
      <c r="K27" s="263"/>
      <c r="L27" s="409"/>
      <c r="M27" s="409"/>
      <c r="N27" s="263"/>
      <c r="O27" s="104">
        <v>8</v>
      </c>
    </row>
    <row r="28" spans="1:15">
      <c r="A28" s="109">
        <v>9</v>
      </c>
      <c r="B28" s="113"/>
      <c r="C28" s="600"/>
      <c r="D28" s="603"/>
      <c r="E28" s="77"/>
      <c r="F28" s="408"/>
      <c r="G28" s="263"/>
      <c r="H28" s="263"/>
      <c r="I28" s="263"/>
      <c r="J28" s="263"/>
      <c r="K28" s="263"/>
      <c r="L28" s="409"/>
      <c r="M28" s="409"/>
      <c r="N28" s="263"/>
      <c r="O28" s="104">
        <v>9</v>
      </c>
    </row>
    <row r="29" spans="1:15">
      <c r="A29" s="109">
        <v>10</v>
      </c>
      <c r="B29" s="113"/>
      <c r="C29" s="600"/>
      <c r="D29" s="603"/>
      <c r="E29" s="77"/>
      <c r="F29" s="408"/>
      <c r="G29" s="263"/>
      <c r="H29" s="263"/>
      <c r="I29" s="263"/>
      <c r="J29" s="263"/>
      <c r="K29" s="263"/>
      <c r="L29" s="409"/>
      <c r="M29" s="409"/>
      <c r="N29" s="263"/>
      <c r="O29" s="104">
        <v>10</v>
      </c>
    </row>
    <row r="30" spans="1:15">
      <c r="A30" s="109">
        <v>11</v>
      </c>
      <c r="B30" s="113"/>
      <c r="C30" s="600"/>
      <c r="D30" s="603"/>
      <c r="E30" s="77"/>
      <c r="F30" s="408"/>
      <c r="G30" s="263"/>
      <c r="H30" s="263"/>
      <c r="I30" s="263"/>
      <c r="J30" s="263"/>
      <c r="K30" s="263"/>
      <c r="L30" s="409"/>
      <c r="M30" s="409"/>
      <c r="N30" s="263"/>
      <c r="O30" s="104">
        <v>11</v>
      </c>
    </row>
    <row r="31" spans="1:15">
      <c r="A31" s="109">
        <v>12</v>
      </c>
      <c r="B31" s="113"/>
      <c r="C31" s="600"/>
      <c r="D31" s="603"/>
      <c r="E31" s="77"/>
      <c r="F31" s="408"/>
      <c r="G31" s="263"/>
      <c r="H31" s="263"/>
      <c r="I31" s="263"/>
      <c r="J31" s="263"/>
      <c r="K31" s="263"/>
      <c r="L31" s="409"/>
      <c r="M31" s="409"/>
      <c r="N31" s="263"/>
      <c r="O31" s="104">
        <v>12</v>
      </c>
    </row>
    <row r="32" spans="1:15">
      <c r="A32" s="109">
        <v>13</v>
      </c>
      <c r="B32" s="113"/>
      <c r="C32" s="600"/>
      <c r="D32" s="603"/>
      <c r="E32" s="77"/>
      <c r="F32" s="408"/>
      <c r="G32" s="263"/>
      <c r="H32" s="263"/>
      <c r="I32" s="263"/>
      <c r="J32" s="263"/>
      <c r="K32" s="263"/>
      <c r="L32" s="409"/>
      <c r="M32" s="409"/>
      <c r="N32" s="263"/>
      <c r="O32" s="104">
        <v>13</v>
      </c>
    </row>
    <row r="33" spans="1:15">
      <c r="A33" s="109">
        <v>14</v>
      </c>
      <c r="B33" s="113"/>
      <c r="C33" s="600"/>
      <c r="D33" s="603"/>
      <c r="E33" s="77"/>
      <c r="F33" s="408"/>
      <c r="G33" s="263"/>
      <c r="H33" s="263" t="s">
        <v>1324</v>
      </c>
      <c r="I33" s="263" t="s">
        <v>273</v>
      </c>
      <c r="J33" s="263"/>
      <c r="K33" s="263"/>
      <c r="L33" s="409" t="s">
        <v>1324</v>
      </c>
      <c r="M33" s="409" t="s">
        <v>1324</v>
      </c>
      <c r="N33" s="263" t="s">
        <v>1324</v>
      </c>
      <c r="O33" s="104">
        <v>14</v>
      </c>
    </row>
    <row r="34" spans="1:15">
      <c r="A34" s="109">
        <v>15</v>
      </c>
      <c r="B34" s="113"/>
      <c r="C34" s="600"/>
      <c r="D34" s="603"/>
      <c r="E34" s="77"/>
      <c r="F34" s="408"/>
      <c r="G34" s="263"/>
      <c r="H34" s="263"/>
      <c r="I34" s="263"/>
      <c r="J34" s="263"/>
      <c r="K34" s="263"/>
      <c r="L34" s="409"/>
      <c r="M34" s="409" t="s">
        <v>1324</v>
      </c>
      <c r="N34" s="263"/>
      <c r="O34" s="104">
        <v>15</v>
      </c>
    </row>
    <row r="35" spans="1:15">
      <c r="A35" s="109">
        <v>16</v>
      </c>
      <c r="B35" s="113"/>
      <c r="C35" s="600"/>
      <c r="D35" s="603"/>
      <c r="E35" s="77"/>
      <c r="F35" s="408"/>
      <c r="G35" s="263"/>
      <c r="H35" s="263"/>
      <c r="I35" s="263"/>
      <c r="J35" s="263"/>
      <c r="K35" s="263"/>
      <c r="L35" s="409"/>
      <c r="M35" s="409" t="s">
        <v>1324</v>
      </c>
      <c r="N35" s="263"/>
      <c r="O35" s="104">
        <v>16</v>
      </c>
    </row>
    <row r="36" spans="1:15">
      <c r="A36" s="109">
        <v>17</v>
      </c>
      <c r="B36" s="113"/>
      <c r="C36" s="600"/>
      <c r="D36" s="603"/>
      <c r="E36" s="77"/>
      <c r="F36" s="408"/>
      <c r="G36" s="263"/>
      <c r="H36" s="263"/>
      <c r="I36" s="263"/>
      <c r="J36" s="263"/>
      <c r="K36" s="263"/>
      <c r="L36" s="409"/>
      <c r="M36" s="409" t="s">
        <v>1324</v>
      </c>
      <c r="N36" s="263"/>
      <c r="O36" s="104">
        <v>17</v>
      </c>
    </row>
    <row r="37" spans="1:15">
      <c r="A37" s="109">
        <v>18</v>
      </c>
      <c r="B37" s="113"/>
      <c r="C37" s="600"/>
      <c r="D37" s="603"/>
      <c r="E37" s="77"/>
      <c r="F37" s="408"/>
      <c r="G37" s="263"/>
      <c r="H37" s="263"/>
      <c r="I37" s="263"/>
      <c r="J37" s="263"/>
      <c r="K37" s="263"/>
      <c r="L37" s="409"/>
      <c r="M37" s="409"/>
      <c r="N37" s="263"/>
      <c r="O37" s="104">
        <v>18</v>
      </c>
    </row>
    <row r="38" spans="1:15">
      <c r="A38" s="109">
        <v>19</v>
      </c>
      <c r="B38" s="113"/>
      <c r="C38" s="600"/>
      <c r="D38" s="603"/>
      <c r="E38" s="77"/>
      <c r="F38" s="408"/>
      <c r="G38" s="263"/>
      <c r="H38" s="263"/>
      <c r="I38" s="263"/>
      <c r="J38" s="263"/>
      <c r="K38" s="263"/>
      <c r="L38" s="409"/>
      <c r="M38" s="409"/>
      <c r="N38" s="263"/>
      <c r="O38" s="104">
        <v>19</v>
      </c>
    </row>
    <row r="39" spans="1:15">
      <c r="A39" s="109">
        <v>20</v>
      </c>
      <c r="B39" s="113"/>
      <c r="C39" s="600"/>
      <c r="D39" s="603"/>
      <c r="E39" s="77"/>
      <c r="F39" s="408"/>
      <c r="G39" s="263"/>
      <c r="H39" s="263"/>
      <c r="I39" s="263"/>
      <c r="J39" s="263"/>
      <c r="K39" s="263"/>
      <c r="L39" s="409"/>
      <c r="M39" s="409"/>
      <c r="N39" s="263"/>
      <c r="O39" s="104">
        <v>20</v>
      </c>
    </row>
    <row r="40" spans="1:15">
      <c r="A40" s="109">
        <v>21</v>
      </c>
      <c r="B40" s="113"/>
      <c r="C40" s="600"/>
      <c r="D40" s="603"/>
      <c r="E40" s="77"/>
      <c r="F40" s="408"/>
      <c r="G40" s="263"/>
      <c r="H40" s="263"/>
      <c r="I40" s="263"/>
      <c r="J40" s="263"/>
      <c r="K40" s="263"/>
      <c r="L40" s="409"/>
      <c r="M40" s="409"/>
      <c r="N40" s="263"/>
      <c r="O40" s="104">
        <v>21</v>
      </c>
    </row>
    <row r="41" spans="1:15">
      <c r="A41" s="109">
        <v>22</v>
      </c>
      <c r="B41" s="113"/>
      <c r="C41" s="600"/>
      <c r="D41" s="603"/>
      <c r="E41" s="77"/>
      <c r="F41" s="408"/>
      <c r="G41" s="263"/>
      <c r="H41" s="263"/>
      <c r="I41" s="263"/>
      <c r="J41" s="263"/>
      <c r="K41" s="263"/>
      <c r="L41" s="409"/>
      <c r="M41" s="409"/>
      <c r="N41" s="263"/>
      <c r="O41" s="104">
        <v>22</v>
      </c>
    </row>
    <row r="42" spans="1:15">
      <c r="A42" s="109">
        <v>23</v>
      </c>
      <c r="B42" s="113"/>
      <c r="C42" s="600"/>
      <c r="D42" s="603"/>
      <c r="E42" s="77"/>
      <c r="F42" s="408"/>
      <c r="G42" s="263"/>
      <c r="H42" s="263"/>
      <c r="I42" s="263"/>
      <c r="J42" s="263"/>
      <c r="K42" s="263"/>
      <c r="L42" s="409"/>
      <c r="M42" s="409"/>
      <c r="N42" s="263"/>
      <c r="O42" s="104">
        <v>23</v>
      </c>
    </row>
    <row r="43" spans="1:15">
      <c r="A43" s="109">
        <v>24</v>
      </c>
      <c r="B43" s="113"/>
      <c r="C43" s="600"/>
      <c r="D43" s="603"/>
      <c r="E43" s="77"/>
      <c r="F43" s="408"/>
      <c r="G43" s="263"/>
      <c r="H43" s="263"/>
      <c r="I43" s="263"/>
      <c r="J43" s="263"/>
      <c r="K43" s="263"/>
      <c r="L43" s="113" t="s">
        <v>273</v>
      </c>
      <c r="M43" s="113" t="s">
        <v>273</v>
      </c>
      <c r="N43" s="600" t="s">
        <v>273</v>
      </c>
      <c r="O43" s="104">
        <v>24</v>
      </c>
    </row>
    <row r="44" spans="1:15">
      <c r="A44" s="109">
        <v>25</v>
      </c>
      <c r="B44" s="113"/>
      <c r="C44" s="600"/>
      <c r="D44" s="603"/>
      <c r="E44" s="77"/>
      <c r="F44" s="408"/>
      <c r="G44" s="263"/>
      <c r="H44" s="263"/>
      <c r="I44" s="600"/>
      <c r="J44" s="600"/>
      <c r="K44" s="113"/>
      <c r="L44" s="113" t="s">
        <v>273</v>
      </c>
      <c r="M44" s="113" t="s">
        <v>273</v>
      </c>
      <c r="N44" s="600" t="s">
        <v>273</v>
      </c>
      <c r="O44" s="104">
        <v>25</v>
      </c>
    </row>
    <row r="45" spans="1:15">
      <c r="A45" s="109">
        <v>26</v>
      </c>
      <c r="B45" s="113"/>
      <c r="C45" s="600"/>
      <c r="D45" s="603"/>
      <c r="E45" s="77"/>
      <c r="F45" s="408"/>
      <c r="G45" s="263"/>
      <c r="H45" s="263"/>
      <c r="I45" s="600"/>
      <c r="J45" s="600"/>
      <c r="K45" s="113"/>
      <c r="L45" s="113" t="s">
        <v>273</v>
      </c>
      <c r="M45" s="113" t="s">
        <v>273</v>
      </c>
      <c r="N45" s="600" t="s">
        <v>273</v>
      </c>
      <c r="O45" s="104">
        <v>26</v>
      </c>
    </row>
    <row r="46" spans="1:15">
      <c r="A46" s="109">
        <v>27</v>
      </c>
      <c r="B46" s="113"/>
      <c r="C46" s="600"/>
      <c r="D46" s="603"/>
      <c r="E46" s="77"/>
      <c r="F46" s="408"/>
      <c r="G46" s="263"/>
      <c r="H46" s="263"/>
      <c r="I46" s="600"/>
      <c r="J46" s="600"/>
      <c r="K46" s="113"/>
      <c r="L46" s="113" t="s">
        <v>273</v>
      </c>
      <c r="M46" s="113" t="s">
        <v>273</v>
      </c>
      <c r="N46" s="600" t="s">
        <v>273</v>
      </c>
      <c r="O46" s="104">
        <v>27</v>
      </c>
    </row>
    <row r="47" spans="1:15">
      <c r="A47" s="109">
        <v>28</v>
      </c>
      <c r="B47" s="113"/>
      <c r="C47" s="600"/>
      <c r="D47" s="603"/>
      <c r="E47" s="77"/>
      <c r="F47" s="408"/>
      <c r="G47" s="263"/>
      <c r="H47" s="263"/>
      <c r="I47" s="600"/>
      <c r="J47" s="600"/>
      <c r="K47" s="113"/>
      <c r="L47" s="113" t="s">
        <v>273</v>
      </c>
      <c r="M47" s="113" t="s">
        <v>273</v>
      </c>
      <c r="N47" s="600" t="s">
        <v>273</v>
      </c>
      <c r="O47" s="104">
        <v>28</v>
      </c>
    </row>
    <row r="48" spans="1:15">
      <c r="A48" s="109">
        <v>29</v>
      </c>
      <c r="B48" s="113"/>
      <c r="C48" s="600"/>
      <c r="D48" s="603"/>
      <c r="E48" s="77"/>
      <c r="F48" s="408"/>
      <c r="G48" s="263"/>
      <c r="H48" s="263"/>
      <c r="I48" s="600"/>
      <c r="J48" s="600"/>
      <c r="K48" s="113"/>
      <c r="L48" s="113" t="s">
        <v>273</v>
      </c>
      <c r="M48" s="113" t="s">
        <v>273</v>
      </c>
      <c r="N48" s="600" t="s">
        <v>273</v>
      </c>
      <c r="O48" s="104">
        <v>29</v>
      </c>
    </row>
    <row r="49" spans="1:15">
      <c r="A49" s="109">
        <v>30</v>
      </c>
      <c r="B49" s="113"/>
      <c r="C49" s="600"/>
      <c r="D49" s="603"/>
      <c r="E49" s="77"/>
      <c r="F49" s="408"/>
      <c r="G49" s="263"/>
      <c r="H49" s="263"/>
      <c r="I49" s="600"/>
      <c r="J49" s="600"/>
      <c r="K49" s="113"/>
      <c r="L49" s="113" t="s">
        <v>273</v>
      </c>
      <c r="M49" s="113" t="s">
        <v>273</v>
      </c>
      <c r="N49" s="600" t="s">
        <v>273</v>
      </c>
      <c r="O49" s="104">
        <v>30</v>
      </c>
    </row>
    <row r="50" spans="1:15">
      <c r="A50" s="109">
        <v>31</v>
      </c>
      <c r="B50" s="113"/>
      <c r="C50" s="600"/>
      <c r="D50" s="603"/>
      <c r="E50" s="77"/>
      <c r="F50" s="408"/>
      <c r="G50" s="263"/>
      <c r="H50" s="263"/>
      <c r="I50" s="600"/>
      <c r="J50" s="600"/>
      <c r="K50" s="113"/>
      <c r="L50" s="113" t="s">
        <v>273</v>
      </c>
      <c r="M50" s="113" t="s">
        <v>273</v>
      </c>
      <c r="N50" s="600" t="s">
        <v>273</v>
      </c>
      <c r="O50" s="104">
        <v>31</v>
      </c>
    </row>
    <row r="51" spans="1:15">
      <c r="A51" s="109">
        <v>32</v>
      </c>
      <c r="B51" s="113"/>
      <c r="C51" s="600"/>
      <c r="D51" s="603"/>
      <c r="E51" s="77"/>
      <c r="F51" s="408"/>
      <c r="G51" s="263"/>
      <c r="H51" s="263"/>
      <c r="I51" s="600"/>
      <c r="J51" s="600"/>
      <c r="K51" s="113"/>
      <c r="L51" s="113" t="s">
        <v>273</v>
      </c>
      <c r="M51" s="113" t="s">
        <v>273</v>
      </c>
      <c r="N51" s="600" t="s">
        <v>273</v>
      </c>
      <c r="O51" s="104">
        <v>32</v>
      </c>
    </row>
    <row r="52" spans="1:15">
      <c r="A52" s="109">
        <v>33</v>
      </c>
      <c r="B52" s="113"/>
      <c r="C52" s="600"/>
      <c r="D52" s="603"/>
      <c r="E52" s="77"/>
      <c r="F52" s="408"/>
      <c r="G52" s="263"/>
      <c r="H52" s="263"/>
      <c r="I52" s="600"/>
      <c r="J52" s="600"/>
      <c r="K52" s="113"/>
      <c r="L52" s="113" t="s">
        <v>273</v>
      </c>
      <c r="M52" s="113" t="s">
        <v>273</v>
      </c>
      <c r="N52" s="600" t="s">
        <v>273</v>
      </c>
      <c r="O52" s="104">
        <v>33</v>
      </c>
    </row>
    <row r="53" spans="1:15">
      <c r="A53" s="109">
        <v>34</v>
      </c>
      <c r="B53" s="113"/>
      <c r="C53" s="600"/>
      <c r="D53" s="603"/>
      <c r="E53" s="77"/>
      <c r="F53" s="408"/>
      <c r="G53" s="263"/>
      <c r="H53" s="263"/>
      <c r="I53" s="600"/>
      <c r="J53" s="600"/>
      <c r="K53" s="113"/>
      <c r="L53" s="113" t="s">
        <v>273</v>
      </c>
      <c r="M53" s="113" t="s">
        <v>273</v>
      </c>
      <c r="N53" s="600" t="s">
        <v>273</v>
      </c>
      <c r="O53" s="104">
        <v>34</v>
      </c>
    </row>
    <row r="54" spans="1:15">
      <c r="A54" s="109">
        <v>35</v>
      </c>
      <c r="B54" s="113"/>
      <c r="C54" s="600"/>
      <c r="D54" s="603"/>
      <c r="E54" s="77"/>
      <c r="F54" s="408"/>
      <c r="G54" s="263"/>
      <c r="H54" s="263"/>
      <c r="I54" s="600"/>
      <c r="J54" s="600"/>
      <c r="K54" s="113"/>
      <c r="L54" s="113" t="s">
        <v>273</v>
      </c>
      <c r="M54" s="113" t="s">
        <v>273</v>
      </c>
      <c r="N54" s="600" t="s">
        <v>273</v>
      </c>
      <c r="O54" s="104">
        <v>35</v>
      </c>
    </row>
    <row r="55" spans="1:15">
      <c r="A55" s="109">
        <v>36</v>
      </c>
      <c r="B55" s="113"/>
      <c r="C55" s="600"/>
      <c r="D55" s="603"/>
      <c r="E55" s="77"/>
      <c r="F55" s="408"/>
      <c r="G55" s="263"/>
      <c r="H55" s="263"/>
      <c r="I55" s="600"/>
      <c r="J55" s="600"/>
      <c r="K55" s="113"/>
      <c r="L55" s="113" t="s">
        <v>273</v>
      </c>
      <c r="M55" s="113" t="s">
        <v>273</v>
      </c>
      <c r="N55" s="600" t="s">
        <v>273</v>
      </c>
      <c r="O55" s="104">
        <v>36</v>
      </c>
    </row>
    <row r="56" spans="1:15">
      <c r="A56" s="109">
        <v>37</v>
      </c>
      <c r="B56" s="113"/>
      <c r="C56" s="600"/>
      <c r="D56" s="603"/>
      <c r="E56" s="77"/>
      <c r="F56" s="408"/>
      <c r="G56" s="263"/>
      <c r="H56" s="263"/>
      <c r="I56" s="600"/>
      <c r="J56" s="600"/>
      <c r="K56" s="113"/>
      <c r="L56" s="113" t="s">
        <v>273</v>
      </c>
      <c r="M56" s="113" t="s">
        <v>273</v>
      </c>
      <c r="N56" s="600" t="s">
        <v>273</v>
      </c>
      <c r="O56" s="104">
        <v>37</v>
      </c>
    </row>
    <row r="57" spans="1:15">
      <c r="A57" s="109">
        <v>38</v>
      </c>
      <c r="B57" s="113"/>
      <c r="C57" s="600"/>
      <c r="D57" s="603"/>
      <c r="E57" s="77"/>
      <c r="F57" s="408"/>
      <c r="G57" s="263"/>
      <c r="H57" s="263"/>
      <c r="I57" s="600"/>
      <c r="J57" s="600"/>
      <c r="K57" s="113"/>
      <c r="L57" s="113" t="s">
        <v>273</v>
      </c>
      <c r="M57" s="113" t="s">
        <v>273</v>
      </c>
      <c r="N57" s="600" t="s">
        <v>273</v>
      </c>
      <c r="O57" s="104">
        <v>38</v>
      </c>
    </row>
    <row r="58" spans="1:15">
      <c r="A58" s="109">
        <v>39</v>
      </c>
      <c r="B58" s="113"/>
      <c r="C58" s="600"/>
      <c r="D58" s="603"/>
      <c r="E58" s="77"/>
      <c r="F58" s="408"/>
      <c r="G58" s="263"/>
      <c r="H58" s="263"/>
      <c r="I58" s="600"/>
      <c r="J58" s="600"/>
      <c r="K58" s="113"/>
      <c r="L58" s="113" t="s">
        <v>273</v>
      </c>
      <c r="M58" s="113" t="s">
        <v>273</v>
      </c>
      <c r="N58" s="600" t="s">
        <v>273</v>
      </c>
      <c r="O58" s="104">
        <v>39</v>
      </c>
    </row>
    <row r="59" spans="1:15">
      <c r="A59" s="109">
        <v>40</v>
      </c>
      <c r="B59" s="113"/>
      <c r="C59" s="600"/>
      <c r="D59" s="603"/>
      <c r="E59" s="77"/>
      <c r="F59" s="408"/>
      <c r="G59" s="263"/>
      <c r="H59" s="263"/>
      <c r="I59" s="600"/>
      <c r="J59" s="600"/>
      <c r="K59" s="113"/>
      <c r="L59" s="113" t="s">
        <v>273</v>
      </c>
      <c r="M59" s="113" t="s">
        <v>273</v>
      </c>
      <c r="N59" s="600" t="s">
        <v>273</v>
      </c>
      <c r="O59" s="104">
        <v>40</v>
      </c>
    </row>
    <row r="60" spans="1:15">
      <c r="A60" s="109">
        <v>41</v>
      </c>
      <c r="B60" s="113"/>
      <c r="C60" s="600"/>
      <c r="D60" s="603"/>
      <c r="E60" s="77"/>
      <c r="F60" s="408"/>
      <c r="G60" s="263"/>
      <c r="H60" s="263"/>
      <c r="I60" s="600"/>
      <c r="J60" s="600"/>
      <c r="K60" s="113"/>
      <c r="L60" s="113" t="s">
        <v>273</v>
      </c>
      <c r="M60" s="113" t="s">
        <v>273</v>
      </c>
      <c r="N60" s="600" t="s">
        <v>273</v>
      </c>
      <c r="O60" s="104">
        <v>41</v>
      </c>
    </row>
    <row r="61" spans="1:15">
      <c r="A61" s="109">
        <v>42</v>
      </c>
      <c r="B61" s="113"/>
      <c r="C61" s="600"/>
      <c r="D61" s="603"/>
      <c r="E61" s="77"/>
      <c r="F61" s="408"/>
      <c r="G61" s="263"/>
      <c r="H61" s="263"/>
      <c r="I61" s="600"/>
      <c r="J61" s="600"/>
      <c r="K61" s="113"/>
      <c r="L61" s="113" t="s">
        <v>273</v>
      </c>
      <c r="M61" s="113" t="s">
        <v>273</v>
      </c>
      <c r="N61" s="600" t="s">
        <v>273</v>
      </c>
      <c r="O61" s="104">
        <v>42</v>
      </c>
    </row>
    <row r="62" spans="1:15">
      <c r="A62" s="109">
        <v>43</v>
      </c>
      <c r="B62" s="113"/>
      <c r="C62" s="600"/>
      <c r="D62" s="603"/>
      <c r="E62" s="77"/>
      <c r="F62" s="408"/>
      <c r="G62" s="263"/>
      <c r="H62" s="263"/>
      <c r="I62" s="600"/>
      <c r="J62" s="600"/>
      <c r="K62" s="113"/>
      <c r="L62" s="113" t="s">
        <v>273</v>
      </c>
      <c r="M62" s="113" t="s">
        <v>273</v>
      </c>
      <c r="N62" s="600" t="s">
        <v>273</v>
      </c>
      <c r="O62" s="104">
        <v>43</v>
      </c>
    </row>
    <row r="63" spans="1:15">
      <c r="A63" s="109">
        <v>44</v>
      </c>
      <c r="B63" s="113"/>
      <c r="C63" s="600"/>
      <c r="D63" s="603"/>
      <c r="E63" s="77"/>
      <c r="F63" s="408"/>
      <c r="G63" s="263"/>
      <c r="H63" s="263"/>
      <c r="I63" s="600"/>
      <c r="J63" s="600"/>
      <c r="K63" s="113"/>
      <c r="L63" s="113" t="s">
        <v>273</v>
      </c>
      <c r="M63" s="113" t="s">
        <v>273</v>
      </c>
      <c r="N63" s="600" t="s">
        <v>273</v>
      </c>
      <c r="O63" s="104">
        <v>44</v>
      </c>
    </row>
    <row r="64" spans="1:15">
      <c r="A64" s="109">
        <v>45</v>
      </c>
      <c r="B64" s="113"/>
      <c r="C64" s="600"/>
      <c r="D64" s="603"/>
      <c r="E64" s="77"/>
      <c r="F64" s="408"/>
      <c r="G64" s="263"/>
      <c r="H64" s="263"/>
      <c r="I64" s="600"/>
      <c r="J64" s="600"/>
      <c r="K64" s="113"/>
      <c r="L64" s="113" t="s">
        <v>273</v>
      </c>
      <c r="M64" s="113" t="s">
        <v>273</v>
      </c>
      <c r="N64" s="600" t="s">
        <v>273</v>
      </c>
      <c r="O64" s="104">
        <v>45</v>
      </c>
    </row>
    <row r="65" spans="1:15">
      <c r="A65" s="109">
        <v>46</v>
      </c>
      <c r="B65" s="113"/>
      <c r="C65" s="600"/>
      <c r="D65" s="603"/>
      <c r="E65" s="77"/>
      <c r="F65" s="408"/>
      <c r="G65" s="263"/>
      <c r="H65" s="263"/>
      <c r="I65" s="600"/>
      <c r="J65" s="600"/>
      <c r="K65" s="113"/>
      <c r="L65" s="113" t="s">
        <v>273</v>
      </c>
      <c r="M65" s="113" t="s">
        <v>273</v>
      </c>
      <c r="N65" s="600" t="s">
        <v>273</v>
      </c>
      <c r="O65" s="104">
        <v>46</v>
      </c>
    </row>
    <row r="66" spans="1:15">
      <c r="A66" s="109">
        <v>47</v>
      </c>
      <c r="B66" s="113"/>
      <c r="C66" s="600"/>
      <c r="D66" s="603"/>
      <c r="E66" s="77"/>
      <c r="F66" s="408"/>
      <c r="G66" s="263"/>
      <c r="H66" s="263"/>
      <c r="I66" s="600"/>
      <c r="J66" s="600"/>
      <c r="K66" s="113"/>
      <c r="L66" s="113" t="s">
        <v>273</v>
      </c>
      <c r="M66" s="113" t="s">
        <v>273</v>
      </c>
      <c r="N66" s="600" t="s">
        <v>273</v>
      </c>
      <c r="O66" s="104">
        <v>47</v>
      </c>
    </row>
    <row r="67" spans="1:15">
      <c r="A67" s="109">
        <v>48</v>
      </c>
      <c r="B67" s="113"/>
      <c r="C67" s="600"/>
      <c r="D67" s="603"/>
      <c r="E67" s="77"/>
      <c r="F67" s="408"/>
      <c r="G67" s="263"/>
      <c r="H67" s="263"/>
      <c r="I67" s="600"/>
      <c r="J67" s="600"/>
      <c r="K67" s="113"/>
      <c r="L67" s="113" t="s">
        <v>273</v>
      </c>
      <c r="M67" s="113" t="s">
        <v>273</v>
      </c>
      <c r="N67" s="600" t="s">
        <v>273</v>
      </c>
      <c r="O67" s="104">
        <v>48</v>
      </c>
    </row>
    <row r="68" spans="1:15">
      <c r="A68" s="109">
        <v>49</v>
      </c>
      <c r="B68" s="113"/>
      <c r="C68" s="600"/>
      <c r="D68" s="603"/>
      <c r="E68" s="77"/>
      <c r="F68" s="408"/>
      <c r="G68" s="263"/>
      <c r="H68" s="263"/>
      <c r="I68" s="600"/>
      <c r="J68" s="600"/>
      <c r="K68" s="113"/>
      <c r="L68" s="113" t="s">
        <v>273</v>
      </c>
      <c r="M68" s="113" t="s">
        <v>273</v>
      </c>
      <c r="N68" s="600" t="s">
        <v>273</v>
      </c>
      <c r="O68" s="104">
        <v>49</v>
      </c>
    </row>
    <row r="69" spans="1:15">
      <c r="A69" s="109">
        <v>50</v>
      </c>
      <c r="B69" s="113"/>
      <c r="C69" s="600"/>
      <c r="D69" s="603"/>
      <c r="E69" s="77"/>
      <c r="F69" s="408"/>
      <c r="G69" s="263"/>
      <c r="H69" s="263"/>
      <c r="I69" s="600"/>
      <c r="J69" s="600"/>
      <c r="K69" s="113"/>
      <c r="L69" s="113" t="s">
        <v>273</v>
      </c>
      <c r="M69" s="113" t="s">
        <v>273</v>
      </c>
      <c r="N69" s="600" t="s">
        <v>273</v>
      </c>
      <c r="O69" s="104">
        <v>50</v>
      </c>
    </row>
    <row r="70" spans="1:15">
      <c r="A70" s="109">
        <v>51</v>
      </c>
      <c r="B70" s="113"/>
      <c r="C70" s="600"/>
      <c r="D70" s="603"/>
      <c r="E70" s="77"/>
      <c r="F70" s="408"/>
      <c r="G70" s="263"/>
      <c r="H70" s="263"/>
      <c r="I70" s="600"/>
      <c r="J70" s="600"/>
      <c r="K70" s="113"/>
      <c r="L70" s="113" t="s">
        <v>273</v>
      </c>
      <c r="M70" s="113" t="s">
        <v>273</v>
      </c>
      <c r="N70" s="600" t="s">
        <v>273</v>
      </c>
      <c r="O70" s="104">
        <v>51</v>
      </c>
    </row>
    <row r="71" spans="1:15">
      <c r="A71" s="109">
        <v>52</v>
      </c>
      <c r="B71" s="113"/>
      <c r="C71" s="600"/>
      <c r="D71" s="603"/>
      <c r="E71" s="77"/>
      <c r="F71" s="408"/>
      <c r="G71" s="263"/>
      <c r="H71" s="263"/>
      <c r="I71" s="600"/>
      <c r="J71" s="600"/>
      <c r="K71" s="113"/>
      <c r="L71" s="113" t="s">
        <v>273</v>
      </c>
      <c r="M71" s="113" t="s">
        <v>273</v>
      </c>
      <c r="N71" s="600" t="s">
        <v>273</v>
      </c>
      <c r="O71" s="104">
        <v>52</v>
      </c>
    </row>
    <row r="72" spans="1:15">
      <c r="A72" s="109">
        <v>53</v>
      </c>
      <c r="B72" s="113"/>
      <c r="C72" s="601"/>
      <c r="D72" s="604"/>
      <c r="E72" s="77"/>
      <c r="F72" s="410"/>
      <c r="G72" s="402"/>
      <c r="H72" s="402"/>
      <c r="I72" s="402"/>
      <c r="J72" s="402"/>
      <c r="K72" s="402"/>
      <c r="L72" s="411"/>
      <c r="M72" s="411"/>
      <c r="N72" s="402"/>
      <c r="O72" s="104">
        <v>53</v>
      </c>
    </row>
    <row r="73" spans="1:15" ht="15.75" thickBot="1">
      <c r="A73" s="265">
        <v>54</v>
      </c>
      <c r="B73" s="412" t="s">
        <v>274</v>
      </c>
      <c r="C73" s="602">
        <f>SUM(C20:C72)</f>
        <v>0</v>
      </c>
      <c r="D73" s="605">
        <f>SUM(D20:D72)</f>
        <v>0</v>
      </c>
      <c r="E73" s="77"/>
      <c r="F73" s="413">
        <f t="shared" ref="F73:N73" si="0">SUM(F20:F72)</f>
        <v>0</v>
      </c>
      <c r="G73" s="414">
        <f t="shared" si="0"/>
        <v>0</v>
      </c>
      <c r="H73" s="414">
        <f t="shared" si="0"/>
        <v>0</v>
      </c>
      <c r="I73" s="602">
        <f t="shared" si="0"/>
        <v>0</v>
      </c>
      <c r="J73" s="602">
        <f t="shared" si="0"/>
        <v>0</v>
      </c>
      <c r="K73" s="117">
        <f t="shared" si="0"/>
        <v>0</v>
      </c>
      <c r="L73" s="117">
        <f t="shared" si="0"/>
        <v>0</v>
      </c>
      <c r="M73" s="117">
        <f t="shared" si="0"/>
        <v>0</v>
      </c>
      <c r="N73" s="602">
        <f t="shared" si="0"/>
        <v>0</v>
      </c>
      <c r="O73" s="388">
        <v>54</v>
      </c>
    </row>
    <row r="74" spans="1:15">
      <c r="A74" s="77"/>
      <c r="B74" s="77"/>
      <c r="C74" s="77"/>
      <c r="D74" s="415" t="s">
        <v>1159</v>
      </c>
      <c r="E74" s="77"/>
      <c r="F74" s="77"/>
      <c r="G74" s="77"/>
      <c r="H74" s="77"/>
      <c r="I74" s="77"/>
      <c r="J74" s="77"/>
      <c r="K74" s="77"/>
      <c r="L74" s="77"/>
      <c r="M74" s="77"/>
      <c r="N74" s="77"/>
      <c r="O74" s="415" t="s">
        <v>1159</v>
      </c>
    </row>
    <row r="75" spans="1:15">
      <c r="A75" s="112" t="s">
        <v>2841</v>
      </c>
      <c r="B75" s="40"/>
      <c r="C75" s="112"/>
      <c r="D75" s="112"/>
      <c r="E75" s="77"/>
      <c r="F75" s="112" t="s">
        <v>2842</v>
      </c>
      <c r="G75" s="112"/>
      <c r="H75" s="112"/>
      <c r="I75" s="112"/>
      <c r="J75" s="68"/>
      <c r="K75" s="112"/>
      <c r="L75" s="112"/>
      <c r="M75" s="112"/>
      <c r="N75" s="112"/>
      <c r="O75" s="112"/>
    </row>
    <row r="76" spans="1:15">
      <c r="A76" s="77"/>
      <c r="B76" s="77"/>
      <c r="C76" s="77"/>
      <c r="D76" s="77"/>
      <c r="E76" s="77"/>
      <c r="F76" s="77"/>
      <c r="G76" s="77"/>
      <c r="H76" s="77"/>
      <c r="I76" s="77"/>
      <c r="J76" s="77"/>
      <c r="K76" s="77"/>
      <c r="L76" s="77"/>
      <c r="M76" s="77"/>
      <c r="N76" s="77"/>
      <c r="O76" s="77"/>
    </row>
    <row r="77" spans="1:15">
      <c r="A77" s="77"/>
      <c r="B77" s="77"/>
      <c r="C77" s="77"/>
      <c r="D77" s="77"/>
      <c r="E77" s="77"/>
      <c r="F77" s="77"/>
      <c r="G77" s="77"/>
      <c r="H77" s="77"/>
      <c r="I77" s="77"/>
      <c r="J77" s="77"/>
      <c r="K77" s="77"/>
      <c r="L77" s="77"/>
      <c r="M77" s="77"/>
      <c r="N77" s="77"/>
      <c r="O77" s="77"/>
    </row>
    <row r="78" spans="1:15">
      <c r="A78" s="77"/>
      <c r="B78" s="77"/>
      <c r="C78" s="77"/>
      <c r="D78" s="77"/>
      <c r="E78" s="77"/>
      <c r="F78" s="77"/>
      <c r="G78" s="77"/>
      <c r="H78" s="77"/>
      <c r="I78" s="77"/>
      <c r="J78" s="77"/>
      <c r="K78" s="77"/>
      <c r="L78" s="77"/>
      <c r="M78" s="77"/>
      <c r="N78" s="77"/>
      <c r="O78" s="77"/>
    </row>
    <row r="79" spans="1:15">
      <c r="A79" s="77"/>
      <c r="B79" s="77"/>
      <c r="C79" s="77"/>
      <c r="D79" s="77"/>
      <c r="E79" s="77"/>
      <c r="F79" s="77"/>
      <c r="G79" s="77"/>
      <c r="H79" s="77"/>
      <c r="I79" s="77"/>
      <c r="J79" s="77"/>
      <c r="K79" s="77"/>
      <c r="L79" s="77"/>
      <c r="M79" s="77"/>
      <c r="N79" s="77"/>
      <c r="O79" s="77"/>
    </row>
    <row r="80" spans="1:15">
      <c r="A80" s="77"/>
      <c r="B80" s="77"/>
      <c r="C80" s="77"/>
      <c r="D80" s="77"/>
      <c r="E80" s="77"/>
      <c r="F80" s="62"/>
      <c r="G80" s="77"/>
      <c r="H80" s="77"/>
      <c r="I80" s="77"/>
      <c r="J80" s="77"/>
      <c r="K80" s="77"/>
      <c r="L80" s="77"/>
      <c r="M80" s="77"/>
      <c r="N80" s="77"/>
      <c r="O80" s="77"/>
    </row>
    <row r="81" spans="1:15">
      <c r="A81" s="77"/>
      <c r="B81" s="62"/>
      <c r="D81" s="77"/>
      <c r="E81" s="77"/>
      <c r="G81" s="77"/>
      <c r="H81" s="77"/>
      <c r="I81" s="77"/>
      <c r="J81" s="77"/>
      <c r="K81" s="77"/>
      <c r="L81" s="77"/>
      <c r="M81" s="77"/>
      <c r="N81" s="77"/>
      <c r="O81" s="77"/>
    </row>
    <row r="82" spans="1:15">
      <c r="A82" s="77"/>
      <c r="D82" s="77"/>
      <c r="E82" s="77"/>
      <c r="G82" s="77"/>
      <c r="H82" s="77"/>
      <c r="I82" s="77"/>
      <c r="J82" s="77"/>
      <c r="K82" s="77"/>
      <c r="L82" s="77"/>
      <c r="M82" s="77"/>
      <c r="N82" s="77"/>
      <c r="O82" s="77"/>
    </row>
    <row r="83" spans="1:15">
      <c r="A83" s="77"/>
      <c r="D83" s="77"/>
      <c r="E83" s="77"/>
      <c r="F83" s="62"/>
      <c r="G83" s="77"/>
      <c r="H83" s="77"/>
      <c r="I83" s="77"/>
      <c r="J83" s="77"/>
      <c r="K83" s="77"/>
      <c r="L83" s="77"/>
      <c r="M83" s="77"/>
      <c r="N83" s="77"/>
      <c r="O83" s="77"/>
    </row>
    <row r="84" spans="1:15">
      <c r="A84" s="77"/>
      <c r="B84" s="62"/>
      <c r="D84" s="77"/>
      <c r="E84" s="77"/>
      <c r="F84" s="62"/>
      <c r="G84" s="77"/>
      <c r="H84" s="77"/>
      <c r="I84" s="77"/>
      <c r="J84" s="77"/>
      <c r="K84" s="77"/>
      <c r="L84" s="77"/>
      <c r="M84" s="77"/>
      <c r="N84" s="77"/>
      <c r="O84" s="77"/>
    </row>
    <row r="85" spans="1:15">
      <c r="A85" s="77"/>
      <c r="B85" s="62"/>
      <c r="D85" s="77"/>
      <c r="E85" s="77"/>
      <c r="F85" s="62"/>
      <c r="G85" s="77"/>
      <c r="H85" s="77"/>
      <c r="I85" s="77"/>
      <c r="J85" s="77"/>
      <c r="K85" s="77"/>
      <c r="L85" s="77"/>
      <c r="M85" s="77"/>
      <c r="N85" s="77"/>
      <c r="O85" s="77"/>
    </row>
    <row r="86" spans="1:15">
      <c r="A86" s="77"/>
      <c r="B86" s="62"/>
      <c r="D86" s="77"/>
      <c r="E86" s="77"/>
      <c r="F86" s="62"/>
      <c r="G86" s="77"/>
      <c r="H86" s="77"/>
      <c r="I86" s="77"/>
      <c r="J86" s="77"/>
      <c r="K86" s="77"/>
      <c r="L86" s="77"/>
      <c r="M86" s="77"/>
      <c r="N86" s="77"/>
      <c r="O86" s="77"/>
    </row>
    <row r="87" spans="1:15">
      <c r="A87" s="77"/>
      <c r="B87" s="62"/>
      <c r="D87" s="77"/>
      <c r="E87" s="77"/>
      <c r="F87" s="62"/>
      <c r="G87" s="77"/>
      <c r="H87" s="77"/>
      <c r="I87" s="77"/>
      <c r="J87" s="77"/>
      <c r="K87" s="77"/>
      <c r="L87" s="77"/>
      <c r="M87" s="77"/>
      <c r="N87" s="77"/>
      <c r="O87" s="77"/>
    </row>
    <row r="88" spans="1:15">
      <c r="A88" s="77"/>
      <c r="B88" s="62"/>
      <c r="D88" s="77"/>
      <c r="E88" s="77"/>
      <c r="F88" s="62"/>
      <c r="G88" s="77"/>
      <c r="H88" s="77"/>
      <c r="I88" s="77"/>
      <c r="J88" s="77"/>
      <c r="K88" s="77"/>
      <c r="L88" s="77"/>
      <c r="M88" s="77"/>
      <c r="N88" s="77"/>
      <c r="O88" s="77"/>
    </row>
    <row r="89" spans="1:15">
      <c r="A89" s="77"/>
      <c r="B89" s="62"/>
      <c r="D89" s="77"/>
      <c r="E89" s="77"/>
      <c r="F89" s="77"/>
      <c r="G89" s="77"/>
      <c r="H89" s="77"/>
      <c r="I89" s="77"/>
      <c r="J89" s="77"/>
      <c r="K89" s="77"/>
      <c r="L89" s="77"/>
      <c r="M89" s="77"/>
      <c r="N89" s="77"/>
      <c r="O89" s="77"/>
    </row>
    <row r="90" spans="1:15">
      <c r="A90" s="77"/>
      <c r="B90" s="77"/>
      <c r="C90" s="77"/>
      <c r="D90" s="77"/>
      <c r="E90" s="77"/>
      <c r="F90" s="77"/>
      <c r="G90" s="77"/>
      <c r="H90" s="77"/>
      <c r="I90" s="77"/>
      <c r="J90" s="77"/>
      <c r="K90" s="77"/>
      <c r="L90" s="77"/>
      <c r="M90" s="77"/>
      <c r="N90" s="77"/>
      <c r="O90" s="77"/>
    </row>
    <row r="91" spans="1:15">
      <c r="B91" s="77"/>
    </row>
  </sheetData>
  <phoneticPr fontId="0" type="noConversion"/>
  <printOptions horizontalCentered="1" verticalCentered="1"/>
  <pageMargins left="0.25" right="0.25" top="0.25" bottom="0.25" header="0.5" footer="0.21"/>
  <pageSetup scale="68" fitToWidth="2" orientation="portrait" r:id="rId1"/>
  <headerFooter alignWithMargins="0"/>
  <colBreaks count="1" manualBreakCount="1">
    <brk id="4" max="1048575" man="1"/>
  </colBreaks>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38">
    <pageSetUpPr fitToPage="1"/>
  </sheetPr>
  <dimension ref="A1:D58"/>
  <sheetViews>
    <sheetView defaultGridColor="0" view="pageBreakPreview" colorId="22" zoomScale="50" zoomScaleNormal="85" zoomScaleSheetLayoutView="50" workbookViewId="0">
      <selection activeCell="C59" sqref="C59"/>
    </sheetView>
  </sheetViews>
  <sheetFormatPr defaultColWidth="9.6640625" defaultRowHeight="15"/>
  <cols>
    <col min="1" max="1" width="4.6640625" customWidth="1"/>
    <col min="2" max="2" width="58.6640625" customWidth="1"/>
    <col min="3" max="3" width="21" customWidth="1"/>
    <col min="4" max="4" width="24.88671875" customWidth="1"/>
  </cols>
  <sheetData>
    <row r="1" spans="1:4" ht="13.5" customHeight="1" thickBot="1">
      <c r="A1" s="35" t="str">
        <f>'Data Sheet'!$A$49</f>
        <v xml:space="preserve">Annual Report of KeySpan Gas East Corporation d/b/a National Grid  </v>
      </c>
      <c r="B1" s="77"/>
      <c r="C1" s="182" t="str">
        <f>'Data Sheet'!$A$45</f>
        <v>Year ended December 31, 2013</v>
      </c>
      <c r="D1" s="112"/>
    </row>
    <row r="2" spans="1:4" ht="13.5" customHeight="1">
      <c r="A2" s="78"/>
      <c r="B2" s="79"/>
      <c r="C2" s="79"/>
      <c r="D2" s="80"/>
    </row>
    <row r="3" spans="1:4" ht="13.5" customHeight="1">
      <c r="A3" s="81" t="s">
        <v>2843</v>
      </c>
      <c r="B3" s="82"/>
      <c r="C3" s="82"/>
      <c r="D3" s="83"/>
    </row>
    <row r="4" spans="1:4" ht="13.5" customHeight="1">
      <c r="A4" s="84"/>
      <c r="B4" s="77"/>
      <c r="C4" s="77"/>
      <c r="D4" s="85"/>
    </row>
    <row r="5" spans="1:4" ht="13.5" customHeight="1">
      <c r="A5" s="442" t="s">
        <v>1161</v>
      </c>
      <c r="B5" s="77" t="s">
        <v>190</v>
      </c>
      <c r="C5" s="77"/>
      <c r="D5" s="85"/>
    </row>
    <row r="6" spans="1:4" ht="13.5" customHeight="1">
      <c r="A6" s="84"/>
      <c r="B6" s="77" t="s">
        <v>1296</v>
      </c>
      <c r="C6" s="77"/>
      <c r="D6" s="85"/>
    </row>
    <row r="7" spans="1:4" ht="13.5" customHeight="1">
      <c r="A7" s="84"/>
      <c r="B7" s="77"/>
      <c r="C7" s="77"/>
      <c r="D7" s="85"/>
    </row>
    <row r="8" spans="1:4" ht="13.5" customHeight="1">
      <c r="A8" s="442" t="s">
        <v>1163</v>
      </c>
      <c r="B8" s="77" t="s">
        <v>733</v>
      </c>
      <c r="C8" s="77"/>
      <c r="D8" s="85"/>
    </row>
    <row r="9" spans="1:4" ht="13.5" customHeight="1">
      <c r="A9" s="84"/>
      <c r="B9" s="77" t="s">
        <v>734</v>
      </c>
      <c r="C9" s="77"/>
      <c r="D9" s="85"/>
    </row>
    <row r="10" spans="1:4" ht="13.5" customHeight="1">
      <c r="A10" s="91"/>
      <c r="B10" s="93"/>
      <c r="C10" s="93"/>
      <c r="D10" s="219"/>
    </row>
    <row r="11" spans="1:4" ht="13.5" customHeight="1">
      <c r="A11" s="257" t="s">
        <v>524</v>
      </c>
      <c r="B11" s="106" t="s">
        <v>232</v>
      </c>
      <c r="C11" s="311" t="s">
        <v>735</v>
      </c>
      <c r="D11" s="437" t="s">
        <v>735</v>
      </c>
    </row>
    <row r="12" spans="1:4" ht="13.5" customHeight="1">
      <c r="A12" s="167" t="s">
        <v>529</v>
      </c>
      <c r="B12" s="314" t="s">
        <v>2502</v>
      </c>
      <c r="C12" s="312" t="s">
        <v>2503</v>
      </c>
      <c r="D12" s="438" t="s">
        <v>272</v>
      </c>
    </row>
    <row r="13" spans="1:4" ht="13.5" customHeight="1">
      <c r="A13" s="109">
        <v>1</v>
      </c>
      <c r="B13" s="252" t="s">
        <v>736</v>
      </c>
      <c r="C13" s="252"/>
      <c r="D13" s="219"/>
    </row>
    <row r="14" spans="1:4" ht="13.5" customHeight="1">
      <c r="A14" s="160">
        <v>2</v>
      </c>
      <c r="B14" s="220" t="s">
        <v>737</v>
      </c>
      <c r="C14" s="416"/>
      <c r="D14" s="417"/>
    </row>
    <row r="15" spans="1:4" ht="13.5" customHeight="1">
      <c r="A15" s="160">
        <v>3</v>
      </c>
      <c r="B15" s="284" t="s">
        <v>738</v>
      </c>
      <c r="C15" s="252"/>
      <c r="D15" s="219"/>
    </row>
    <row r="16" spans="1:4" ht="13.5" customHeight="1">
      <c r="A16" s="160">
        <v>4</v>
      </c>
      <c r="B16" s="284" t="s">
        <v>739</v>
      </c>
      <c r="C16" s="252"/>
      <c r="D16" s="219"/>
    </row>
    <row r="17" spans="1:4" ht="13.5" customHeight="1">
      <c r="A17" s="160">
        <v>5</v>
      </c>
      <c r="B17" s="284" t="s">
        <v>740</v>
      </c>
      <c r="C17" s="252"/>
      <c r="D17" s="219"/>
    </row>
    <row r="18" spans="1:4" ht="13.5" customHeight="1">
      <c r="A18" s="160">
        <v>6</v>
      </c>
      <c r="B18" s="284" t="s">
        <v>741</v>
      </c>
      <c r="C18" s="252"/>
      <c r="D18" s="219"/>
    </row>
    <row r="19" spans="1:4" ht="13.5" customHeight="1">
      <c r="A19" s="160">
        <v>7</v>
      </c>
      <c r="B19" s="284" t="s">
        <v>742</v>
      </c>
      <c r="C19" s="252"/>
      <c r="D19" s="219"/>
    </row>
    <row r="20" spans="1:4" ht="13.5" customHeight="1">
      <c r="A20" s="160">
        <v>8</v>
      </c>
      <c r="B20" s="220" t="s">
        <v>743</v>
      </c>
      <c r="C20" s="252"/>
      <c r="D20" s="219"/>
    </row>
    <row r="21" spans="1:4" ht="45">
      <c r="A21" s="418">
        <v>9</v>
      </c>
      <c r="B21" s="419" t="s">
        <v>2716</v>
      </c>
      <c r="C21" s="189"/>
      <c r="D21" s="258"/>
    </row>
    <row r="22" spans="1:4" ht="30">
      <c r="A22" s="418">
        <v>10</v>
      </c>
      <c r="B22" s="419" t="s">
        <v>2717</v>
      </c>
      <c r="C22" s="225"/>
      <c r="D22" s="420"/>
    </row>
    <row r="23" spans="1:4" ht="13.5" customHeight="1">
      <c r="A23" s="160">
        <v>11</v>
      </c>
      <c r="B23" s="284" t="s">
        <v>2718</v>
      </c>
      <c r="C23" s="416"/>
      <c r="D23" s="417"/>
    </row>
    <row r="24" spans="1:4" ht="45">
      <c r="A24" s="418">
        <v>12</v>
      </c>
      <c r="B24" s="419" t="s">
        <v>1775</v>
      </c>
      <c r="C24" s="193"/>
      <c r="D24" s="421"/>
    </row>
    <row r="25" spans="1:4" ht="13.5" customHeight="1">
      <c r="A25" s="160">
        <v>13</v>
      </c>
      <c r="B25" s="284" t="s">
        <v>1776</v>
      </c>
      <c r="C25" s="252"/>
      <c r="D25" s="219"/>
    </row>
    <row r="26" spans="1:4" ht="13.5" customHeight="1">
      <c r="A26" s="160">
        <v>14</v>
      </c>
      <c r="B26" s="284" t="s">
        <v>2718</v>
      </c>
      <c r="C26" s="422"/>
      <c r="D26" s="423"/>
    </row>
    <row r="27" spans="1:4" ht="30">
      <c r="A27" s="418">
        <v>15</v>
      </c>
      <c r="B27" s="419" t="s">
        <v>1128</v>
      </c>
      <c r="C27" s="284"/>
      <c r="D27" s="424"/>
    </row>
    <row r="28" spans="1:4" ht="13.5" customHeight="1">
      <c r="A28" s="418"/>
      <c r="B28" s="220" t="s">
        <v>1129</v>
      </c>
      <c r="C28" s="220"/>
      <c r="D28" s="85"/>
    </row>
    <row r="29" spans="1:4" ht="13.5" customHeight="1">
      <c r="A29" s="418">
        <v>16</v>
      </c>
      <c r="B29" s="220" t="s">
        <v>1130</v>
      </c>
      <c r="C29" s="189"/>
      <c r="D29" s="258"/>
    </row>
    <row r="30" spans="1:4" ht="13.5" customHeight="1">
      <c r="A30" s="160">
        <v>17</v>
      </c>
      <c r="B30" s="252" t="s">
        <v>1131</v>
      </c>
      <c r="C30" s="252"/>
      <c r="D30" s="219"/>
    </row>
    <row r="31" spans="1:4" ht="13.5" customHeight="1">
      <c r="A31" s="160"/>
      <c r="B31" s="220" t="s">
        <v>1132</v>
      </c>
      <c r="C31" s="220"/>
      <c r="D31" s="85"/>
    </row>
    <row r="32" spans="1:4" ht="13.5" customHeight="1">
      <c r="A32" s="160">
        <v>18</v>
      </c>
      <c r="B32" s="220" t="s">
        <v>1133</v>
      </c>
      <c r="C32" s="189"/>
      <c r="D32" s="258"/>
    </row>
    <row r="33" spans="1:4" ht="13.5" customHeight="1">
      <c r="A33" s="160">
        <v>19</v>
      </c>
      <c r="B33" s="220" t="s">
        <v>1134</v>
      </c>
      <c r="C33" s="190"/>
      <c r="D33" s="191"/>
    </row>
    <row r="34" spans="1:4" ht="13.5" customHeight="1">
      <c r="A34" s="160">
        <v>20</v>
      </c>
      <c r="B34" s="220" t="s">
        <v>1135</v>
      </c>
      <c r="C34" s="190"/>
      <c r="D34" s="191"/>
    </row>
    <row r="35" spans="1:4" ht="13.5" customHeight="1">
      <c r="A35" s="160">
        <v>21</v>
      </c>
      <c r="B35" s="220" t="s">
        <v>2316</v>
      </c>
      <c r="C35" s="190"/>
      <c r="D35" s="191"/>
    </row>
    <row r="36" spans="1:4" ht="13.5" customHeight="1">
      <c r="A36" s="160">
        <v>22</v>
      </c>
      <c r="B36" s="312" t="s">
        <v>2317</v>
      </c>
      <c r="C36" s="225">
        <f>SUM(C32:C35)</f>
        <v>0</v>
      </c>
      <c r="D36" s="226">
        <f>SUM(D32:D35)</f>
        <v>0</v>
      </c>
    </row>
    <row r="37" spans="1:4" ht="13.5" customHeight="1">
      <c r="A37" s="160"/>
      <c r="B37" s="220" t="s">
        <v>991</v>
      </c>
      <c r="C37" s="220"/>
      <c r="D37" s="85"/>
    </row>
    <row r="38" spans="1:4" ht="13.5" customHeight="1">
      <c r="A38" s="160">
        <v>23</v>
      </c>
      <c r="B38" s="220" t="s">
        <v>1133</v>
      </c>
      <c r="C38" s="190"/>
      <c r="D38" s="191"/>
    </row>
    <row r="39" spans="1:4" ht="13.5" customHeight="1">
      <c r="A39" s="160">
        <v>24</v>
      </c>
      <c r="B39" s="220" t="s">
        <v>1134</v>
      </c>
      <c r="C39" s="190"/>
      <c r="D39" s="191"/>
    </row>
    <row r="40" spans="1:4" ht="13.5" customHeight="1">
      <c r="A40" s="160">
        <v>25</v>
      </c>
      <c r="B40" s="220" t="s">
        <v>1135</v>
      </c>
      <c r="C40" s="190"/>
      <c r="D40" s="191"/>
    </row>
    <row r="41" spans="1:4" ht="13.5" customHeight="1">
      <c r="A41" s="160">
        <v>26</v>
      </c>
      <c r="B41" s="220" t="s">
        <v>2316</v>
      </c>
      <c r="C41" s="190"/>
      <c r="D41" s="191"/>
    </row>
    <row r="42" spans="1:4" ht="13.5" customHeight="1" thickBot="1">
      <c r="A42" s="259">
        <v>27</v>
      </c>
      <c r="B42" s="425" t="s">
        <v>992</v>
      </c>
      <c r="C42" s="230">
        <f>SUM(C38:C41)</f>
        <v>0</v>
      </c>
      <c r="D42" s="231">
        <f>SUM(D38:D41)</f>
        <v>0</v>
      </c>
    </row>
    <row r="43" spans="1:4">
      <c r="A43" s="77" t="s">
        <v>993</v>
      </c>
      <c r="B43" s="77"/>
      <c r="C43" s="77"/>
      <c r="D43" s="77"/>
    </row>
    <row r="44" spans="1:4">
      <c r="A44" s="112" t="s">
        <v>994</v>
      </c>
      <c r="B44" s="112"/>
      <c r="C44" s="112"/>
      <c r="D44" s="112"/>
    </row>
    <row r="45" spans="1:4">
      <c r="A45" s="77"/>
      <c r="B45" s="77"/>
      <c r="C45" s="77"/>
      <c r="D45" s="77"/>
    </row>
    <row r="46" spans="1:4">
      <c r="A46" s="77"/>
      <c r="B46" s="77"/>
      <c r="C46" s="77"/>
      <c r="D46" s="77"/>
    </row>
    <row r="47" spans="1:4">
      <c r="A47" s="77"/>
      <c r="B47" s="77"/>
      <c r="C47" s="77"/>
      <c r="D47" s="77"/>
    </row>
    <row r="48" spans="1:4">
      <c r="A48" s="77"/>
      <c r="B48" s="77"/>
      <c r="C48" s="77"/>
      <c r="D48" s="77"/>
    </row>
    <row r="49" spans="1:4">
      <c r="A49" s="77"/>
      <c r="B49" s="62"/>
      <c r="D49" s="77"/>
    </row>
    <row r="50" spans="1:4">
      <c r="A50" s="77"/>
      <c r="D50" s="77"/>
    </row>
    <row r="51" spans="1:4">
      <c r="A51" s="77"/>
      <c r="D51" s="77"/>
    </row>
    <row r="52" spans="1:4">
      <c r="A52" s="77"/>
      <c r="B52" s="62"/>
      <c r="D52" s="77"/>
    </row>
    <row r="53" spans="1:4">
      <c r="A53" s="77"/>
      <c r="B53" s="62"/>
      <c r="D53" s="77"/>
    </row>
    <row r="54" spans="1:4">
      <c r="A54" s="77"/>
      <c r="B54" s="62"/>
      <c r="D54" s="77"/>
    </row>
    <row r="55" spans="1:4">
      <c r="A55" s="77"/>
      <c r="B55" s="62"/>
      <c r="D55" s="77"/>
    </row>
    <row r="56" spans="1:4">
      <c r="A56" s="77"/>
      <c r="B56" s="62"/>
      <c r="D56" s="77"/>
    </row>
    <row r="57" spans="1:4">
      <c r="A57" s="77"/>
      <c r="B57" s="62"/>
      <c r="D57" s="77"/>
    </row>
    <row r="58" spans="1:4">
      <c r="A58" s="77"/>
      <c r="B58" s="77"/>
      <c r="C58" s="77"/>
      <c r="D58" s="77"/>
    </row>
  </sheetData>
  <phoneticPr fontId="0" type="noConversion"/>
  <printOptions horizontalCentered="1" verticalCentered="1"/>
  <pageMargins left="0.25" right="0.25" top="0.25" bottom="0.25" header="0.5" footer="0.21"/>
  <pageSetup scale="78"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 r:id="rId4" name="Button 43">
              <controlPr locked="0" defaultSize="0" autoFill="0" autoLine="0" autoPict="0">
                <anchor moveWithCells="1" sizeWithCells="1">
                  <from>
                    <xdr:col>1</xdr:col>
                    <xdr:colOff>3400425</xdr:colOff>
                    <xdr:row>45</xdr:row>
                    <xdr:rowOff>57150</xdr:rowOff>
                  </from>
                  <to>
                    <xdr:col>1</xdr:col>
                    <xdr:colOff>3400425</xdr:colOff>
                    <xdr:row>47</xdr:row>
                    <xdr:rowOff>28575</xdr:rowOff>
                  </to>
                </anchor>
              </controlPr>
            </control>
          </mc:Choice>
        </mc:AlternateContent>
        <mc:AlternateContent xmlns:mc="http://schemas.openxmlformats.org/markup-compatibility/2006">
          <mc:Choice Requires="x14">
            <control shapeId="35884" r:id="rId5" name="Button 44">
              <controlPr locked="0" defaultSize="0" autoFill="0" autoLine="0" autoPict="0">
                <anchor moveWithCells="1" sizeWithCells="1">
                  <from>
                    <xdr:col>1</xdr:col>
                    <xdr:colOff>3400425</xdr:colOff>
                    <xdr:row>45</xdr:row>
                    <xdr:rowOff>57150</xdr:rowOff>
                  </from>
                  <to>
                    <xdr:col>1</xdr:col>
                    <xdr:colOff>3400425</xdr:colOff>
                    <xdr:row>47</xdr:row>
                    <xdr:rowOff>28575</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39"/>
  <dimension ref="A1:O137"/>
  <sheetViews>
    <sheetView defaultGridColor="0" view="pageBreakPreview" topLeftCell="A79" colorId="22" zoomScale="50" zoomScaleNormal="85" zoomScaleSheetLayoutView="50" workbookViewId="0">
      <selection activeCell="C59" sqref="C59"/>
    </sheetView>
  </sheetViews>
  <sheetFormatPr defaultColWidth="9.6640625" defaultRowHeight="15"/>
  <cols>
    <col min="1" max="1" width="4.6640625" customWidth="1"/>
    <col min="2" max="2" width="1.6640625" customWidth="1"/>
    <col min="3" max="3" width="47.88671875" customWidth="1"/>
    <col min="4" max="4" width="16.44140625" customWidth="1"/>
    <col min="5" max="5" width="16.5546875" customWidth="1"/>
    <col min="6" max="6" width="16.77734375" customWidth="1"/>
    <col min="7" max="7" width="15.6640625" customWidth="1"/>
  </cols>
  <sheetData>
    <row r="1" spans="1:15" ht="18.600000000000001" customHeight="1" thickBot="1">
      <c r="A1" s="35" t="str">
        <f>'Data Sheet'!$A$49</f>
        <v xml:space="preserve">Annual Report of KeySpan Gas East Corporation d/b/a National Grid  </v>
      </c>
      <c r="B1" s="517"/>
      <c r="C1" s="517"/>
      <c r="D1" s="517"/>
      <c r="E1" s="517"/>
      <c r="F1" s="182" t="str">
        <f>'Data Sheet'!$A$45</f>
        <v>Year ended December 31, 2013</v>
      </c>
      <c r="G1" s="518"/>
      <c r="H1" s="517"/>
      <c r="I1" s="517"/>
    </row>
    <row r="2" spans="1:15" ht="18.600000000000001" customHeight="1">
      <c r="A2" s="519"/>
      <c r="B2" s="520"/>
      <c r="C2" s="520"/>
      <c r="D2" s="520"/>
      <c r="E2" s="520"/>
      <c r="F2" s="520"/>
      <c r="G2" s="521"/>
      <c r="H2" s="517"/>
      <c r="I2" s="35"/>
      <c r="N2" s="182"/>
      <c r="O2" s="40"/>
    </row>
    <row r="3" spans="1:15" ht="18.600000000000001" customHeight="1">
      <c r="A3" s="81" t="s">
        <v>995</v>
      </c>
      <c r="B3" s="82"/>
      <c r="C3" s="82"/>
      <c r="D3" s="82"/>
      <c r="E3" s="82"/>
      <c r="F3" s="82"/>
      <c r="G3" s="83"/>
      <c r="H3" s="517"/>
      <c r="I3" s="517"/>
    </row>
    <row r="4" spans="1:15" ht="18.600000000000001" customHeight="1">
      <c r="A4" s="522"/>
      <c r="B4" s="517"/>
      <c r="C4" s="517"/>
      <c r="D4" s="517"/>
      <c r="E4" s="517"/>
      <c r="F4" s="517"/>
      <c r="G4" s="523"/>
      <c r="H4" s="517"/>
      <c r="I4" s="82"/>
      <c r="J4" s="82"/>
      <c r="K4" s="82"/>
      <c r="L4" s="82"/>
      <c r="M4" s="82"/>
      <c r="N4" s="82"/>
      <c r="O4" s="82"/>
    </row>
    <row r="5" spans="1:15" ht="18.600000000000001" customHeight="1">
      <c r="A5" s="522"/>
      <c r="B5" s="517" t="s">
        <v>744</v>
      </c>
      <c r="C5" s="517"/>
      <c r="D5" s="517"/>
      <c r="E5" s="517"/>
      <c r="F5" s="517"/>
      <c r="G5" s="523"/>
      <c r="H5" s="517"/>
      <c r="I5" s="517"/>
    </row>
    <row r="6" spans="1:15" ht="18.600000000000001" customHeight="1">
      <c r="A6" s="522"/>
      <c r="B6" s="517" t="s">
        <v>745</v>
      </c>
      <c r="C6" s="517"/>
      <c r="D6" s="517"/>
      <c r="E6" s="517"/>
      <c r="F6" s="517"/>
      <c r="G6" s="523"/>
      <c r="H6" s="517"/>
      <c r="I6" s="517"/>
    </row>
    <row r="7" spans="1:15" ht="18.600000000000001" customHeight="1">
      <c r="A7" s="522"/>
      <c r="B7" s="517" t="s">
        <v>746</v>
      </c>
      <c r="C7" s="517"/>
      <c r="D7" s="517"/>
      <c r="E7" s="517"/>
      <c r="F7" s="517"/>
      <c r="G7" s="523"/>
      <c r="H7" s="517"/>
      <c r="I7" s="517"/>
    </row>
    <row r="8" spans="1:15" ht="18.600000000000001" customHeight="1">
      <c r="A8" s="522"/>
      <c r="B8" s="517" t="s">
        <v>747</v>
      </c>
      <c r="C8" s="517"/>
      <c r="D8" s="517"/>
      <c r="E8" s="517"/>
      <c r="F8" s="517"/>
      <c r="G8" s="523"/>
      <c r="H8" s="517"/>
      <c r="I8" s="517"/>
    </row>
    <row r="9" spans="1:15" ht="18.600000000000001" customHeight="1">
      <c r="A9" s="522"/>
      <c r="B9" s="517" t="s">
        <v>2058</v>
      </c>
      <c r="C9" s="517"/>
      <c r="D9" s="517"/>
      <c r="E9" s="517"/>
      <c r="F9" s="517"/>
      <c r="G9" s="523"/>
      <c r="H9" s="517"/>
      <c r="I9" s="517"/>
    </row>
    <row r="10" spans="1:15" ht="18.600000000000001" customHeight="1">
      <c r="A10" s="522"/>
      <c r="B10" s="517" t="s">
        <v>2059</v>
      </c>
      <c r="C10" s="517"/>
      <c r="D10" s="517"/>
      <c r="E10" s="517"/>
      <c r="F10" s="517"/>
      <c r="G10" s="523"/>
      <c r="H10" s="517"/>
      <c r="I10" s="517"/>
    </row>
    <row r="11" spans="1:15" ht="18.600000000000001" customHeight="1">
      <c r="A11" s="522"/>
      <c r="B11" s="517" t="s">
        <v>2060</v>
      </c>
      <c r="C11" s="517"/>
      <c r="D11" s="517"/>
      <c r="E11" s="517"/>
      <c r="F11" s="517"/>
      <c r="G11" s="523"/>
      <c r="H11" s="517"/>
      <c r="I11" s="517"/>
    </row>
    <row r="12" spans="1:15" ht="18.600000000000001" customHeight="1">
      <c r="A12" s="426"/>
      <c r="B12" s="517" t="s">
        <v>2061</v>
      </c>
      <c r="C12" s="517"/>
      <c r="D12" s="517"/>
      <c r="E12" s="517"/>
      <c r="F12" s="517"/>
      <c r="G12" s="523"/>
      <c r="H12" s="517"/>
      <c r="I12" s="517"/>
    </row>
    <row r="13" spans="1:15" ht="18.600000000000001" customHeight="1">
      <c r="A13" s="426"/>
      <c r="B13" s="148"/>
      <c r="C13" s="517" t="s">
        <v>2062</v>
      </c>
      <c r="D13" s="517"/>
      <c r="E13" s="517"/>
      <c r="F13" s="517"/>
      <c r="G13" s="523"/>
      <c r="H13" s="517"/>
      <c r="I13" s="148"/>
    </row>
    <row r="14" spans="1:15" ht="18.600000000000001" customHeight="1">
      <c r="A14" s="524"/>
      <c r="B14" s="525"/>
      <c r="C14" s="526"/>
      <c r="D14" s="526"/>
      <c r="E14" s="526"/>
      <c r="F14" s="526"/>
      <c r="G14" s="527"/>
      <c r="H14" s="517"/>
      <c r="I14" s="148"/>
      <c r="J14" s="148"/>
    </row>
    <row r="15" spans="1:15" ht="18.600000000000001" customHeight="1">
      <c r="A15" s="528" t="s">
        <v>524</v>
      </c>
      <c r="B15" s="529"/>
      <c r="C15" s="530" t="s">
        <v>232</v>
      </c>
      <c r="D15" s="531" t="s">
        <v>2063</v>
      </c>
      <c r="E15" s="530" t="s">
        <v>2064</v>
      </c>
      <c r="F15" s="531" t="s">
        <v>2065</v>
      </c>
      <c r="G15" s="532" t="s">
        <v>1435</v>
      </c>
      <c r="H15" s="517"/>
      <c r="I15" s="148"/>
      <c r="J15" s="148"/>
    </row>
    <row r="16" spans="1:15" ht="18.600000000000001" customHeight="1">
      <c r="A16" s="533" t="s">
        <v>529</v>
      </c>
      <c r="B16" s="534"/>
      <c r="C16" s="535" t="s">
        <v>2502</v>
      </c>
      <c r="D16" s="536" t="s">
        <v>2503</v>
      </c>
      <c r="E16" s="535" t="s">
        <v>272</v>
      </c>
      <c r="F16" s="536" t="s">
        <v>2279</v>
      </c>
      <c r="G16" s="537" t="s">
        <v>2468</v>
      </c>
      <c r="H16" s="517"/>
      <c r="I16" s="530"/>
    </row>
    <row r="17" spans="1:15" ht="18.600000000000001" customHeight="1">
      <c r="A17" s="528">
        <v>1</v>
      </c>
      <c r="B17" s="529"/>
      <c r="C17" s="517" t="s">
        <v>2066</v>
      </c>
      <c r="D17" s="538"/>
      <c r="E17" s="517"/>
      <c r="F17" s="538"/>
      <c r="G17" s="523"/>
      <c r="H17" s="517"/>
      <c r="I17" s="530"/>
    </row>
    <row r="18" spans="1:15" ht="18.600000000000001" customHeight="1">
      <c r="A18" s="528">
        <f t="shared" ref="A18:A34" si="0">1+A17</f>
        <v>2</v>
      </c>
      <c r="B18" s="529"/>
      <c r="C18" s="517" t="s">
        <v>2067</v>
      </c>
      <c r="D18" s="539"/>
      <c r="E18" s="540"/>
      <c r="F18" s="539"/>
      <c r="G18" s="541">
        <f>D18+E18+F18</f>
        <v>0</v>
      </c>
      <c r="H18" s="517"/>
      <c r="I18" s="530"/>
    </row>
    <row r="19" spans="1:15" ht="18.600000000000001" customHeight="1">
      <c r="A19" s="528">
        <f t="shared" si="0"/>
        <v>3</v>
      </c>
      <c r="B19" s="529"/>
      <c r="C19" s="517" t="s">
        <v>2068</v>
      </c>
      <c r="D19" s="606"/>
      <c r="E19" s="609"/>
      <c r="F19" s="606"/>
      <c r="G19" s="610"/>
      <c r="H19" s="517"/>
      <c r="I19" s="530"/>
      <c r="L19" s="144"/>
      <c r="M19" s="144"/>
      <c r="N19" s="144"/>
      <c r="O19" s="144"/>
    </row>
    <row r="20" spans="1:15" ht="18.600000000000001" customHeight="1">
      <c r="A20" s="528">
        <f t="shared" si="0"/>
        <v>4</v>
      </c>
      <c r="B20" s="529"/>
      <c r="C20" s="517" t="s">
        <v>2069</v>
      </c>
      <c r="D20" s="606"/>
      <c r="E20" s="542"/>
      <c r="F20" s="543"/>
      <c r="G20" s="544">
        <f>D20+E20+F20</f>
        <v>0</v>
      </c>
      <c r="H20" s="517"/>
      <c r="I20" s="530"/>
    </row>
    <row r="21" spans="1:15" ht="18.600000000000001" customHeight="1">
      <c r="A21" s="528">
        <f t="shared" si="0"/>
        <v>5</v>
      </c>
      <c r="B21" s="529"/>
      <c r="C21" s="517" t="s">
        <v>391</v>
      </c>
      <c r="D21" s="606"/>
      <c r="E21" s="542"/>
      <c r="F21" s="543"/>
      <c r="G21" s="544" t="s">
        <v>273</v>
      </c>
      <c r="H21" s="517"/>
      <c r="I21" s="530"/>
      <c r="M21" s="176"/>
      <c r="N21" s="176"/>
      <c r="O21" s="176"/>
    </row>
    <row r="22" spans="1:15" ht="18.600000000000001" customHeight="1">
      <c r="A22" s="528">
        <f t="shared" si="0"/>
        <v>6</v>
      </c>
      <c r="B22" s="529"/>
      <c r="C22" s="517" t="s">
        <v>392</v>
      </c>
      <c r="D22" s="606"/>
      <c r="E22" s="542"/>
      <c r="F22" s="543"/>
      <c r="G22" s="544">
        <f>D22+E22+F22</f>
        <v>0</v>
      </c>
      <c r="H22" s="517"/>
      <c r="I22" s="530"/>
      <c r="M22" s="176"/>
      <c r="N22" s="176"/>
      <c r="O22" s="176"/>
    </row>
    <row r="23" spans="1:15" ht="18.600000000000001" customHeight="1">
      <c r="A23" s="528">
        <f t="shared" si="0"/>
        <v>7</v>
      </c>
      <c r="B23" s="529"/>
      <c r="C23" s="517" t="s">
        <v>393</v>
      </c>
      <c r="D23" s="606"/>
      <c r="E23" s="542"/>
      <c r="F23" s="543"/>
      <c r="G23" s="544">
        <f>D23+E23+F23</f>
        <v>0</v>
      </c>
      <c r="H23" s="517"/>
      <c r="I23" s="530"/>
      <c r="M23" s="176"/>
      <c r="N23" s="176"/>
      <c r="O23" s="176"/>
    </row>
    <row r="24" spans="1:15" ht="18.600000000000001" customHeight="1">
      <c r="A24" s="528">
        <f t="shared" si="0"/>
        <v>8</v>
      </c>
      <c r="B24" s="529"/>
      <c r="C24" s="517" t="s">
        <v>394</v>
      </c>
      <c r="D24" s="606"/>
      <c r="E24" s="542"/>
      <c r="F24" s="543"/>
      <c r="G24" s="544">
        <f>D24+E24+F24</f>
        <v>0</v>
      </c>
      <c r="H24" s="517"/>
      <c r="I24" s="530"/>
      <c r="M24" s="176"/>
      <c r="N24" s="176"/>
      <c r="O24" s="176"/>
    </row>
    <row r="25" spans="1:15" ht="18.600000000000001" customHeight="1">
      <c r="A25" s="528">
        <f t="shared" si="0"/>
        <v>9</v>
      </c>
      <c r="B25" s="529"/>
      <c r="C25" s="517" t="s">
        <v>395</v>
      </c>
      <c r="D25" s="543"/>
      <c r="E25" s="542"/>
      <c r="F25" s="543" t="s">
        <v>273</v>
      </c>
      <c r="G25" s="544">
        <f>D25+E25+F25</f>
        <v>0</v>
      </c>
      <c r="H25" s="517"/>
      <c r="I25" s="530"/>
      <c r="M25" s="176"/>
      <c r="N25" s="176"/>
      <c r="O25" s="176"/>
    </row>
    <row r="26" spans="1:15" ht="18.600000000000001" customHeight="1">
      <c r="A26" s="528">
        <f t="shared" si="0"/>
        <v>10</v>
      </c>
      <c r="B26" s="529"/>
      <c r="C26" s="517" t="s">
        <v>396</v>
      </c>
      <c r="D26" s="545">
        <f>D20+D22-D23-D24+D25</f>
        <v>0</v>
      </c>
      <c r="E26" s="546">
        <f>E20+E22-E23-E24+E25</f>
        <v>0</v>
      </c>
      <c r="F26" s="545">
        <f>F20+F22-F23-F24+F25</f>
        <v>0</v>
      </c>
      <c r="G26" s="547">
        <f>G20+G22-G23-G24+G25</f>
        <v>0</v>
      </c>
      <c r="H26" s="517"/>
      <c r="I26" s="530"/>
      <c r="L26" s="176"/>
      <c r="M26" s="176"/>
      <c r="N26" s="176"/>
      <c r="O26" s="176"/>
    </row>
    <row r="27" spans="1:15" ht="18.600000000000001" customHeight="1">
      <c r="A27" s="528">
        <f t="shared" si="0"/>
        <v>11</v>
      </c>
      <c r="B27" s="529"/>
      <c r="C27" s="517" t="s">
        <v>397</v>
      </c>
      <c r="D27" s="606"/>
      <c r="E27" s="609"/>
      <c r="F27" s="606"/>
      <c r="G27" s="610"/>
      <c r="H27" s="517"/>
      <c r="I27" s="530"/>
      <c r="L27" s="144"/>
      <c r="M27" s="144"/>
      <c r="N27" s="144"/>
      <c r="O27" s="144"/>
    </row>
    <row r="28" spans="1:15" ht="18.600000000000001" customHeight="1">
      <c r="A28" s="528">
        <f t="shared" si="0"/>
        <v>12</v>
      </c>
      <c r="B28" s="529"/>
      <c r="C28" s="517" t="s">
        <v>398</v>
      </c>
      <c r="D28" s="606"/>
      <c r="E28" s="609"/>
      <c r="F28" s="606"/>
      <c r="G28" s="610"/>
      <c r="H28" s="517"/>
      <c r="I28" s="530"/>
    </row>
    <row r="29" spans="1:15" ht="18.600000000000001" customHeight="1">
      <c r="A29" s="528">
        <f t="shared" si="0"/>
        <v>13</v>
      </c>
      <c r="B29" s="529"/>
      <c r="C29" s="517" t="s">
        <v>399</v>
      </c>
      <c r="D29" s="543"/>
      <c r="E29" s="542"/>
      <c r="F29" s="543"/>
      <c r="G29" s="544">
        <f>D29+E29+F29</f>
        <v>0</v>
      </c>
      <c r="H29" s="517"/>
    </row>
    <row r="30" spans="1:15" ht="18.600000000000001" customHeight="1">
      <c r="A30" s="528">
        <f t="shared" si="0"/>
        <v>14</v>
      </c>
      <c r="B30" s="529"/>
      <c r="C30" s="517" t="s">
        <v>400</v>
      </c>
      <c r="D30" s="606"/>
      <c r="E30" s="542"/>
      <c r="F30" s="543"/>
      <c r="G30" s="544">
        <f>D30+E30+F30</f>
        <v>0</v>
      </c>
      <c r="H30" s="517"/>
      <c r="I30" s="530"/>
      <c r="L30" s="176"/>
      <c r="M30" s="144"/>
      <c r="N30" s="144"/>
      <c r="O30" s="144"/>
    </row>
    <row r="31" spans="1:15" ht="18.600000000000001" customHeight="1">
      <c r="A31" s="528">
        <f t="shared" si="0"/>
        <v>15</v>
      </c>
      <c r="B31" s="529"/>
      <c r="C31" s="517" t="s">
        <v>401</v>
      </c>
      <c r="D31" s="545">
        <f>SUM(D28:D30)</f>
        <v>0</v>
      </c>
      <c r="E31" s="546">
        <f>SUM(E28:E30)</f>
        <v>0</v>
      </c>
      <c r="F31" s="545">
        <f>SUM(F28:F30)</f>
        <v>0</v>
      </c>
      <c r="G31" s="547">
        <f>SUM(G28:G30)</f>
        <v>0</v>
      </c>
      <c r="H31" s="517"/>
      <c r="I31" s="530"/>
      <c r="M31" s="144"/>
      <c r="N31" s="176"/>
      <c r="O31" s="176"/>
    </row>
    <row r="32" spans="1:15" ht="18.600000000000001" customHeight="1">
      <c r="A32" s="528">
        <f t="shared" si="0"/>
        <v>16</v>
      </c>
      <c r="B32" s="529"/>
      <c r="C32" s="517" t="s">
        <v>402</v>
      </c>
      <c r="D32" s="545">
        <f>D18+D26+D31</f>
        <v>0</v>
      </c>
      <c r="E32" s="546">
        <f>E18+E26+E31</f>
        <v>0</v>
      </c>
      <c r="F32" s="545">
        <f>F18+F26+F31</f>
        <v>0</v>
      </c>
      <c r="G32" s="547">
        <f>G18+G26+G31</f>
        <v>0</v>
      </c>
      <c r="H32" s="517"/>
      <c r="I32" s="530"/>
      <c r="L32" s="144"/>
      <c r="M32" s="144"/>
      <c r="N32" s="144"/>
      <c r="O32" s="144"/>
    </row>
    <row r="33" spans="1:15" ht="18.600000000000001" customHeight="1">
      <c r="A33" s="528">
        <f t="shared" si="0"/>
        <v>17</v>
      </c>
      <c r="B33" s="529"/>
      <c r="C33" s="517" t="s">
        <v>403</v>
      </c>
      <c r="D33" s="608"/>
      <c r="E33" s="540"/>
      <c r="F33" s="539"/>
      <c r="G33" s="541">
        <f>E33+F33</f>
        <v>0</v>
      </c>
      <c r="H33" s="517"/>
      <c r="I33" s="530"/>
      <c r="L33" s="144"/>
      <c r="M33" s="144"/>
      <c r="N33" s="144"/>
      <c r="O33" s="144"/>
    </row>
    <row r="34" spans="1:15" ht="18.600000000000001" customHeight="1">
      <c r="A34" s="528">
        <f t="shared" si="0"/>
        <v>18</v>
      </c>
      <c r="B34" s="534"/>
      <c r="C34" s="526" t="s">
        <v>404</v>
      </c>
      <c r="D34" s="607"/>
      <c r="E34" s="549"/>
      <c r="F34" s="550"/>
      <c r="G34" s="551">
        <f>E34+F34</f>
        <v>0</v>
      </c>
      <c r="H34" s="517"/>
      <c r="I34" s="530"/>
      <c r="M34" s="144"/>
      <c r="N34" s="144"/>
      <c r="O34" s="144"/>
    </row>
    <row r="35" spans="1:15" ht="18.600000000000001" customHeight="1">
      <c r="A35" s="552"/>
      <c r="B35" s="517"/>
      <c r="C35" s="517" t="s">
        <v>405</v>
      </c>
      <c r="D35" s="148"/>
      <c r="E35" s="148"/>
      <c r="F35" s="148"/>
      <c r="G35" s="553"/>
      <c r="H35" s="517"/>
      <c r="I35" s="530"/>
      <c r="M35" s="144"/>
      <c r="N35" s="144"/>
      <c r="O35" s="144"/>
    </row>
    <row r="36" spans="1:15" ht="18.600000000000001" customHeight="1">
      <c r="A36" s="552">
        <v>19</v>
      </c>
      <c r="B36" s="517"/>
      <c r="C36" s="517" t="s">
        <v>1136</v>
      </c>
      <c r="D36" s="148"/>
      <c r="E36" s="427" t="str">
        <f>IF(ISERR(E22/((E18+E32)/2))," ",E22/((E18+E32)/2))</f>
        <v xml:space="preserve"> </v>
      </c>
      <c r="F36" s="427" t="str">
        <f>IF(ISERR(F22/((F18+F32)/2))," ",F22/((F18+F32)/2))</f>
        <v xml:space="preserve"> </v>
      </c>
      <c r="G36" s="554"/>
      <c r="H36" s="517"/>
      <c r="I36" s="530"/>
      <c r="L36" s="148"/>
      <c r="M36" s="148"/>
      <c r="N36" s="148"/>
      <c r="O36" s="148"/>
    </row>
    <row r="37" spans="1:15" ht="18.600000000000001" customHeight="1">
      <c r="A37" s="555">
        <v>20</v>
      </c>
      <c r="B37" s="526"/>
      <c r="C37" s="526" t="s">
        <v>1137</v>
      </c>
      <c r="D37" s="525"/>
      <c r="E37" s="556"/>
      <c r="F37" s="556"/>
      <c r="G37" s="557"/>
      <c r="H37" s="517"/>
      <c r="I37" s="530"/>
      <c r="L37" s="148"/>
      <c r="M37" s="427"/>
      <c r="N37" s="427"/>
      <c r="O37" s="428"/>
    </row>
    <row r="38" spans="1:15" ht="18.600000000000001" customHeight="1">
      <c r="A38" s="552"/>
      <c r="B38" s="517"/>
      <c r="C38" s="517" t="s">
        <v>1138</v>
      </c>
      <c r="D38" s="148"/>
      <c r="E38" s="148"/>
      <c r="F38" s="148"/>
      <c r="G38" s="553"/>
      <c r="H38" s="517"/>
      <c r="I38" s="530"/>
      <c r="L38" s="148"/>
      <c r="M38" s="427"/>
      <c r="N38" s="427"/>
      <c r="O38" s="428"/>
    </row>
    <row r="39" spans="1:15" ht="18.600000000000001" customHeight="1">
      <c r="A39" s="552">
        <v>21</v>
      </c>
      <c r="B39" s="517"/>
      <c r="C39" s="517" t="s">
        <v>72</v>
      </c>
      <c r="D39" s="148"/>
      <c r="E39" s="148"/>
      <c r="F39" s="148"/>
      <c r="G39" s="554"/>
      <c r="H39" s="517"/>
      <c r="I39" s="530"/>
      <c r="L39" s="148"/>
      <c r="M39" s="148"/>
      <c r="N39" s="148"/>
      <c r="O39" s="148"/>
    </row>
    <row r="40" spans="1:15" ht="18.600000000000001" customHeight="1">
      <c r="A40" s="555"/>
      <c r="B40" s="526"/>
      <c r="C40" s="526" t="s">
        <v>73</v>
      </c>
      <c r="D40" s="525"/>
      <c r="E40" s="525"/>
      <c r="F40" s="525"/>
      <c r="G40" s="558"/>
      <c r="H40" s="517"/>
      <c r="I40" s="530"/>
      <c r="L40" s="148"/>
      <c r="M40" s="148"/>
      <c r="N40" s="148"/>
      <c r="O40" s="428"/>
    </row>
    <row r="41" spans="1:15" ht="18.600000000000001" customHeight="1">
      <c r="A41" s="528"/>
      <c r="B41" s="517" t="s">
        <v>74</v>
      </c>
      <c r="C41" s="517"/>
      <c r="D41" s="517"/>
      <c r="E41" s="517"/>
      <c r="F41" s="517"/>
      <c r="G41" s="523"/>
      <c r="H41" s="517"/>
      <c r="I41" s="530"/>
      <c r="L41" s="148"/>
      <c r="M41" s="148"/>
      <c r="N41" s="148"/>
      <c r="O41" s="427"/>
    </row>
    <row r="42" spans="1:15" ht="18.600000000000001" customHeight="1">
      <c r="A42" s="528"/>
      <c r="B42" s="517" t="s">
        <v>75</v>
      </c>
      <c r="C42" s="517"/>
      <c r="D42" s="517"/>
      <c r="E42" s="517"/>
      <c r="F42" s="517"/>
      <c r="G42" s="523"/>
      <c r="H42" s="517"/>
      <c r="I42" s="530"/>
    </row>
    <row r="43" spans="1:15" ht="18.600000000000001" customHeight="1">
      <c r="A43" s="528"/>
      <c r="B43" s="517" t="s">
        <v>76</v>
      </c>
      <c r="C43" s="517"/>
      <c r="D43" s="517"/>
      <c r="E43" s="517"/>
      <c r="F43" s="517"/>
      <c r="G43" s="523"/>
      <c r="H43" s="517"/>
      <c r="I43" s="530"/>
    </row>
    <row r="44" spans="1:15" ht="18.600000000000001" customHeight="1">
      <c r="A44" s="528"/>
      <c r="B44" s="517"/>
      <c r="C44" s="517"/>
      <c r="D44" s="517"/>
      <c r="E44" s="517"/>
      <c r="F44" s="517"/>
      <c r="G44" s="523"/>
      <c r="H44" s="517"/>
      <c r="I44" s="530"/>
    </row>
    <row r="45" spans="1:15" ht="18.600000000000001" customHeight="1">
      <c r="A45" s="528"/>
      <c r="B45" s="517" t="s">
        <v>1499</v>
      </c>
      <c r="C45" s="517"/>
      <c r="D45" s="517"/>
      <c r="E45" s="517"/>
      <c r="F45" s="517"/>
      <c r="G45" s="523"/>
      <c r="H45" s="517"/>
      <c r="I45" s="530"/>
    </row>
    <row r="46" spans="1:15" ht="18.600000000000001" customHeight="1">
      <c r="A46" s="528"/>
      <c r="B46" s="517" t="s">
        <v>1500</v>
      </c>
      <c r="C46" s="517"/>
      <c r="D46" s="517"/>
      <c r="E46" s="517"/>
      <c r="F46" s="517"/>
      <c r="G46" s="523"/>
      <c r="H46" s="517"/>
      <c r="I46" s="530"/>
    </row>
    <row r="47" spans="1:15" ht="18.600000000000001" customHeight="1">
      <c r="A47" s="528"/>
      <c r="B47" s="517" t="s">
        <v>1501</v>
      </c>
      <c r="C47" s="517"/>
      <c r="D47" s="517"/>
      <c r="E47" s="517"/>
      <c r="F47" s="517"/>
      <c r="G47" s="523"/>
      <c r="H47" s="517"/>
      <c r="I47" s="530"/>
    </row>
    <row r="48" spans="1:15" ht="18.600000000000001" customHeight="1">
      <c r="A48" s="528"/>
      <c r="B48" s="517" t="s">
        <v>1502</v>
      </c>
      <c r="C48" s="517"/>
      <c r="D48" s="517"/>
      <c r="E48" s="517"/>
      <c r="F48" s="517"/>
      <c r="G48" s="523"/>
      <c r="H48" s="517"/>
      <c r="I48" s="530"/>
    </row>
    <row r="49" spans="1:15" ht="18.600000000000001" customHeight="1">
      <c r="A49" s="528"/>
      <c r="B49" s="517"/>
      <c r="C49" s="517"/>
      <c r="D49" s="517"/>
      <c r="E49" s="517"/>
      <c r="F49" s="517"/>
      <c r="G49" s="523"/>
      <c r="H49" s="517"/>
      <c r="I49" s="530"/>
    </row>
    <row r="50" spans="1:15" ht="18.600000000000001" customHeight="1">
      <c r="A50" s="528"/>
      <c r="B50" s="517" t="s">
        <v>1503</v>
      </c>
      <c r="C50" s="517"/>
      <c r="D50" s="517"/>
      <c r="E50" s="517"/>
      <c r="F50" s="517"/>
      <c r="G50" s="523"/>
      <c r="H50" s="517"/>
      <c r="I50" s="530"/>
    </row>
    <row r="51" spans="1:15" ht="18.600000000000001" customHeight="1">
      <c r="A51" s="528"/>
      <c r="B51" s="517" t="s">
        <v>1504</v>
      </c>
      <c r="C51" s="517"/>
      <c r="D51" s="517"/>
      <c r="E51" s="517"/>
      <c r="F51" s="517"/>
      <c r="G51" s="523"/>
      <c r="H51" s="517"/>
      <c r="I51" s="530"/>
    </row>
    <row r="52" spans="1:15" ht="18.600000000000001" customHeight="1">
      <c r="A52" s="528"/>
      <c r="B52" s="517" t="s">
        <v>1505</v>
      </c>
      <c r="C52" s="517"/>
      <c r="D52" s="517"/>
      <c r="E52" s="517"/>
      <c r="F52" s="517"/>
      <c r="G52" s="523"/>
      <c r="H52" s="517"/>
      <c r="I52" s="530"/>
    </row>
    <row r="53" spans="1:15" ht="18.600000000000001" customHeight="1">
      <c r="A53" s="528"/>
      <c r="B53" s="517" t="s">
        <v>1506</v>
      </c>
      <c r="C53" s="517"/>
      <c r="D53" s="517"/>
      <c r="E53" s="517"/>
      <c r="F53" s="517"/>
      <c r="G53" s="523"/>
      <c r="H53" s="517"/>
      <c r="I53" s="530"/>
    </row>
    <row r="54" spans="1:15" ht="18.600000000000001" customHeight="1">
      <c r="A54" s="528"/>
      <c r="B54" s="517"/>
      <c r="C54" s="517"/>
      <c r="D54" s="517"/>
      <c r="E54" s="517"/>
      <c r="F54" s="517"/>
      <c r="G54" s="523"/>
      <c r="H54" s="517"/>
      <c r="I54" s="530"/>
    </row>
    <row r="55" spans="1:15" ht="18.600000000000001" customHeight="1">
      <c r="A55" s="528"/>
      <c r="B55" s="517"/>
      <c r="C55" s="517"/>
      <c r="D55" s="517"/>
      <c r="E55" s="517"/>
      <c r="F55" s="517"/>
      <c r="G55" s="523"/>
      <c r="H55" s="517"/>
      <c r="I55" s="530"/>
    </row>
    <row r="56" spans="1:15" ht="18.600000000000001" customHeight="1">
      <c r="A56" s="528"/>
      <c r="B56" s="517"/>
      <c r="C56" s="517"/>
      <c r="D56" s="517"/>
      <c r="E56" s="517"/>
      <c r="F56" s="517"/>
      <c r="G56" s="523"/>
      <c r="H56" s="517"/>
      <c r="I56" s="530"/>
    </row>
    <row r="57" spans="1:15" ht="18.600000000000001" customHeight="1">
      <c r="A57" s="528"/>
      <c r="B57" s="517"/>
      <c r="C57" s="517"/>
      <c r="D57" s="517"/>
      <c r="E57" s="517"/>
      <c r="F57" s="517"/>
      <c r="G57" s="523"/>
      <c r="H57" s="517"/>
      <c r="I57" s="530"/>
    </row>
    <row r="58" spans="1:15" ht="18.600000000000001" customHeight="1" thickBot="1">
      <c r="A58" s="559"/>
      <c r="B58" s="560"/>
      <c r="C58" s="560"/>
      <c r="D58" s="560"/>
      <c r="E58" s="560"/>
      <c r="F58" s="560"/>
      <c r="G58" s="561"/>
      <c r="H58" s="517"/>
      <c r="I58" s="530"/>
    </row>
    <row r="59" spans="1:15" ht="18.600000000000001" customHeight="1">
      <c r="A59" s="518"/>
      <c r="B59" s="517"/>
      <c r="C59" s="518"/>
      <c r="D59" s="517"/>
      <c r="E59" s="517"/>
      <c r="F59" s="517"/>
      <c r="G59" s="562" t="s">
        <v>115</v>
      </c>
      <c r="H59" s="517"/>
      <c r="I59" s="530"/>
    </row>
    <row r="60" spans="1:15" ht="18.600000000000001" customHeight="1">
      <c r="A60" s="518" t="s">
        <v>1507</v>
      </c>
      <c r="B60" s="518"/>
      <c r="C60" s="518"/>
      <c r="D60" s="518"/>
      <c r="E60" s="518"/>
      <c r="F60" s="518"/>
      <c r="G60" s="518"/>
      <c r="H60" s="517"/>
      <c r="I60" s="518"/>
      <c r="K60" s="40"/>
      <c r="O60" s="429"/>
    </row>
    <row r="61" spans="1:15" ht="18.600000000000001" customHeight="1">
      <c r="A61" s="517"/>
      <c r="B61" s="517"/>
      <c r="C61" s="517"/>
      <c r="D61" s="517"/>
      <c r="E61" s="517"/>
      <c r="F61" s="517"/>
      <c r="G61" s="517"/>
      <c r="H61" s="517"/>
      <c r="I61" s="518"/>
      <c r="J61" s="40"/>
      <c r="K61" s="40"/>
      <c r="L61" s="40"/>
      <c r="M61" s="40"/>
      <c r="N61" s="40"/>
      <c r="O61" s="40"/>
    </row>
    <row r="62" spans="1:15" ht="18.600000000000001" customHeight="1">
      <c r="A62" s="517"/>
      <c r="B62" s="517"/>
      <c r="C62" s="517"/>
      <c r="D62" s="517"/>
      <c r="E62" s="517"/>
      <c r="F62" s="517"/>
      <c r="G62" s="517"/>
      <c r="H62" s="517"/>
      <c r="I62" s="517"/>
    </row>
    <row r="63" spans="1:15" ht="18.600000000000001" customHeight="1">
      <c r="A63" s="517"/>
      <c r="B63" s="517"/>
      <c r="C63" s="517"/>
      <c r="D63" s="517"/>
      <c r="E63" s="517"/>
      <c r="F63" s="517"/>
      <c r="G63" s="517"/>
      <c r="H63" s="517"/>
      <c r="I63" s="517"/>
    </row>
    <row r="64" spans="1:15" ht="18.600000000000001" customHeight="1">
      <c r="A64" s="82" t="s">
        <v>2131</v>
      </c>
      <c r="B64" s="518"/>
      <c r="C64" s="518"/>
      <c r="D64" s="518"/>
      <c r="E64" s="518"/>
      <c r="F64" s="518"/>
      <c r="G64" s="518"/>
      <c r="H64" s="517"/>
      <c r="I64" s="517"/>
    </row>
    <row r="65" spans="1:9" ht="18.600000000000001" customHeight="1">
      <c r="A65" s="517"/>
      <c r="B65" s="517"/>
      <c r="C65" s="517"/>
      <c r="D65" s="517"/>
      <c r="E65" s="517"/>
      <c r="F65" s="517"/>
      <c r="G65" s="517"/>
      <c r="H65" s="517"/>
      <c r="I65" s="517"/>
    </row>
    <row r="66" spans="1:9" ht="18.600000000000001" customHeight="1" thickBot="1">
      <c r="A66" s="35" t="str">
        <f>'Data Sheet'!$A$49</f>
        <v xml:space="preserve">Annual Report of KeySpan Gas East Corporation d/b/a National Grid  </v>
      </c>
      <c r="B66" s="517"/>
      <c r="C66" s="517"/>
      <c r="D66" s="517"/>
      <c r="E66" s="517"/>
      <c r="F66" s="182" t="str">
        <f>'Data Sheet'!$A$45</f>
        <v>Year ended December 31, 2013</v>
      </c>
      <c r="G66" s="518"/>
      <c r="H66" s="517"/>
      <c r="I66" s="517"/>
    </row>
    <row r="67" spans="1:9" ht="18.600000000000001" customHeight="1">
      <c r="A67" s="519"/>
      <c r="B67" s="520"/>
      <c r="C67" s="520"/>
      <c r="D67" s="520"/>
      <c r="E67" s="520"/>
      <c r="F67" s="520"/>
      <c r="G67" s="521"/>
      <c r="H67" s="517"/>
      <c r="I67" s="517"/>
    </row>
    <row r="68" spans="1:9" ht="18.600000000000001" customHeight="1">
      <c r="A68" s="81" t="s">
        <v>995</v>
      </c>
      <c r="B68" s="82"/>
      <c r="C68" s="82"/>
      <c r="D68" s="82"/>
      <c r="E68" s="82"/>
      <c r="F68" s="82"/>
      <c r="G68" s="83"/>
      <c r="H68" s="517"/>
      <c r="I68" s="517"/>
    </row>
    <row r="69" spans="1:9" ht="18.600000000000001" customHeight="1">
      <c r="A69" s="522"/>
      <c r="B69" s="517"/>
      <c r="C69" s="517"/>
      <c r="D69" s="517"/>
      <c r="E69" s="517"/>
      <c r="F69" s="517"/>
      <c r="G69" s="523"/>
      <c r="H69" s="517"/>
      <c r="I69" s="517"/>
    </row>
    <row r="70" spans="1:9" ht="18.600000000000001" customHeight="1">
      <c r="A70" s="522"/>
      <c r="B70" s="517" t="s">
        <v>744</v>
      </c>
      <c r="C70" s="517"/>
      <c r="D70" s="517"/>
      <c r="E70" s="517"/>
      <c r="F70" s="517"/>
      <c r="G70" s="523"/>
      <c r="H70" s="517"/>
      <c r="I70" s="517"/>
    </row>
    <row r="71" spans="1:9" ht="18.600000000000001" customHeight="1">
      <c r="A71" s="522"/>
      <c r="B71" s="517" t="s">
        <v>745</v>
      </c>
      <c r="C71" s="517"/>
      <c r="D71" s="517"/>
      <c r="E71" s="517"/>
      <c r="F71" s="517"/>
      <c r="G71" s="523"/>
      <c r="H71" s="517"/>
      <c r="I71" s="517"/>
    </row>
    <row r="72" spans="1:9" ht="18.600000000000001" customHeight="1">
      <c r="A72" s="522"/>
      <c r="B72" s="517" t="s">
        <v>746</v>
      </c>
      <c r="C72" s="517"/>
      <c r="D72" s="517"/>
      <c r="E72" s="517"/>
      <c r="F72" s="517"/>
      <c r="G72" s="523"/>
      <c r="H72" s="517"/>
      <c r="I72" s="517"/>
    </row>
    <row r="73" spans="1:9" ht="18.600000000000001" customHeight="1">
      <c r="A73" s="522"/>
      <c r="B73" s="517" t="s">
        <v>747</v>
      </c>
      <c r="C73" s="517"/>
      <c r="D73" s="517"/>
      <c r="E73" s="517"/>
      <c r="F73" s="517"/>
      <c r="G73" s="523"/>
      <c r="H73" s="517"/>
      <c r="I73" s="517"/>
    </row>
    <row r="74" spans="1:9" ht="18.600000000000001" customHeight="1">
      <c r="A74" s="522"/>
      <c r="B74" s="517" t="s">
        <v>2058</v>
      </c>
      <c r="C74" s="517"/>
      <c r="D74" s="517"/>
      <c r="E74" s="517"/>
      <c r="F74" s="517"/>
      <c r="G74" s="523"/>
      <c r="H74" s="517"/>
      <c r="I74" s="517"/>
    </row>
    <row r="75" spans="1:9" ht="18.600000000000001" customHeight="1">
      <c r="A75" s="522"/>
      <c r="B75" s="517" t="s">
        <v>2059</v>
      </c>
      <c r="C75" s="517"/>
      <c r="D75" s="517"/>
      <c r="E75" s="517"/>
      <c r="F75" s="517"/>
      <c r="G75" s="523"/>
      <c r="H75" s="517"/>
      <c r="I75" s="517"/>
    </row>
    <row r="76" spans="1:9" ht="18.600000000000001" customHeight="1">
      <c r="A76" s="522"/>
      <c r="B76" s="517" t="s">
        <v>2060</v>
      </c>
      <c r="C76" s="517"/>
      <c r="D76" s="517"/>
      <c r="E76" s="517"/>
      <c r="F76" s="517"/>
      <c r="G76" s="523"/>
      <c r="H76" s="517"/>
      <c r="I76" s="517"/>
    </row>
    <row r="77" spans="1:9" ht="18.600000000000001" customHeight="1">
      <c r="A77" s="426"/>
      <c r="B77" s="517" t="s">
        <v>2061</v>
      </c>
      <c r="C77" s="517"/>
      <c r="D77" s="517"/>
      <c r="E77" s="517"/>
      <c r="F77" s="517"/>
      <c r="G77" s="523"/>
      <c r="H77" s="517"/>
      <c r="I77" s="517"/>
    </row>
    <row r="78" spans="1:9" ht="18.600000000000001" customHeight="1">
      <c r="A78" s="426"/>
      <c r="B78" s="148"/>
      <c r="C78" s="517" t="s">
        <v>2062</v>
      </c>
      <c r="D78" s="517"/>
      <c r="E78" s="517"/>
      <c r="F78" s="517"/>
      <c r="G78" s="523"/>
      <c r="H78" s="517"/>
      <c r="I78" s="517"/>
    </row>
    <row r="79" spans="1:9" ht="18.600000000000001" customHeight="1">
      <c r="A79" s="524"/>
      <c r="B79" s="525"/>
      <c r="C79" s="526"/>
      <c r="D79" s="526"/>
      <c r="E79" s="526"/>
      <c r="F79" s="526"/>
      <c r="G79" s="527"/>
      <c r="H79" s="517"/>
      <c r="I79" s="517"/>
    </row>
    <row r="80" spans="1:9" ht="18.600000000000001" customHeight="1">
      <c r="A80" s="528" t="s">
        <v>524</v>
      </c>
      <c r="B80" s="529"/>
      <c r="C80" s="530" t="s">
        <v>232</v>
      </c>
      <c r="D80" s="531" t="s">
        <v>2063</v>
      </c>
      <c r="E80" s="530" t="s">
        <v>2064</v>
      </c>
      <c r="F80" s="531" t="s">
        <v>2065</v>
      </c>
      <c r="G80" s="532" t="s">
        <v>1435</v>
      </c>
      <c r="H80" s="517"/>
      <c r="I80" s="517"/>
    </row>
    <row r="81" spans="1:9" ht="18.600000000000001" customHeight="1">
      <c r="A81" s="533" t="s">
        <v>529</v>
      </c>
      <c r="B81" s="534"/>
      <c r="C81" s="535" t="s">
        <v>2502</v>
      </c>
      <c r="D81" s="536" t="s">
        <v>2503</v>
      </c>
      <c r="E81" s="535" t="s">
        <v>272</v>
      </c>
      <c r="F81" s="536" t="s">
        <v>2279</v>
      </c>
      <c r="G81" s="537" t="s">
        <v>2468</v>
      </c>
      <c r="H81" s="517"/>
      <c r="I81" s="517"/>
    </row>
    <row r="82" spans="1:9" ht="18.600000000000001" customHeight="1">
      <c r="A82" s="528">
        <v>1</v>
      </c>
      <c r="B82" s="529"/>
      <c r="C82" s="517" t="s">
        <v>2066</v>
      </c>
      <c r="D82" s="538"/>
      <c r="E82" s="517"/>
      <c r="F82" s="538"/>
      <c r="G82" s="523"/>
      <c r="H82" s="517"/>
      <c r="I82" s="517"/>
    </row>
    <row r="83" spans="1:9" ht="18.600000000000001" customHeight="1">
      <c r="A83" s="528">
        <f t="shared" ref="A83:A99" si="1">1+A82</f>
        <v>2</v>
      </c>
      <c r="B83" s="529"/>
      <c r="C83" s="517" t="s">
        <v>2067</v>
      </c>
      <c r="D83" s="539"/>
      <c r="E83" s="540"/>
      <c r="F83" s="539"/>
      <c r="G83" s="541">
        <f>D83+E83+F83</f>
        <v>0</v>
      </c>
      <c r="H83" s="517"/>
      <c r="I83" s="517"/>
    </row>
    <row r="84" spans="1:9" ht="18.600000000000001" customHeight="1">
      <c r="A84" s="528">
        <f t="shared" si="1"/>
        <v>3</v>
      </c>
      <c r="B84" s="529"/>
      <c r="C84" s="517" t="s">
        <v>2068</v>
      </c>
      <c r="D84" s="538"/>
      <c r="E84" s="517"/>
      <c r="F84" s="538"/>
      <c r="G84" s="523"/>
      <c r="H84" s="517"/>
      <c r="I84" s="517"/>
    </row>
    <row r="85" spans="1:9" ht="18.600000000000001" customHeight="1">
      <c r="A85" s="528">
        <f t="shared" si="1"/>
        <v>4</v>
      </c>
      <c r="B85" s="529"/>
      <c r="C85" s="517" t="s">
        <v>2069</v>
      </c>
      <c r="D85" s="538"/>
      <c r="E85" s="542"/>
      <c r="F85" s="543"/>
      <c r="G85" s="544">
        <f>D85+E85+F85</f>
        <v>0</v>
      </c>
      <c r="H85" s="517"/>
      <c r="I85" s="517"/>
    </row>
    <row r="86" spans="1:9" ht="18.600000000000001" customHeight="1">
      <c r="A86" s="528">
        <f t="shared" si="1"/>
        <v>5</v>
      </c>
      <c r="B86" s="529"/>
      <c r="C86" s="517" t="s">
        <v>391</v>
      </c>
      <c r="D86" s="538"/>
      <c r="E86" s="542"/>
      <c r="F86" s="543"/>
      <c r="G86" s="544" t="s">
        <v>273</v>
      </c>
      <c r="H86" s="517"/>
      <c r="I86" s="517"/>
    </row>
    <row r="87" spans="1:9" ht="18.600000000000001" customHeight="1">
      <c r="A87" s="528">
        <f t="shared" si="1"/>
        <v>6</v>
      </c>
      <c r="B87" s="529"/>
      <c r="C87" s="517" t="s">
        <v>392</v>
      </c>
      <c r="D87" s="538"/>
      <c r="E87" s="542"/>
      <c r="F87" s="543"/>
      <c r="G87" s="544">
        <f>D87+E87+F87</f>
        <v>0</v>
      </c>
      <c r="H87" s="517"/>
      <c r="I87" s="517"/>
    </row>
    <row r="88" spans="1:9" ht="18.600000000000001" customHeight="1">
      <c r="A88" s="528">
        <f t="shared" si="1"/>
        <v>7</v>
      </c>
      <c r="B88" s="529"/>
      <c r="C88" s="517" t="s">
        <v>393</v>
      </c>
      <c r="D88" s="538"/>
      <c r="E88" s="542"/>
      <c r="F88" s="543"/>
      <c r="G88" s="544">
        <f>D88+E88+F88</f>
        <v>0</v>
      </c>
      <c r="H88" s="517"/>
      <c r="I88" s="517"/>
    </row>
    <row r="89" spans="1:9" ht="18.600000000000001" customHeight="1">
      <c r="A89" s="528">
        <f t="shared" si="1"/>
        <v>8</v>
      </c>
      <c r="B89" s="529"/>
      <c r="C89" s="517" t="s">
        <v>394</v>
      </c>
      <c r="D89" s="538"/>
      <c r="E89" s="542"/>
      <c r="F89" s="543"/>
      <c r="G89" s="544">
        <f>D89+E89+F89</f>
        <v>0</v>
      </c>
      <c r="H89" s="517"/>
      <c r="I89" s="517"/>
    </row>
    <row r="90" spans="1:9" ht="18.600000000000001" customHeight="1">
      <c r="A90" s="528">
        <f t="shared" si="1"/>
        <v>9</v>
      </c>
      <c r="B90" s="529"/>
      <c r="C90" s="517" t="s">
        <v>395</v>
      </c>
      <c r="D90" s="543"/>
      <c r="E90" s="542"/>
      <c r="F90" s="543" t="s">
        <v>273</v>
      </c>
      <c r="G90" s="544">
        <f>D90+E90+F90</f>
        <v>0</v>
      </c>
      <c r="H90" s="517"/>
      <c r="I90" s="517"/>
    </row>
    <row r="91" spans="1:9" ht="18.600000000000001" customHeight="1">
      <c r="A91" s="528">
        <f t="shared" si="1"/>
        <v>10</v>
      </c>
      <c r="B91" s="529"/>
      <c r="C91" s="517" t="s">
        <v>396</v>
      </c>
      <c r="D91" s="545">
        <f>D85+D87-D88-D89+D90</f>
        <v>0</v>
      </c>
      <c r="E91" s="546">
        <f>E85+E87-E88-E89+E90</f>
        <v>0</v>
      </c>
      <c r="F91" s="545">
        <f>F85+F87-F88-F89+F90</f>
        <v>0</v>
      </c>
      <c r="G91" s="547">
        <f>G85+G87-G88-G89+G90</f>
        <v>0</v>
      </c>
      <c r="H91" s="517"/>
      <c r="I91" s="517"/>
    </row>
    <row r="92" spans="1:9" ht="18.600000000000001" customHeight="1">
      <c r="A92" s="528">
        <f t="shared" si="1"/>
        <v>11</v>
      </c>
      <c r="B92" s="529"/>
      <c r="C92" s="517" t="s">
        <v>397</v>
      </c>
      <c r="D92" s="538"/>
      <c r="E92" s="517"/>
      <c r="F92" s="538"/>
      <c r="G92" s="523"/>
      <c r="H92" s="517"/>
      <c r="I92" s="517"/>
    </row>
    <row r="93" spans="1:9" ht="18.600000000000001" customHeight="1">
      <c r="A93" s="528">
        <f t="shared" si="1"/>
        <v>12</v>
      </c>
      <c r="B93" s="529"/>
      <c r="C93" s="517" t="s">
        <v>398</v>
      </c>
      <c r="D93" s="538"/>
      <c r="E93" s="517"/>
      <c r="F93" s="538"/>
      <c r="G93" s="523"/>
      <c r="H93" s="517"/>
      <c r="I93" s="517"/>
    </row>
    <row r="94" spans="1:9" ht="18.600000000000001" customHeight="1">
      <c r="A94" s="528">
        <f t="shared" si="1"/>
        <v>13</v>
      </c>
      <c r="B94" s="529"/>
      <c r="C94" s="517" t="s">
        <v>399</v>
      </c>
      <c r="D94" s="543"/>
      <c r="E94" s="540"/>
      <c r="F94" s="539"/>
      <c r="G94" s="541">
        <f>D94+E94+F94</f>
        <v>0</v>
      </c>
      <c r="H94" s="517"/>
      <c r="I94" s="517"/>
    </row>
    <row r="95" spans="1:9" ht="18.600000000000001" customHeight="1">
      <c r="A95" s="528">
        <f t="shared" si="1"/>
        <v>14</v>
      </c>
      <c r="B95" s="529"/>
      <c r="C95" s="517" t="s">
        <v>400</v>
      </c>
      <c r="D95" s="538"/>
      <c r="E95" s="540"/>
      <c r="F95" s="543"/>
      <c r="G95" s="544">
        <f>D95+E95+F95</f>
        <v>0</v>
      </c>
      <c r="H95" s="517"/>
      <c r="I95" s="517"/>
    </row>
    <row r="96" spans="1:9" ht="18.600000000000001" customHeight="1">
      <c r="A96" s="528">
        <f t="shared" si="1"/>
        <v>15</v>
      </c>
      <c r="B96" s="529"/>
      <c r="C96" s="517" t="s">
        <v>401</v>
      </c>
      <c r="D96" s="545">
        <f>SUM(D93:D95)</f>
        <v>0</v>
      </c>
      <c r="E96" s="546">
        <f>SUM(E93:E95)</f>
        <v>0</v>
      </c>
      <c r="F96" s="545">
        <f>SUM(F93:F95)</f>
        <v>0</v>
      </c>
      <c r="G96" s="547">
        <f>SUM(G93:G95)</f>
        <v>0</v>
      </c>
      <c r="H96" s="517"/>
      <c r="I96" s="517"/>
    </row>
    <row r="97" spans="1:9" ht="18.600000000000001" customHeight="1">
      <c r="A97" s="528">
        <f t="shared" si="1"/>
        <v>16</v>
      </c>
      <c r="B97" s="529"/>
      <c r="C97" s="517" t="s">
        <v>402</v>
      </c>
      <c r="D97" s="545">
        <f>D83+D91+D96</f>
        <v>0</v>
      </c>
      <c r="E97" s="546">
        <f>E83+E91+E96</f>
        <v>0</v>
      </c>
      <c r="F97" s="545">
        <f>F83+F91+F96</f>
        <v>0</v>
      </c>
      <c r="G97" s="547">
        <f>G83+G91+G96</f>
        <v>0</v>
      </c>
      <c r="H97" s="517"/>
      <c r="I97" s="517"/>
    </row>
    <row r="98" spans="1:9" ht="18.600000000000001" customHeight="1">
      <c r="A98" s="528">
        <f t="shared" si="1"/>
        <v>17</v>
      </c>
      <c r="B98" s="529"/>
      <c r="C98" s="517" t="s">
        <v>403</v>
      </c>
      <c r="D98" s="538"/>
      <c r="E98" s="540"/>
      <c r="F98" s="539"/>
      <c r="G98" s="541">
        <f>E98+F98</f>
        <v>0</v>
      </c>
      <c r="H98" s="517"/>
      <c r="I98" s="517"/>
    </row>
    <row r="99" spans="1:9" ht="18.600000000000001" customHeight="1">
      <c r="A99" s="528">
        <f t="shared" si="1"/>
        <v>18</v>
      </c>
      <c r="B99" s="534"/>
      <c r="C99" s="526" t="s">
        <v>404</v>
      </c>
      <c r="D99" s="548"/>
      <c r="E99" s="549"/>
      <c r="F99" s="550"/>
      <c r="G99" s="551">
        <f>E99+F99</f>
        <v>0</v>
      </c>
      <c r="H99" s="517"/>
      <c r="I99" s="517"/>
    </row>
    <row r="100" spans="1:9" ht="18.600000000000001" customHeight="1">
      <c r="A100" s="552"/>
      <c r="B100" s="517"/>
      <c r="C100" s="517" t="s">
        <v>405</v>
      </c>
      <c r="D100" s="148"/>
      <c r="E100" s="148"/>
      <c r="F100" s="148"/>
      <c r="G100" s="553"/>
      <c r="H100" s="517"/>
      <c r="I100" s="517"/>
    </row>
    <row r="101" spans="1:9" ht="18.600000000000001" customHeight="1">
      <c r="A101" s="552">
        <v>19</v>
      </c>
      <c r="B101" s="517"/>
      <c r="C101" s="517" t="s">
        <v>1136</v>
      </c>
      <c r="D101" s="148"/>
      <c r="E101" s="427" t="str">
        <f>IF(ISERR(E87/((E83+E97)/2))," ",E87/((E83+E97)/2))</f>
        <v xml:space="preserve"> </v>
      </c>
      <c r="F101" s="427" t="str">
        <f>IF(ISERR(F87/((F83+F97)/2))," ",F87/((F83+F97)/2))</f>
        <v xml:space="preserve"> </v>
      </c>
      <c r="G101" s="554"/>
      <c r="H101" s="517"/>
      <c r="I101" s="517"/>
    </row>
    <row r="102" spans="1:9" ht="18.600000000000001" customHeight="1">
      <c r="A102" s="555">
        <v>20</v>
      </c>
      <c r="B102" s="526"/>
      <c r="C102" s="526" t="s">
        <v>1137</v>
      </c>
      <c r="D102" s="525"/>
      <c r="E102" s="556"/>
      <c r="F102" s="556"/>
      <c r="G102" s="557"/>
      <c r="H102" s="517"/>
      <c r="I102" s="517"/>
    </row>
    <row r="103" spans="1:9" ht="18.600000000000001" customHeight="1">
      <c r="A103" s="552"/>
      <c r="B103" s="517"/>
      <c r="C103" s="517" t="s">
        <v>1138</v>
      </c>
      <c r="D103" s="148"/>
      <c r="E103" s="148"/>
      <c r="F103" s="148"/>
      <c r="G103" s="553"/>
      <c r="H103" s="517"/>
      <c r="I103" s="517"/>
    </row>
    <row r="104" spans="1:9" ht="18.600000000000001" customHeight="1">
      <c r="A104" s="552">
        <v>21</v>
      </c>
      <c r="B104" s="517"/>
      <c r="C104" s="517" t="s">
        <v>72</v>
      </c>
      <c r="D104" s="148"/>
      <c r="E104" s="148"/>
      <c r="F104" s="148"/>
      <c r="G104" s="554"/>
      <c r="H104" s="517"/>
      <c r="I104" s="517"/>
    </row>
    <row r="105" spans="1:9" ht="18.600000000000001" customHeight="1">
      <c r="A105" s="555"/>
      <c r="B105" s="526"/>
      <c r="C105" s="526" t="s">
        <v>73</v>
      </c>
      <c r="D105" s="525"/>
      <c r="E105" s="525"/>
      <c r="F105" s="525"/>
      <c r="G105" s="558"/>
      <c r="H105" s="517"/>
      <c r="I105" s="517"/>
    </row>
    <row r="106" spans="1:9" ht="18.600000000000001" customHeight="1">
      <c r="A106" s="522"/>
      <c r="B106" s="517" t="s">
        <v>74</v>
      </c>
      <c r="C106" s="517"/>
      <c r="D106" s="517"/>
      <c r="E106" s="517"/>
      <c r="F106" s="517"/>
      <c r="G106" s="523"/>
      <c r="H106" s="517"/>
      <c r="I106" s="517"/>
    </row>
    <row r="107" spans="1:9" ht="18.600000000000001" customHeight="1">
      <c r="A107" s="522"/>
      <c r="B107" s="517"/>
      <c r="C107" s="517"/>
      <c r="D107" s="517"/>
      <c r="E107" s="517"/>
      <c r="F107" s="517"/>
      <c r="G107" s="523"/>
      <c r="H107" s="517"/>
      <c r="I107" s="517"/>
    </row>
    <row r="108" spans="1:9" ht="18.600000000000001" customHeight="1">
      <c r="A108" s="522"/>
      <c r="B108" s="517"/>
      <c r="C108" s="517"/>
      <c r="D108" s="517"/>
      <c r="E108" s="517"/>
      <c r="F108" s="517"/>
      <c r="G108" s="523"/>
      <c r="H108" s="517"/>
      <c r="I108" s="517"/>
    </row>
    <row r="109" spans="1:9" ht="18.600000000000001" customHeight="1">
      <c r="A109" s="522"/>
      <c r="B109" s="517"/>
      <c r="C109" s="517"/>
      <c r="D109" s="517"/>
      <c r="E109" s="517"/>
      <c r="F109" s="517"/>
      <c r="G109" s="523"/>
      <c r="H109" s="517"/>
      <c r="I109" s="517"/>
    </row>
    <row r="110" spans="1:9" ht="18.600000000000001" customHeight="1">
      <c r="A110" s="522"/>
      <c r="B110" s="517"/>
      <c r="C110" s="517"/>
      <c r="D110" s="517"/>
      <c r="E110" s="517"/>
      <c r="F110" s="517"/>
      <c r="G110" s="523"/>
      <c r="H110" s="517"/>
      <c r="I110" s="517"/>
    </row>
    <row r="111" spans="1:9" ht="18.600000000000001" customHeight="1">
      <c r="A111" s="522"/>
      <c r="B111" s="517"/>
      <c r="C111" s="517"/>
      <c r="D111" s="517"/>
      <c r="E111" s="517"/>
      <c r="F111" s="517"/>
      <c r="G111" s="523"/>
      <c r="H111" s="517"/>
      <c r="I111" s="517"/>
    </row>
    <row r="112" spans="1:9" ht="18.600000000000001" customHeight="1">
      <c r="A112" s="522"/>
      <c r="B112" s="517"/>
      <c r="C112" s="517"/>
      <c r="D112" s="517"/>
      <c r="E112" s="517"/>
      <c r="F112" s="517"/>
      <c r="G112" s="523"/>
      <c r="H112" s="517"/>
      <c r="I112" s="517"/>
    </row>
    <row r="113" spans="1:14" ht="18.600000000000001" customHeight="1">
      <c r="A113" s="522"/>
      <c r="B113" s="517"/>
      <c r="C113" s="517"/>
      <c r="D113" s="517"/>
      <c r="E113" s="517"/>
      <c r="F113" s="517"/>
      <c r="G113" s="523"/>
      <c r="H113" s="517"/>
      <c r="I113" s="517"/>
    </row>
    <row r="114" spans="1:14" ht="18.600000000000001" customHeight="1">
      <c r="A114" s="522"/>
      <c r="B114" s="517"/>
      <c r="C114" s="517"/>
      <c r="D114" s="517"/>
      <c r="E114" s="517"/>
      <c r="F114" s="517"/>
      <c r="G114" s="523"/>
      <c r="H114" s="517"/>
      <c r="I114" s="517"/>
    </row>
    <row r="115" spans="1:14" ht="18.600000000000001" customHeight="1">
      <c r="A115" s="522"/>
      <c r="B115" s="517"/>
      <c r="C115" s="517"/>
      <c r="D115" s="517"/>
      <c r="E115" s="517"/>
      <c r="F115" s="517"/>
      <c r="G115" s="523"/>
      <c r="H115" s="517"/>
      <c r="I115" s="517"/>
    </row>
    <row r="116" spans="1:14" ht="18.600000000000001" customHeight="1">
      <c r="A116" s="84"/>
      <c r="B116" s="77"/>
      <c r="C116" s="77"/>
      <c r="D116" s="77"/>
      <c r="E116" s="77"/>
      <c r="F116" s="77"/>
      <c r="G116" s="85"/>
      <c r="H116" s="77"/>
      <c r="I116" s="77"/>
      <c r="J116" s="77"/>
      <c r="K116" s="77"/>
      <c r="L116" s="77"/>
      <c r="M116" s="77"/>
      <c r="N116" s="77"/>
    </row>
    <row r="117" spans="1:14" ht="18.600000000000001" customHeight="1">
      <c r="A117" s="84"/>
      <c r="B117" s="77"/>
      <c r="C117" s="77"/>
      <c r="D117" s="77"/>
      <c r="E117" s="77"/>
      <c r="F117" s="77"/>
      <c r="G117" s="85"/>
      <c r="H117" s="77"/>
      <c r="I117" s="77"/>
      <c r="J117" s="77"/>
      <c r="K117" s="77"/>
      <c r="L117" s="77"/>
      <c r="M117" s="77"/>
      <c r="N117" s="77"/>
    </row>
    <row r="118" spans="1:14" ht="18.600000000000001" customHeight="1">
      <c r="A118" s="84"/>
      <c r="B118" s="77"/>
      <c r="C118" s="77"/>
      <c r="D118" s="77"/>
      <c r="E118" s="77"/>
      <c r="F118" s="77"/>
      <c r="G118" s="85"/>
      <c r="H118" s="77"/>
      <c r="I118" s="77"/>
      <c r="J118" s="77"/>
      <c r="K118" s="77"/>
      <c r="L118" s="77"/>
      <c r="M118" s="77"/>
      <c r="N118" s="77"/>
    </row>
    <row r="119" spans="1:14" ht="18.600000000000001" customHeight="1">
      <c r="A119" s="84"/>
      <c r="B119" s="77"/>
      <c r="C119" s="77"/>
      <c r="D119" s="77"/>
      <c r="E119" s="77"/>
      <c r="F119" s="77"/>
      <c r="G119" s="85"/>
      <c r="H119" s="77"/>
      <c r="I119" s="77"/>
      <c r="J119" s="77"/>
      <c r="K119" s="77"/>
      <c r="L119" s="77"/>
      <c r="M119" s="77"/>
      <c r="N119" s="77"/>
    </row>
    <row r="120" spans="1:14" ht="18.600000000000001" customHeight="1">
      <c r="A120" s="84"/>
      <c r="B120" s="77"/>
      <c r="C120" s="77"/>
      <c r="D120" s="77"/>
      <c r="E120" s="77"/>
      <c r="F120" s="77"/>
      <c r="G120" s="85"/>
      <c r="H120" s="77"/>
      <c r="I120" s="77"/>
      <c r="J120" s="77"/>
      <c r="K120" s="77"/>
      <c r="L120" s="77"/>
      <c r="M120" s="77"/>
      <c r="N120" s="77"/>
    </row>
    <row r="121" spans="1:14" ht="18.600000000000001" customHeight="1">
      <c r="A121" s="84"/>
      <c r="B121" s="77"/>
      <c r="C121" s="77"/>
      <c r="D121" s="77"/>
      <c r="E121" s="77"/>
      <c r="F121" s="77"/>
      <c r="G121" s="85"/>
      <c r="H121" s="77"/>
      <c r="I121" s="77"/>
      <c r="J121" s="77"/>
      <c r="K121" s="77"/>
      <c r="L121" s="77"/>
      <c r="M121" s="77"/>
      <c r="N121" s="77"/>
    </row>
    <row r="122" spans="1:14" ht="18.600000000000001" customHeight="1">
      <c r="A122" s="84"/>
      <c r="B122" s="77"/>
      <c r="C122" s="77"/>
      <c r="D122" s="77"/>
      <c r="E122" s="77"/>
      <c r="F122" s="77"/>
      <c r="G122" s="85"/>
      <c r="H122" s="77"/>
      <c r="I122" s="77"/>
      <c r="J122" s="77"/>
      <c r="K122" s="77"/>
      <c r="L122" s="77"/>
      <c r="M122" s="77"/>
      <c r="N122" s="77"/>
    </row>
    <row r="123" spans="1:14" ht="18.600000000000001" customHeight="1" thickBot="1">
      <c r="A123" s="332"/>
      <c r="B123" s="116"/>
      <c r="C123" s="116"/>
      <c r="D123" s="116"/>
      <c r="E123" s="116"/>
      <c r="F123" s="116"/>
      <c r="G123" s="260"/>
      <c r="H123" s="77"/>
      <c r="I123" s="77"/>
      <c r="J123" s="77"/>
      <c r="K123" s="77"/>
      <c r="L123" s="77"/>
      <c r="M123" s="77"/>
      <c r="N123" s="77"/>
    </row>
    <row r="124" spans="1:14" ht="18.600000000000001" customHeight="1">
      <c r="A124" s="112"/>
      <c r="B124" s="77"/>
      <c r="C124" s="112"/>
      <c r="D124" s="77"/>
      <c r="E124" s="77"/>
      <c r="F124" s="77"/>
      <c r="G124" s="62" t="s">
        <v>115</v>
      </c>
      <c r="H124" s="77"/>
      <c r="I124" s="77"/>
      <c r="J124" s="77"/>
      <c r="K124" s="77"/>
      <c r="L124" s="77"/>
      <c r="M124" s="77"/>
      <c r="N124" s="77"/>
    </row>
    <row r="125" spans="1:14" ht="18.600000000000001" customHeight="1">
      <c r="A125" s="112" t="s">
        <v>1508</v>
      </c>
      <c r="B125" s="112"/>
      <c r="C125" s="112"/>
      <c r="D125" s="112"/>
      <c r="E125" s="112"/>
      <c r="F125" s="112"/>
      <c r="G125" s="112"/>
      <c r="H125" s="77"/>
      <c r="I125" s="77"/>
      <c r="J125" s="77"/>
      <c r="K125" s="77"/>
      <c r="L125" s="77"/>
      <c r="M125" s="77"/>
      <c r="N125" s="77"/>
    </row>
    <row r="126" spans="1:14" ht="12.75" customHeight="1">
      <c r="A126" s="77"/>
      <c r="B126" s="77"/>
      <c r="C126" s="77"/>
      <c r="D126" s="77"/>
      <c r="E126" s="77"/>
      <c r="F126" s="77"/>
      <c r="G126" s="77"/>
      <c r="H126" s="77"/>
      <c r="I126" s="77"/>
      <c r="J126" s="77"/>
      <c r="K126" s="77"/>
      <c r="L126" s="77"/>
      <c r="M126" s="77"/>
      <c r="N126" s="77"/>
    </row>
    <row r="127" spans="1:14" ht="12.75" customHeight="1">
      <c r="A127" s="77"/>
      <c r="B127" s="77"/>
      <c r="C127" s="77"/>
      <c r="D127" s="77"/>
      <c r="E127" s="77"/>
      <c r="F127" s="77"/>
      <c r="G127" s="77"/>
      <c r="H127" s="77"/>
      <c r="I127" s="77"/>
      <c r="J127" s="77"/>
      <c r="K127" s="77"/>
      <c r="L127" s="77"/>
      <c r="M127" s="77"/>
      <c r="N127" s="77"/>
    </row>
    <row r="128" spans="1:14" ht="12.75" customHeight="1">
      <c r="A128" s="77"/>
      <c r="B128" s="77"/>
      <c r="C128" s="77"/>
      <c r="D128" s="77"/>
      <c r="E128" s="77"/>
      <c r="F128" s="77"/>
      <c r="G128" s="77"/>
      <c r="H128" s="77"/>
      <c r="I128" s="77"/>
      <c r="J128" s="77"/>
      <c r="K128" s="77"/>
      <c r="L128" s="77"/>
      <c r="M128" s="77"/>
      <c r="N128" s="77"/>
    </row>
    <row r="129" spans="1:14" ht="12.75" customHeight="1">
      <c r="A129" s="77"/>
      <c r="B129" s="77"/>
      <c r="C129" s="62"/>
      <c r="D129" s="77"/>
      <c r="E129" s="77"/>
      <c r="F129" s="77"/>
      <c r="G129" s="77"/>
      <c r="H129" s="77"/>
      <c r="I129" s="77"/>
      <c r="J129" s="77"/>
      <c r="K129" s="77"/>
      <c r="L129" s="77"/>
      <c r="M129" s="77"/>
      <c r="N129" s="77"/>
    </row>
    <row r="130" spans="1:14" ht="12.75" customHeight="1"/>
    <row r="131" spans="1:14" ht="12.75" customHeight="1"/>
    <row r="132" spans="1:14" ht="12.75" customHeight="1">
      <c r="C132" s="62"/>
    </row>
    <row r="133" spans="1:14" ht="12.75" customHeight="1">
      <c r="C133" s="62"/>
    </row>
    <row r="134" spans="1:14" ht="12.75" customHeight="1">
      <c r="C134" s="62"/>
    </row>
    <row r="135" spans="1:14" ht="12.75" customHeight="1">
      <c r="C135" s="62"/>
    </row>
    <row r="136" spans="1:14" ht="12.75" customHeight="1">
      <c r="C136" s="62"/>
    </row>
    <row r="137" spans="1:14" ht="12.75" customHeight="1">
      <c r="C137" s="62"/>
    </row>
  </sheetData>
  <phoneticPr fontId="0" type="noConversion"/>
  <printOptions horizontalCentered="1" verticalCentered="1"/>
  <pageMargins left="0.25" right="0.25" top="0.25" bottom="0.25" header="0.5" footer="0.21"/>
  <pageSetup scale="64" fitToHeight="2" orientation="portrait" r:id="rId1"/>
  <headerFooter alignWithMargins="0"/>
  <rowBreaks count="1" manualBreakCount="1">
    <brk id="64" max="6"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62"/>
  <sheetViews>
    <sheetView view="pageBreakPreview" topLeftCell="A100" zoomScale="80" zoomScaleNormal="100" zoomScaleSheetLayoutView="80" workbookViewId="0">
      <selection activeCell="A124" sqref="A124"/>
    </sheetView>
  </sheetViews>
  <sheetFormatPr defaultRowHeight="12.75"/>
  <cols>
    <col min="1" max="1" width="8.88671875" style="2400"/>
    <col min="2" max="2" width="35.77734375" style="2400" customWidth="1"/>
    <col min="3" max="3" width="13.21875" style="2400" customWidth="1"/>
    <col min="4" max="4" width="10.6640625" style="2400" bestFit="1" customWidth="1"/>
    <col min="5" max="5" width="9.77734375" style="2400" bestFit="1" customWidth="1"/>
    <col min="6" max="6" width="18.6640625" style="2400" customWidth="1"/>
    <col min="7" max="7" width="12" style="2400" bestFit="1" customWidth="1"/>
    <col min="8" max="8" width="8.77734375" style="2400" bestFit="1" customWidth="1"/>
    <col min="9" max="257" width="8.88671875" style="2400"/>
    <col min="258" max="258" width="35.77734375" style="2400" customWidth="1"/>
    <col min="259" max="259" width="9.33203125" style="2400" bestFit="1" customWidth="1"/>
    <col min="260" max="260" width="8.33203125" style="2400" bestFit="1" customWidth="1"/>
    <col min="261" max="261" width="9.77734375" style="2400" bestFit="1" customWidth="1"/>
    <col min="262" max="262" width="14.21875" style="2400" bestFit="1" customWidth="1"/>
    <col min="263" max="263" width="12" style="2400" bestFit="1" customWidth="1"/>
    <col min="264" max="264" width="8.77734375" style="2400" bestFit="1" customWidth="1"/>
    <col min="265" max="513" width="8.88671875" style="2400"/>
    <col min="514" max="514" width="35.77734375" style="2400" customWidth="1"/>
    <col min="515" max="515" width="9.33203125" style="2400" bestFit="1" customWidth="1"/>
    <col min="516" max="516" width="8.33203125" style="2400" bestFit="1" customWidth="1"/>
    <col min="517" max="517" width="9.77734375" style="2400" bestFit="1" customWidth="1"/>
    <col min="518" max="518" width="14.21875" style="2400" bestFit="1" customWidth="1"/>
    <col min="519" max="519" width="12" style="2400" bestFit="1" customWidth="1"/>
    <col min="520" max="520" width="8.77734375" style="2400" bestFit="1" customWidth="1"/>
    <col min="521" max="769" width="8.88671875" style="2400"/>
    <col min="770" max="770" width="35.77734375" style="2400" customWidth="1"/>
    <col min="771" max="771" width="9.33203125" style="2400" bestFit="1" customWidth="1"/>
    <col min="772" max="772" width="8.33203125" style="2400" bestFit="1" customWidth="1"/>
    <col min="773" max="773" width="9.77734375" style="2400" bestFit="1" customWidth="1"/>
    <col min="774" max="774" width="14.21875" style="2400" bestFit="1" customWidth="1"/>
    <col min="775" max="775" width="12" style="2400" bestFit="1" customWidth="1"/>
    <col min="776" max="776" width="8.77734375" style="2400" bestFit="1" customWidth="1"/>
    <col min="777" max="1025" width="8.88671875" style="2400"/>
    <col min="1026" max="1026" width="35.77734375" style="2400" customWidth="1"/>
    <col min="1027" max="1027" width="9.33203125" style="2400" bestFit="1" customWidth="1"/>
    <col min="1028" max="1028" width="8.33203125" style="2400" bestFit="1" customWidth="1"/>
    <col min="1029" max="1029" width="9.77734375" style="2400" bestFit="1" customWidth="1"/>
    <col min="1030" max="1030" width="14.21875" style="2400" bestFit="1" customWidth="1"/>
    <col min="1031" max="1031" width="12" style="2400" bestFit="1" customWidth="1"/>
    <col min="1032" max="1032" width="8.77734375" style="2400" bestFit="1" customWidth="1"/>
    <col min="1033" max="1281" width="8.88671875" style="2400"/>
    <col min="1282" max="1282" width="35.77734375" style="2400" customWidth="1"/>
    <col min="1283" max="1283" width="9.33203125" style="2400" bestFit="1" customWidth="1"/>
    <col min="1284" max="1284" width="8.33203125" style="2400" bestFit="1" customWidth="1"/>
    <col min="1285" max="1285" width="9.77734375" style="2400" bestFit="1" customWidth="1"/>
    <col min="1286" max="1286" width="14.21875" style="2400" bestFit="1" customWidth="1"/>
    <col min="1287" max="1287" width="12" style="2400" bestFit="1" customWidth="1"/>
    <col min="1288" max="1288" width="8.77734375" style="2400" bestFit="1" customWidth="1"/>
    <col min="1289" max="1537" width="8.88671875" style="2400"/>
    <col min="1538" max="1538" width="35.77734375" style="2400" customWidth="1"/>
    <col min="1539" max="1539" width="9.33203125" style="2400" bestFit="1" customWidth="1"/>
    <col min="1540" max="1540" width="8.33203125" style="2400" bestFit="1" customWidth="1"/>
    <col min="1541" max="1541" width="9.77734375" style="2400" bestFit="1" customWidth="1"/>
    <col min="1542" max="1542" width="14.21875" style="2400" bestFit="1" customWidth="1"/>
    <col min="1543" max="1543" width="12" style="2400" bestFit="1" customWidth="1"/>
    <col min="1544" max="1544" width="8.77734375" style="2400" bestFit="1" customWidth="1"/>
    <col min="1545" max="1793" width="8.88671875" style="2400"/>
    <col min="1794" max="1794" width="35.77734375" style="2400" customWidth="1"/>
    <col min="1795" max="1795" width="9.33203125" style="2400" bestFit="1" customWidth="1"/>
    <col min="1796" max="1796" width="8.33203125" style="2400" bestFit="1" customWidth="1"/>
    <col min="1797" max="1797" width="9.77734375" style="2400" bestFit="1" customWidth="1"/>
    <col min="1798" max="1798" width="14.21875" style="2400" bestFit="1" customWidth="1"/>
    <col min="1799" max="1799" width="12" style="2400" bestFit="1" customWidth="1"/>
    <col min="1800" max="1800" width="8.77734375" style="2400" bestFit="1" customWidth="1"/>
    <col min="1801" max="2049" width="8.88671875" style="2400"/>
    <col min="2050" max="2050" width="35.77734375" style="2400" customWidth="1"/>
    <col min="2051" max="2051" width="9.33203125" style="2400" bestFit="1" customWidth="1"/>
    <col min="2052" max="2052" width="8.33203125" style="2400" bestFit="1" customWidth="1"/>
    <col min="2053" max="2053" width="9.77734375" style="2400" bestFit="1" customWidth="1"/>
    <col min="2054" max="2054" width="14.21875" style="2400" bestFit="1" customWidth="1"/>
    <col min="2055" max="2055" width="12" style="2400" bestFit="1" customWidth="1"/>
    <col min="2056" max="2056" width="8.77734375" style="2400" bestFit="1" customWidth="1"/>
    <col min="2057" max="2305" width="8.88671875" style="2400"/>
    <col min="2306" max="2306" width="35.77734375" style="2400" customWidth="1"/>
    <col min="2307" max="2307" width="9.33203125" style="2400" bestFit="1" customWidth="1"/>
    <col min="2308" max="2308" width="8.33203125" style="2400" bestFit="1" customWidth="1"/>
    <col min="2309" max="2309" width="9.77734375" style="2400" bestFit="1" customWidth="1"/>
    <col min="2310" max="2310" width="14.21875" style="2400" bestFit="1" customWidth="1"/>
    <col min="2311" max="2311" width="12" style="2400" bestFit="1" customWidth="1"/>
    <col min="2312" max="2312" width="8.77734375" style="2400" bestFit="1" customWidth="1"/>
    <col min="2313" max="2561" width="8.88671875" style="2400"/>
    <col min="2562" max="2562" width="35.77734375" style="2400" customWidth="1"/>
    <col min="2563" max="2563" width="9.33203125" style="2400" bestFit="1" customWidth="1"/>
    <col min="2564" max="2564" width="8.33203125" style="2400" bestFit="1" customWidth="1"/>
    <col min="2565" max="2565" width="9.77734375" style="2400" bestFit="1" customWidth="1"/>
    <col min="2566" max="2566" width="14.21875" style="2400" bestFit="1" customWidth="1"/>
    <col min="2567" max="2567" width="12" style="2400" bestFit="1" customWidth="1"/>
    <col min="2568" max="2568" width="8.77734375" style="2400" bestFit="1" customWidth="1"/>
    <col min="2569" max="2817" width="8.88671875" style="2400"/>
    <col min="2818" max="2818" width="35.77734375" style="2400" customWidth="1"/>
    <col min="2819" max="2819" width="9.33203125" style="2400" bestFit="1" customWidth="1"/>
    <col min="2820" max="2820" width="8.33203125" style="2400" bestFit="1" customWidth="1"/>
    <col min="2821" max="2821" width="9.77734375" style="2400" bestFit="1" customWidth="1"/>
    <col min="2822" max="2822" width="14.21875" style="2400" bestFit="1" customWidth="1"/>
    <col min="2823" max="2823" width="12" style="2400" bestFit="1" customWidth="1"/>
    <col min="2824" max="2824" width="8.77734375" style="2400" bestFit="1" customWidth="1"/>
    <col min="2825" max="3073" width="8.88671875" style="2400"/>
    <col min="3074" max="3074" width="35.77734375" style="2400" customWidth="1"/>
    <col min="3075" max="3075" width="9.33203125" style="2400" bestFit="1" customWidth="1"/>
    <col min="3076" max="3076" width="8.33203125" style="2400" bestFit="1" customWidth="1"/>
    <col min="3077" max="3077" width="9.77734375" style="2400" bestFit="1" customWidth="1"/>
    <col min="3078" max="3078" width="14.21875" style="2400" bestFit="1" customWidth="1"/>
    <col min="3079" max="3079" width="12" style="2400" bestFit="1" customWidth="1"/>
    <col min="3080" max="3080" width="8.77734375" style="2400" bestFit="1" customWidth="1"/>
    <col min="3081" max="3329" width="8.88671875" style="2400"/>
    <col min="3330" max="3330" width="35.77734375" style="2400" customWidth="1"/>
    <col min="3331" max="3331" width="9.33203125" style="2400" bestFit="1" customWidth="1"/>
    <col min="3332" max="3332" width="8.33203125" style="2400" bestFit="1" customWidth="1"/>
    <col min="3333" max="3333" width="9.77734375" style="2400" bestFit="1" customWidth="1"/>
    <col min="3334" max="3334" width="14.21875" style="2400" bestFit="1" customWidth="1"/>
    <col min="3335" max="3335" width="12" style="2400" bestFit="1" customWidth="1"/>
    <col min="3336" max="3336" width="8.77734375" style="2400" bestFit="1" customWidth="1"/>
    <col min="3337" max="3585" width="8.88671875" style="2400"/>
    <col min="3586" max="3586" width="35.77734375" style="2400" customWidth="1"/>
    <col min="3587" max="3587" width="9.33203125" style="2400" bestFit="1" customWidth="1"/>
    <col min="3588" max="3588" width="8.33203125" style="2400" bestFit="1" customWidth="1"/>
    <col min="3589" max="3589" width="9.77734375" style="2400" bestFit="1" customWidth="1"/>
    <col min="3590" max="3590" width="14.21875" style="2400" bestFit="1" customWidth="1"/>
    <col min="3591" max="3591" width="12" style="2400" bestFit="1" customWidth="1"/>
    <col min="3592" max="3592" width="8.77734375" style="2400" bestFit="1" customWidth="1"/>
    <col min="3593" max="3841" width="8.88671875" style="2400"/>
    <col min="3842" max="3842" width="35.77734375" style="2400" customWidth="1"/>
    <col min="3843" max="3843" width="9.33203125" style="2400" bestFit="1" customWidth="1"/>
    <col min="3844" max="3844" width="8.33203125" style="2400" bestFit="1" customWidth="1"/>
    <col min="3845" max="3845" width="9.77734375" style="2400" bestFit="1" customWidth="1"/>
    <col min="3846" max="3846" width="14.21875" style="2400" bestFit="1" customWidth="1"/>
    <col min="3847" max="3847" width="12" style="2400" bestFit="1" customWidth="1"/>
    <col min="3848" max="3848" width="8.77734375" style="2400" bestFit="1" customWidth="1"/>
    <col min="3849" max="4097" width="8.88671875" style="2400"/>
    <col min="4098" max="4098" width="35.77734375" style="2400" customWidth="1"/>
    <col min="4099" max="4099" width="9.33203125" style="2400" bestFit="1" customWidth="1"/>
    <col min="4100" max="4100" width="8.33203125" style="2400" bestFit="1" customWidth="1"/>
    <col min="4101" max="4101" width="9.77734375" style="2400" bestFit="1" customWidth="1"/>
    <col min="4102" max="4102" width="14.21875" style="2400" bestFit="1" customWidth="1"/>
    <col min="4103" max="4103" width="12" style="2400" bestFit="1" customWidth="1"/>
    <col min="4104" max="4104" width="8.77734375" style="2400" bestFit="1" customWidth="1"/>
    <col min="4105" max="4353" width="8.88671875" style="2400"/>
    <col min="4354" max="4354" width="35.77734375" style="2400" customWidth="1"/>
    <col min="4355" max="4355" width="9.33203125" style="2400" bestFit="1" customWidth="1"/>
    <col min="4356" max="4356" width="8.33203125" style="2400" bestFit="1" customWidth="1"/>
    <col min="4357" max="4357" width="9.77734375" style="2400" bestFit="1" customWidth="1"/>
    <col min="4358" max="4358" width="14.21875" style="2400" bestFit="1" customWidth="1"/>
    <col min="4359" max="4359" width="12" style="2400" bestFit="1" customWidth="1"/>
    <col min="4360" max="4360" width="8.77734375" style="2400" bestFit="1" customWidth="1"/>
    <col min="4361" max="4609" width="8.88671875" style="2400"/>
    <col min="4610" max="4610" width="35.77734375" style="2400" customWidth="1"/>
    <col min="4611" max="4611" width="9.33203125" style="2400" bestFit="1" customWidth="1"/>
    <col min="4612" max="4612" width="8.33203125" style="2400" bestFit="1" customWidth="1"/>
    <col min="4613" max="4613" width="9.77734375" style="2400" bestFit="1" customWidth="1"/>
    <col min="4614" max="4614" width="14.21875" style="2400" bestFit="1" customWidth="1"/>
    <col min="4615" max="4615" width="12" style="2400" bestFit="1" customWidth="1"/>
    <col min="4616" max="4616" width="8.77734375" style="2400" bestFit="1" customWidth="1"/>
    <col min="4617" max="4865" width="8.88671875" style="2400"/>
    <col min="4866" max="4866" width="35.77734375" style="2400" customWidth="1"/>
    <col min="4867" max="4867" width="9.33203125" style="2400" bestFit="1" customWidth="1"/>
    <col min="4868" max="4868" width="8.33203125" style="2400" bestFit="1" customWidth="1"/>
    <col min="4869" max="4869" width="9.77734375" style="2400" bestFit="1" customWidth="1"/>
    <col min="4870" max="4870" width="14.21875" style="2400" bestFit="1" customWidth="1"/>
    <col min="4871" max="4871" width="12" style="2400" bestFit="1" customWidth="1"/>
    <col min="4872" max="4872" width="8.77734375" style="2400" bestFit="1" customWidth="1"/>
    <col min="4873" max="5121" width="8.88671875" style="2400"/>
    <col min="5122" max="5122" width="35.77734375" style="2400" customWidth="1"/>
    <col min="5123" max="5123" width="9.33203125" style="2400" bestFit="1" customWidth="1"/>
    <col min="5124" max="5124" width="8.33203125" style="2400" bestFit="1" customWidth="1"/>
    <col min="5125" max="5125" width="9.77734375" style="2400" bestFit="1" customWidth="1"/>
    <col min="5126" max="5126" width="14.21875" style="2400" bestFit="1" customWidth="1"/>
    <col min="5127" max="5127" width="12" style="2400" bestFit="1" customWidth="1"/>
    <col min="5128" max="5128" width="8.77734375" style="2400" bestFit="1" customWidth="1"/>
    <col min="5129" max="5377" width="8.88671875" style="2400"/>
    <col min="5378" max="5378" width="35.77734375" style="2400" customWidth="1"/>
    <col min="5379" max="5379" width="9.33203125" style="2400" bestFit="1" customWidth="1"/>
    <col min="5380" max="5380" width="8.33203125" style="2400" bestFit="1" customWidth="1"/>
    <col min="5381" max="5381" width="9.77734375" style="2400" bestFit="1" customWidth="1"/>
    <col min="5382" max="5382" width="14.21875" style="2400" bestFit="1" customWidth="1"/>
    <col min="5383" max="5383" width="12" style="2400" bestFit="1" customWidth="1"/>
    <col min="5384" max="5384" width="8.77734375" style="2400" bestFit="1" customWidth="1"/>
    <col min="5385" max="5633" width="8.88671875" style="2400"/>
    <col min="5634" max="5634" width="35.77734375" style="2400" customWidth="1"/>
    <col min="5635" max="5635" width="9.33203125" style="2400" bestFit="1" customWidth="1"/>
    <col min="5636" max="5636" width="8.33203125" style="2400" bestFit="1" customWidth="1"/>
    <col min="5637" max="5637" width="9.77734375" style="2400" bestFit="1" customWidth="1"/>
    <col min="5638" max="5638" width="14.21875" style="2400" bestFit="1" customWidth="1"/>
    <col min="5639" max="5639" width="12" style="2400" bestFit="1" customWidth="1"/>
    <col min="5640" max="5640" width="8.77734375" style="2400" bestFit="1" customWidth="1"/>
    <col min="5641" max="5889" width="8.88671875" style="2400"/>
    <col min="5890" max="5890" width="35.77734375" style="2400" customWidth="1"/>
    <col min="5891" max="5891" width="9.33203125" style="2400" bestFit="1" customWidth="1"/>
    <col min="5892" max="5892" width="8.33203125" style="2400" bestFit="1" customWidth="1"/>
    <col min="5893" max="5893" width="9.77734375" style="2400" bestFit="1" customWidth="1"/>
    <col min="5894" max="5894" width="14.21875" style="2400" bestFit="1" customWidth="1"/>
    <col min="5895" max="5895" width="12" style="2400" bestFit="1" customWidth="1"/>
    <col min="5896" max="5896" width="8.77734375" style="2400" bestFit="1" customWidth="1"/>
    <col min="5897" max="6145" width="8.88671875" style="2400"/>
    <col min="6146" max="6146" width="35.77734375" style="2400" customWidth="1"/>
    <col min="6147" max="6147" width="9.33203125" style="2400" bestFit="1" customWidth="1"/>
    <col min="6148" max="6148" width="8.33203125" style="2400" bestFit="1" customWidth="1"/>
    <col min="6149" max="6149" width="9.77734375" style="2400" bestFit="1" customWidth="1"/>
    <col min="6150" max="6150" width="14.21875" style="2400" bestFit="1" customWidth="1"/>
    <col min="6151" max="6151" width="12" style="2400" bestFit="1" customWidth="1"/>
    <col min="6152" max="6152" width="8.77734375" style="2400" bestFit="1" customWidth="1"/>
    <col min="6153" max="6401" width="8.88671875" style="2400"/>
    <col min="6402" max="6402" width="35.77734375" style="2400" customWidth="1"/>
    <col min="6403" max="6403" width="9.33203125" style="2400" bestFit="1" customWidth="1"/>
    <col min="6404" max="6404" width="8.33203125" style="2400" bestFit="1" customWidth="1"/>
    <col min="6405" max="6405" width="9.77734375" style="2400" bestFit="1" customWidth="1"/>
    <col min="6406" max="6406" width="14.21875" style="2400" bestFit="1" customWidth="1"/>
    <col min="6407" max="6407" width="12" style="2400" bestFit="1" customWidth="1"/>
    <col min="6408" max="6408" width="8.77734375" style="2400" bestFit="1" customWidth="1"/>
    <col min="6409" max="6657" width="8.88671875" style="2400"/>
    <col min="6658" max="6658" width="35.77734375" style="2400" customWidth="1"/>
    <col min="6659" max="6659" width="9.33203125" style="2400" bestFit="1" customWidth="1"/>
    <col min="6660" max="6660" width="8.33203125" style="2400" bestFit="1" customWidth="1"/>
    <col min="6661" max="6661" width="9.77734375" style="2400" bestFit="1" customWidth="1"/>
    <col min="6662" max="6662" width="14.21875" style="2400" bestFit="1" customWidth="1"/>
    <col min="6663" max="6663" width="12" style="2400" bestFit="1" customWidth="1"/>
    <col min="6664" max="6664" width="8.77734375" style="2400" bestFit="1" customWidth="1"/>
    <col min="6665" max="6913" width="8.88671875" style="2400"/>
    <col min="6914" max="6914" width="35.77734375" style="2400" customWidth="1"/>
    <col min="6915" max="6915" width="9.33203125" style="2400" bestFit="1" customWidth="1"/>
    <col min="6916" max="6916" width="8.33203125" style="2400" bestFit="1" customWidth="1"/>
    <col min="6917" max="6917" width="9.77734375" style="2400" bestFit="1" customWidth="1"/>
    <col min="6918" max="6918" width="14.21875" style="2400" bestFit="1" customWidth="1"/>
    <col min="6919" max="6919" width="12" style="2400" bestFit="1" customWidth="1"/>
    <col min="6920" max="6920" width="8.77734375" style="2400" bestFit="1" customWidth="1"/>
    <col min="6921" max="7169" width="8.88671875" style="2400"/>
    <col min="7170" max="7170" width="35.77734375" style="2400" customWidth="1"/>
    <col min="7171" max="7171" width="9.33203125" style="2400" bestFit="1" customWidth="1"/>
    <col min="7172" max="7172" width="8.33203125" style="2400" bestFit="1" customWidth="1"/>
    <col min="7173" max="7173" width="9.77734375" style="2400" bestFit="1" customWidth="1"/>
    <col min="7174" max="7174" width="14.21875" style="2400" bestFit="1" customWidth="1"/>
    <col min="7175" max="7175" width="12" style="2400" bestFit="1" customWidth="1"/>
    <col min="7176" max="7176" width="8.77734375" style="2400" bestFit="1" customWidth="1"/>
    <col min="7177" max="7425" width="8.88671875" style="2400"/>
    <col min="7426" max="7426" width="35.77734375" style="2400" customWidth="1"/>
    <col min="7427" max="7427" width="9.33203125" style="2400" bestFit="1" customWidth="1"/>
    <col min="7428" max="7428" width="8.33203125" style="2400" bestFit="1" customWidth="1"/>
    <col min="7429" max="7429" width="9.77734375" style="2400" bestFit="1" customWidth="1"/>
    <col min="7430" max="7430" width="14.21875" style="2400" bestFit="1" customWidth="1"/>
    <col min="7431" max="7431" width="12" style="2400" bestFit="1" customWidth="1"/>
    <col min="7432" max="7432" width="8.77734375" style="2400" bestFit="1" customWidth="1"/>
    <col min="7433" max="7681" width="8.88671875" style="2400"/>
    <col min="7682" max="7682" width="35.77734375" style="2400" customWidth="1"/>
    <col min="7683" max="7683" width="9.33203125" style="2400" bestFit="1" customWidth="1"/>
    <col min="7684" max="7684" width="8.33203125" style="2400" bestFit="1" customWidth="1"/>
    <col min="7685" max="7685" width="9.77734375" style="2400" bestFit="1" customWidth="1"/>
    <col min="7686" max="7686" width="14.21875" style="2400" bestFit="1" customWidth="1"/>
    <col min="7687" max="7687" width="12" style="2400" bestFit="1" customWidth="1"/>
    <col min="7688" max="7688" width="8.77734375" style="2400" bestFit="1" customWidth="1"/>
    <col min="7689" max="7937" width="8.88671875" style="2400"/>
    <col min="7938" max="7938" width="35.77734375" style="2400" customWidth="1"/>
    <col min="7939" max="7939" width="9.33203125" style="2400" bestFit="1" customWidth="1"/>
    <col min="7940" max="7940" width="8.33203125" style="2400" bestFit="1" customWidth="1"/>
    <col min="7941" max="7941" width="9.77734375" style="2400" bestFit="1" customWidth="1"/>
    <col min="7942" max="7942" width="14.21875" style="2400" bestFit="1" customWidth="1"/>
    <col min="7943" max="7943" width="12" style="2400" bestFit="1" customWidth="1"/>
    <col min="7944" max="7944" width="8.77734375" style="2400" bestFit="1" customWidth="1"/>
    <col min="7945" max="8193" width="8.88671875" style="2400"/>
    <col min="8194" max="8194" width="35.77734375" style="2400" customWidth="1"/>
    <col min="8195" max="8195" width="9.33203125" style="2400" bestFit="1" customWidth="1"/>
    <col min="8196" max="8196" width="8.33203125" style="2400" bestFit="1" customWidth="1"/>
    <col min="8197" max="8197" width="9.77734375" style="2400" bestFit="1" customWidth="1"/>
    <col min="8198" max="8198" width="14.21875" style="2400" bestFit="1" customWidth="1"/>
    <col min="8199" max="8199" width="12" style="2400" bestFit="1" customWidth="1"/>
    <col min="8200" max="8200" width="8.77734375" style="2400" bestFit="1" customWidth="1"/>
    <col min="8201" max="8449" width="8.88671875" style="2400"/>
    <col min="8450" max="8450" width="35.77734375" style="2400" customWidth="1"/>
    <col min="8451" max="8451" width="9.33203125" style="2400" bestFit="1" customWidth="1"/>
    <col min="8452" max="8452" width="8.33203125" style="2400" bestFit="1" customWidth="1"/>
    <col min="8453" max="8453" width="9.77734375" style="2400" bestFit="1" customWidth="1"/>
    <col min="8454" max="8454" width="14.21875" style="2400" bestFit="1" customWidth="1"/>
    <col min="8455" max="8455" width="12" style="2400" bestFit="1" customWidth="1"/>
    <col min="8456" max="8456" width="8.77734375" style="2400" bestFit="1" customWidth="1"/>
    <col min="8457" max="8705" width="8.88671875" style="2400"/>
    <col min="8706" max="8706" width="35.77734375" style="2400" customWidth="1"/>
    <col min="8707" max="8707" width="9.33203125" style="2400" bestFit="1" customWidth="1"/>
    <col min="8708" max="8708" width="8.33203125" style="2400" bestFit="1" customWidth="1"/>
    <col min="8709" max="8709" width="9.77734375" style="2400" bestFit="1" customWidth="1"/>
    <col min="8710" max="8710" width="14.21875" style="2400" bestFit="1" customWidth="1"/>
    <col min="8711" max="8711" width="12" style="2400" bestFit="1" customWidth="1"/>
    <col min="8712" max="8712" width="8.77734375" style="2400" bestFit="1" customWidth="1"/>
    <col min="8713" max="8961" width="8.88671875" style="2400"/>
    <col min="8962" max="8962" width="35.77734375" style="2400" customWidth="1"/>
    <col min="8963" max="8963" width="9.33203125" style="2400" bestFit="1" customWidth="1"/>
    <col min="8964" max="8964" width="8.33203125" style="2400" bestFit="1" customWidth="1"/>
    <col min="8965" max="8965" width="9.77734375" style="2400" bestFit="1" customWidth="1"/>
    <col min="8966" max="8966" width="14.21875" style="2400" bestFit="1" customWidth="1"/>
    <col min="8967" max="8967" width="12" style="2400" bestFit="1" customWidth="1"/>
    <col min="8968" max="8968" width="8.77734375" style="2400" bestFit="1" customWidth="1"/>
    <col min="8969" max="9217" width="8.88671875" style="2400"/>
    <col min="9218" max="9218" width="35.77734375" style="2400" customWidth="1"/>
    <col min="9219" max="9219" width="9.33203125" style="2400" bestFit="1" customWidth="1"/>
    <col min="9220" max="9220" width="8.33203125" style="2400" bestFit="1" customWidth="1"/>
    <col min="9221" max="9221" width="9.77734375" style="2400" bestFit="1" customWidth="1"/>
    <col min="9222" max="9222" width="14.21875" style="2400" bestFit="1" customWidth="1"/>
    <col min="9223" max="9223" width="12" style="2400" bestFit="1" customWidth="1"/>
    <col min="9224" max="9224" width="8.77734375" style="2400" bestFit="1" customWidth="1"/>
    <col min="9225" max="9473" width="8.88671875" style="2400"/>
    <col min="9474" max="9474" width="35.77734375" style="2400" customWidth="1"/>
    <col min="9475" max="9475" width="9.33203125" style="2400" bestFit="1" customWidth="1"/>
    <col min="9476" max="9476" width="8.33203125" style="2400" bestFit="1" customWidth="1"/>
    <col min="9477" max="9477" width="9.77734375" style="2400" bestFit="1" customWidth="1"/>
    <col min="9478" max="9478" width="14.21875" style="2400" bestFit="1" customWidth="1"/>
    <col min="9479" max="9479" width="12" style="2400" bestFit="1" customWidth="1"/>
    <col min="9480" max="9480" width="8.77734375" style="2400" bestFit="1" customWidth="1"/>
    <col min="9481" max="9729" width="8.88671875" style="2400"/>
    <col min="9730" max="9730" width="35.77734375" style="2400" customWidth="1"/>
    <col min="9731" max="9731" width="9.33203125" style="2400" bestFit="1" customWidth="1"/>
    <col min="9732" max="9732" width="8.33203125" style="2400" bestFit="1" customWidth="1"/>
    <col min="9733" max="9733" width="9.77734375" style="2400" bestFit="1" customWidth="1"/>
    <col min="9734" max="9734" width="14.21875" style="2400" bestFit="1" customWidth="1"/>
    <col min="9735" max="9735" width="12" style="2400" bestFit="1" customWidth="1"/>
    <col min="9736" max="9736" width="8.77734375" style="2400" bestFit="1" customWidth="1"/>
    <col min="9737" max="9985" width="8.88671875" style="2400"/>
    <col min="9986" max="9986" width="35.77734375" style="2400" customWidth="1"/>
    <col min="9987" max="9987" width="9.33203125" style="2400" bestFit="1" customWidth="1"/>
    <col min="9988" max="9988" width="8.33203125" style="2400" bestFit="1" customWidth="1"/>
    <col min="9989" max="9989" width="9.77734375" style="2400" bestFit="1" customWidth="1"/>
    <col min="9990" max="9990" width="14.21875" style="2400" bestFit="1" customWidth="1"/>
    <col min="9991" max="9991" width="12" style="2400" bestFit="1" customWidth="1"/>
    <col min="9992" max="9992" width="8.77734375" style="2400" bestFit="1" customWidth="1"/>
    <col min="9993" max="10241" width="8.88671875" style="2400"/>
    <col min="10242" max="10242" width="35.77734375" style="2400" customWidth="1"/>
    <col min="10243" max="10243" width="9.33203125" style="2400" bestFit="1" customWidth="1"/>
    <col min="10244" max="10244" width="8.33203125" style="2400" bestFit="1" customWidth="1"/>
    <col min="10245" max="10245" width="9.77734375" style="2400" bestFit="1" customWidth="1"/>
    <col min="10246" max="10246" width="14.21875" style="2400" bestFit="1" customWidth="1"/>
    <col min="10247" max="10247" width="12" style="2400" bestFit="1" customWidth="1"/>
    <col min="10248" max="10248" width="8.77734375" style="2400" bestFit="1" customWidth="1"/>
    <col min="10249" max="10497" width="8.88671875" style="2400"/>
    <col min="10498" max="10498" width="35.77734375" style="2400" customWidth="1"/>
    <col min="10499" max="10499" width="9.33203125" style="2400" bestFit="1" customWidth="1"/>
    <col min="10500" max="10500" width="8.33203125" style="2400" bestFit="1" customWidth="1"/>
    <col min="10501" max="10501" width="9.77734375" style="2400" bestFit="1" customWidth="1"/>
    <col min="10502" max="10502" width="14.21875" style="2400" bestFit="1" customWidth="1"/>
    <col min="10503" max="10503" width="12" style="2400" bestFit="1" customWidth="1"/>
    <col min="10504" max="10504" width="8.77734375" style="2400" bestFit="1" customWidth="1"/>
    <col min="10505" max="10753" width="8.88671875" style="2400"/>
    <col min="10754" max="10754" width="35.77734375" style="2400" customWidth="1"/>
    <col min="10755" max="10755" width="9.33203125" style="2400" bestFit="1" customWidth="1"/>
    <col min="10756" max="10756" width="8.33203125" style="2400" bestFit="1" customWidth="1"/>
    <col min="10757" max="10757" width="9.77734375" style="2400" bestFit="1" customWidth="1"/>
    <col min="10758" max="10758" width="14.21875" style="2400" bestFit="1" customWidth="1"/>
    <col min="10759" max="10759" width="12" style="2400" bestFit="1" customWidth="1"/>
    <col min="10760" max="10760" width="8.77734375" style="2400" bestFit="1" customWidth="1"/>
    <col min="10761" max="11009" width="8.88671875" style="2400"/>
    <col min="11010" max="11010" width="35.77734375" style="2400" customWidth="1"/>
    <col min="11011" max="11011" width="9.33203125" style="2400" bestFit="1" customWidth="1"/>
    <col min="11012" max="11012" width="8.33203125" style="2400" bestFit="1" customWidth="1"/>
    <col min="11013" max="11013" width="9.77734375" style="2400" bestFit="1" customWidth="1"/>
    <col min="11014" max="11014" width="14.21875" style="2400" bestFit="1" customWidth="1"/>
    <col min="11015" max="11015" width="12" style="2400" bestFit="1" customWidth="1"/>
    <col min="11016" max="11016" width="8.77734375" style="2400" bestFit="1" customWidth="1"/>
    <col min="11017" max="11265" width="8.88671875" style="2400"/>
    <col min="11266" max="11266" width="35.77734375" style="2400" customWidth="1"/>
    <col min="11267" max="11267" width="9.33203125" style="2400" bestFit="1" customWidth="1"/>
    <col min="11268" max="11268" width="8.33203125" style="2400" bestFit="1" customWidth="1"/>
    <col min="11269" max="11269" width="9.77734375" style="2400" bestFit="1" customWidth="1"/>
    <col min="11270" max="11270" width="14.21875" style="2400" bestFit="1" customWidth="1"/>
    <col min="11271" max="11271" width="12" style="2400" bestFit="1" customWidth="1"/>
    <col min="11272" max="11272" width="8.77734375" style="2400" bestFit="1" customWidth="1"/>
    <col min="11273" max="11521" width="8.88671875" style="2400"/>
    <col min="11522" max="11522" width="35.77734375" style="2400" customWidth="1"/>
    <col min="11523" max="11523" width="9.33203125" style="2400" bestFit="1" customWidth="1"/>
    <col min="11524" max="11524" width="8.33203125" style="2400" bestFit="1" customWidth="1"/>
    <col min="11525" max="11525" width="9.77734375" style="2400" bestFit="1" customWidth="1"/>
    <col min="11526" max="11526" width="14.21875" style="2400" bestFit="1" customWidth="1"/>
    <col min="11527" max="11527" width="12" style="2400" bestFit="1" customWidth="1"/>
    <col min="11528" max="11528" width="8.77734375" style="2400" bestFit="1" customWidth="1"/>
    <col min="11529" max="11777" width="8.88671875" style="2400"/>
    <col min="11778" max="11778" width="35.77734375" style="2400" customWidth="1"/>
    <col min="11779" max="11779" width="9.33203125" style="2400" bestFit="1" customWidth="1"/>
    <col min="11780" max="11780" width="8.33203125" style="2400" bestFit="1" customWidth="1"/>
    <col min="11781" max="11781" width="9.77734375" style="2400" bestFit="1" customWidth="1"/>
    <col min="11782" max="11782" width="14.21875" style="2400" bestFit="1" customWidth="1"/>
    <col min="11783" max="11783" width="12" style="2400" bestFit="1" customWidth="1"/>
    <col min="11784" max="11784" width="8.77734375" style="2400" bestFit="1" customWidth="1"/>
    <col min="11785" max="12033" width="8.88671875" style="2400"/>
    <col min="12034" max="12034" width="35.77734375" style="2400" customWidth="1"/>
    <col min="12035" max="12035" width="9.33203125" style="2400" bestFit="1" customWidth="1"/>
    <col min="12036" max="12036" width="8.33203125" style="2400" bestFit="1" customWidth="1"/>
    <col min="12037" max="12037" width="9.77734375" style="2400" bestFit="1" customWidth="1"/>
    <col min="12038" max="12038" width="14.21875" style="2400" bestFit="1" customWidth="1"/>
    <col min="12039" max="12039" width="12" style="2400" bestFit="1" customWidth="1"/>
    <col min="12040" max="12040" width="8.77734375" style="2400" bestFit="1" customWidth="1"/>
    <col min="12041" max="12289" width="8.88671875" style="2400"/>
    <col min="12290" max="12290" width="35.77734375" style="2400" customWidth="1"/>
    <col min="12291" max="12291" width="9.33203125" style="2400" bestFit="1" customWidth="1"/>
    <col min="12292" max="12292" width="8.33203125" style="2400" bestFit="1" customWidth="1"/>
    <col min="12293" max="12293" width="9.77734375" style="2400" bestFit="1" customWidth="1"/>
    <col min="12294" max="12294" width="14.21875" style="2400" bestFit="1" customWidth="1"/>
    <col min="12295" max="12295" width="12" style="2400" bestFit="1" customWidth="1"/>
    <col min="12296" max="12296" width="8.77734375" style="2400" bestFit="1" customWidth="1"/>
    <col min="12297" max="12545" width="8.88671875" style="2400"/>
    <col min="12546" max="12546" width="35.77734375" style="2400" customWidth="1"/>
    <col min="12547" max="12547" width="9.33203125" style="2400" bestFit="1" customWidth="1"/>
    <col min="12548" max="12548" width="8.33203125" style="2400" bestFit="1" customWidth="1"/>
    <col min="12549" max="12549" width="9.77734375" style="2400" bestFit="1" customWidth="1"/>
    <col min="12550" max="12550" width="14.21875" style="2400" bestFit="1" customWidth="1"/>
    <col min="12551" max="12551" width="12" style="2400" bestFit="1" customWidth="1"/>
    <col min="12552" max="12552" width="8.77734375" style="2400" bestFit="1" customWidth="1"/>
    <col min="12553" max="12801" width="8.88671875" style="2400"/>
    <col min="12802" max="12802" width="35.77734375" style="2400" customWidth="1"/>
    <col min="12803" max="12803" width="9.33203125" style="2400" bestFit="1" customWidth="1"/>
    <col min="12804" max="12804" width="8.33203125" style="2400" bestFit="1" customWidth="1"/>
    <col min="12805" max="12805" width="9.77734375" style="2400" bestFit="1" customWidth="1"/>
    <col min="12806" max="12806" width="14.21875" style="2400" bestFit="1" customWidth="1"/>
    <col min="12807" max="12807" width="12" style="2400" bestFit="1" customWidth="1"/>
    <col min="12808" max="12808" width="8.77734375" style="2400" bestFit="1" customWidth="1"/>
    <col min="12809" max="13057" width="8.88671875" style="2400"/>
    <col min="13058" max="13058" width="35.77734375" style="2400" customWidth="1"/>
    <col min="13059" max="13059" width="9.33203125" style="2400" bestFit="1" customWidth="1"/>
    <col min="13060" max="13060" width="8.33203125" style="2400" bestFit="1" customWidth="1"/>
    <col min="13061" max="13061" width="9.77734375" style="2400" bestFit="1" customWidth="1"/>
    <col min="13062" max="13062" width="14.21875" style="2400" bestFit="1" customWidth="1"/>
    <col min="13063" max="13063" width="12" style="2400" bestFit="1" customWidth="1"/>
    <col min="13064" max="13064" width="8.77734375" style="2400" bestFit="1" customWidth="1"/>
    <col min="13065" max="13313" width="8.88671875" style="2400"/>
    <col min="13314" max="13314" width="35.77734375" style="2400" customWidth="1"/>
    <col min="13315" max="13315" width="9.33203125" style="2400" bestFit="1" customWidth="1"/>
    <col min="13316" max="13316" width="8.33203125" style="2400" bestFit="1" customWidth="1"/>
    <col min="13317" max="13317" width="9.77734375" style="2400" bestFit="1" customWidth="1"/>
    <col min="13318" max="13318" width="14.21875" style="2400" bestFit="1" customWidth="1"/>
    <col min="13319" max="13319" width="12" style="2400" bestFit="1" customWidth="1"/>
    <col min="13320" max="13320" width="8.77734375" style="2400" bestFit="1" customWidth="1"/>
    <col min="13321" max="13569" width="8.88671875" style="2400"/>
    <col min="13570" max="13570" width="35.77734375" style="2400" customWidth="1"/>
    <col min="13571" max="13571" width="9.33203125" style="2400" bestFit="1" customWidth="1"/>
    <col min="13572" max="13572" width="8.33203125" style="2400" bestFit="1" customWidth="1"/>
    <col min="13573" max="13573" width="9.77734375" style="2400" bestFit="1" customWidth="1"/>
    <col min="13574" max="13574" width="14.21875" style="2400" bestFit="1" customWidth="1"/>
    <col min="13575" max="13575" width="12" style="2400" bestFit="1" customWidth="1"/>
    <col min="13576" max="13576" width="8.77734375" style="2400" bestFit="1" customWidth="1"/>
    <col min="13577" max="13825" width="8.88671875" style="2400"/>
    <col min="13826" max="13826" width="35.77734375" style="2400" customWidth="1"/>
    <col min="13827" max="13827" width="9.33203125" style="2400" bestFit="1" customWidth="1"/>
    <col min="13828" max="13828" width="8.33203125" style="2400" bestFit="1" customWidth="1"/>
    <col min="13829" max="13829" width="9.77734375" style="2400" bestFit="1" customWidth="1"/>
    <col min="13830" max="13830" width="14.21875" style="2400" bestFit="1" customWidth="1"/>
    <col min="13831" max="13831" width="12" style="2400" bestFit="1" customWidth="1"/>
    <col min="13832" max="13832" width="8.77734375" style="2400" bestFit="1" customWidth="1"/>
    <col min="13833" max="14081" width="8.88671875" style="2400"/>
    <col min="14082" max="14082" width="35.77734375" style="2400" customWidth="1"/>
    <col min="14083" max="14083" width="9.33203125" style="2400" bestFit="1" customWidth="1"/>
    <col min="14084" max="14084" width="8.33203125" style="2400" bestFit="1" customWidth="1"/>
    <col min="14085" max="14085" width="9.77734375" style="2400" bestFit="1" customWidth="1"/>
    <col min="14086" max="14086" width="14.21875" style="2400" bestFit="1" customWidth="1"/>
    <col min="14087" max="14087" width="12" style="2400" bestFit="1" customWidth="1"/>
    <col min="14088" max="14088" width="8.77734375" style="2400" bestFit="1" customWidth="1"/>
    <col min="14089" max="14337" width="8.88671875" style="2400"/>
    <col min="14338" max="14338" width="35.77734375" style="2400" customWidth="1"/>
    <col min="14339" max="14339" width="9.33203125" style="2400" bestFit="1" customWidth="1"/>
    <col min="14340" max="14340" width="8.33203125" style="2400" bestFit="1" customWidth="1"/>
    <col min="14341" max="14341" width="9.77734375" style="2400" bestFit="1" customWidth="1"/>
    <col min="14342" max="14342" width="14.21875" style="2400" bestFit="1" customWidth="1"/>
    <col min="14343" max="14343" width="12" style="2400" bestFit="1" customWidth="1"/>
    <col min="14344" max="14344" width="8.77734375" style="2400" bestFit="1" customWidth="1"/>
    <col min="14345" max="14593" width="8.88671875" style="2400"/>
    <col min="14594" max="14594" width="35.77734375" style="2400" customWidth="1"/>
    <col min="14595" max="14595" width="9.33203125" style="2400" bestFit="1" customWidth="1"/>
    <col min="14596" max="14596" width="8.33203125" style="2400" bestFit="1" customWidth="1"/>
    <col min="14597" max="14597" width="9.77734375" style="2400" bestFit="1" customWidth="1"/>
    <col min="14598" max="14598" width="14.21875" style="2400" bestFit="1" customWidth="1"/>
    <col min="14599" max="14599" width="12" style="2400" bestFit="1" customWidth="1"/>
    <col min="14600" max="14600" width="8.77734375" style="2400" bestFit="1" customWidth="1"/>
    <col min="14601" max="14849" width="8.88671875" style="2400"/>
    <col min="14850" max="14850" width="35.77734375" style="2400" customWidth="1"/>
    <col min="14851" max="14851" width="9.33203125" style="2400" bestFit="1" customWidth="1"/>
    <col min="14852" max="14852" width="8.33203125" style="2400" bestFit="1" customWidth="1"/>
    <col min="14853" max="14853" width="9.77734375" style="2400" bestFit="1" customWidth="1"/>
    <col min="14854" max="14854" width="14.21875" style="2400" bestFit="1" customWidth="1"/>
    <col min="14855" max="14855" width="12" style="2400" bestFit="1" customWidth="1"/>
    <col min="14856" max="14856" width="8.77734375" style="2400" bestFit="1" customWidth="1"/>
    <col min="14857" max="15105" width="8.88671875" style="2400"/>
    <col min="15106" max="15106" width="35.77734375" style="2400" customWidth="1"/>
    <col min="15107" max="15107" width="9.33203125" style="2400" bestFit="1" customWidth="1"/>
    <col min="15108" max="15108" width="8.33203125" style="2400" bestFit="1" customWidth="1"/>
    <col min="15109" max="15109" width="9.77734375" style="2400" bestFit="1" customWidth="1"/>
    <col min="15110" max="15110" width="14.21875" style="2400" bestFit="1" customWidth="1"/>
    <col min="15111" max="15111" width="12" style="2400" bestFit="1" customWidth="1"/>
    <col min="15112" max="15112" width="8.77734375" style="2400" bestFit="1" customWidth="1"/>
    <col min="15113" max="15361" width="8.88671875" style="2400"/>
    <col min="15362" max="15362" width="35.77734375" style="2400" customWidth="1"/>
    <col min="15363" max="15363" width="9.33203125" style="2400" bestFit="1" customWidth="1"/>
    <col min="15364" max="15364" width="8.33203125" style="2400" bestFit="1" customWidth="1"/>
    <col min="15365" max="15365" width="9.77734375" style="2400" bestFit="1" customWidth="1"/>
    <col min="15366" max="15366" width="14.21875" style="2400" bestFit="1" customWidth="1"/>
    <col min="15367" max="15367" width="12" style="2400" bestFit="1" customWidth="1"/>
    <col min="15368" max="15368" width="8.77734375" style="2400" bestFit="1" customWidth="1"/>
    <col min="15369" max="15617" width="8.88671875" style="2400"/>
    <col min="15618" max="15618" width="35.77734375" style="2400" customWidth="1"/>
    <col min="15619" max="15619" width="9.33203125" style="2400" bestFit="1" customWidth="1"/>
    <col min="15620" max="15620" width="8.33203125" style="2400" bestFit="1" customWidth="1"/>
    <col min="15621" max="15621" width="9.77734375" style="2400" bestFit="1" customWidth="1"/>
    <col min="15622" max="15622" width="14.21875" style="2400" bestFit="1" customWidth="1"/>
    <col min="15623" max="15623" width="12" style="2400" bestFit="1" customWidth="1"/>
    <col min="15624" max="15624" width="8.77734375" style="2400" bestFit="1" customWidth="1"/>
    <col min="15625" max="15873" width="8.88671875" style="2400"/>
    <col min="15874" max="15874" width="35.77734375" style="2400" customWidth="1"/>
    <col min="15875" max="15875" width="9.33203125" style="2400" bestFit="1" customWidth="1"/>
    <col min="15876" max="15876" width="8.33203125" style="2400" bestFit="1" customWidth="1"/>
    <col min="15877" max="15877" width="9.77734375" style="2400" bestFit="1" customWidth="1"/>
    <col min="15878" max="15878" width="14.21875" style="2400" bestFit="1" customWidth="1"/>
    <col min="15879" max="15879" width="12" style="2400" bestFit="1" customWidth="1"/>
    <col min="15880" max="15880" width="8.77734375" style="2400" bestFit="1" customWidth="1"/>
    <col min="15881" max="16129" width="8.88671875" style="2400"/>
    <col min="16130" max="16130" width="35.77734375" style="2400" customWidth="1"/>
    <col min="16131" max="16131" width="9.33203125" style="2400" bestFit="1" customWidth="1"/>
    <col min="16132" max="16132" width="8.33203125" style="2400" bestFit="1" customWidth="1"/>
    <col min="16133" max="16133" width="9.77734375" style="2400" bestFit="1" customWidth="1"/>
    <col min="16134" max="16134" width="14.21875" style="2400" bestFit="1" customWidth="1"/>
    <col min="16135" max="16135" width="12" style="2400" bestFit="1" customWidth="1"/>
    <col min="16136" max="16136" width="8.77734375" style="2400" bestFit="1" customWidth="1"/>
    <col min="16137" max="16384" width="8.88671875" style="2400"/>
  </cols>
  <sheetData>
    <row r="1" spans="1:6" ht="15">
      <c r="A1" s="2684" t="str">
        <f>'Data Sheet'!$A$49</f>
        <v xml:space="preserve">Annual Report of KeySpan Gas East Corporation d/b/a National Grid  </v>
      </c>
      <c r="B1" s="2685"/>
      <c r="C1" s="2686"/>
      <c r="D1" s="2686"/>
      <c r="E1" s="2686"/>
      <c r="F1" s="2687" t="s">
        <v>2960</v>
      </c>
    </row>
    <row r="2" spans="1:6">
      <c r="A2" s="2761" t="s">
        <v>3279</v>
      </c>
      <c r="B2" s="2762"/>
      <c r="C2" s="2762"/>
      <c r="D2" s="2762"/>
      <c r="E2" s="2762"/>
      <c r="F2" s="2763"/>
    </row>
    <row r="3" spans="1:6">
      <c r="A3" s="2764"/>
      <c r="B3" s="2765"/>
      <c r="C3" s="2765"/>
      <c r="D3" s="2765"/>
      <c r="E3" s="2765"/>
      <c r="F3" s="2766"/>
    </row>
    <row r="4" spans="1:6">
      <c r="A4" s="2767"/>
      <c r="B4" s="2768"/>
      <c r="C4" s="2768"/>
      <c r="D4" s="2768"/>
      <c r="E4" s="2768"/>
      <c r="F4" s="2769"/>
    </row>
    <row r="5" spans="1:6">
      <c r="A5" s="2688"/>
      <c r="B5" s="2669"/>
      <c r="C5" s="2401" t="s">
        <v>3280</v>
      </c>
      <c r="D5" s="2401"/>
      <c r="E5" s="2401"/>
      <c r="F5" s="2689" t="s">
        <v>3280</v>
      </c>
    </row>
    <row r="6" spans="1:6">
      <c r="A6" s="2690"/>
      <c r="B6" s="2670"/>
      <c r="C6" s="2402" t="s">
        <v>799</v>
      </c>
      <c r="D6" s="2402" t="s">
        <v>1433</v>
      </c>
      <c r="E6" s="2402" t="s">
        <v>1434</v>
      </c>
      <c r="F6" s="2691" t="s">
        <v>3281</v>
      </c>
    </row>
    <row r="7" spans="1:6">
      <c r="A7" s="2692" t="s">
        <v>841</v>
      </c>
      <c r="B7" s="2670" t="s">
        <v>2696</v>
      </c>
      <c r="C7" s="2402" t="s">
        <v>803</v>
      </c>
      <c r="D7" s="2403"/>
      <c r="E7" s="2402"/>
      <c r="F7" s="2691" t="s">
        <v>803</v>
      </c>
    </row>
    <row r="8" spans="1:6">
      <c r="A8" s="2693" t="s">
        <v>844</v>
      </c>
      <c r="B8" s="2671" t="s">
        <v>2502</v>
      </c>
      <c r="C8" s="2404" t="s">
        <v>2503</v>
      </c>
      <c r="D8" s="2404" t="s">
        <v>3282</v>
      </c>
      <c r="E8" s="2404" t="s">
        <v>2279</v>
      </c>
      <c r="F8" s="2694" t="s">
        <v>2468</v>
      </c>
    </row>
    <row r="9" spans="1:6">
      <c r="A9" s="2695">
        <v>1</v>
      </c>
      <c r="B9" s="2406" t="s">
        <v>3283</v>
      </c>
      <c r="C9" s="2407"/>
      <c r="D9" s="2407"/>
      <c r="E9" s="2407"/>
      <c r="F9" s="2696"/>
    </row>
    <row r="10" spans="1:6">
      <c r="A10" s="2695">
        <v>2</v>
      </c>
      <c r="B10" s="2406" t="s">
        <v>3284</v>
      </c>
      <c r="C10" s="2407">
        <v>0</v>
      </c>
      <c r="D10" s="2407">
        <f>+'[51]Co 37 Cost Dec 10'!O8</f>
        <v>0</v>
      </c>
      <c r="E10" s="2407">
        <v>0</v>
      </c>
      <c r="F10" s="2696">
        <f>SUM(C10:E10)</f>
        <v>0</v>
      </c>
    </row>
    <row r="11" spans="1:6">
      <c r="A11" s="2695">
        <v>3</v>
      </c>
      <c r="B11" s="2406" t="s">
        <v>3285</v>
      </c>
      <c r="C11" s="2407">
        <v>0</v>
      </c>
      <c r="D11" s="2407">
        <f>+'[51]Co 37 Cost Dec 10'!O7</f>
        <v>0</v>
      </c>
      <c r="E11" s="2407">
        <v>0</v>
      </c>
      <c r="F11" s="2696">
        <f>SUM(C11:E11)</f>
        <v>0</v>
      </c>
    </row>
    <row r="12" spans="1:6">
      <c r="A12" s="2695">
        <v>4</v>
      </c>
      <c r="B12" s="2406" t="s">
        <v>3286</v>
      </c>
      <c r="C12" s="2407">
        <f>+'[51]Gas Plant in Service 2012'!F12</f>
        <v>24148816.25</v>
      </c>
      <c r="D12" s="2407">
        <f>+'[51]PP 1020 cost Summary 2013'!K41</f>
        <v>20075292.09</v>
      </c>
      <c r="E12" s="2407">
        <f>'[51]YTD 2011 Co. 37 Cost Summary'!L8+'[51]YTD 2011 Co. 37 Cost Summary'!L9</f>
        <v>0</v>
      </c>
      <c r="F12" s="2696">
        <f>SUM(C12:E12)</f>
        <v>44224108.340000004</v>
      </c>
    </row>
    <row r="13" spans="1:6">
      <c r="A13" s="2695">
        <v>5</v>
      </c>
      <c r="B13" s="2409" t="s">
        <v>3287</v>
      </c>
      <c r="C13" s="2410">
        <f>SUM(C10:C12)</f>
        <v>24148816.25</v>
      </c>
      <c r="D13" s="2410">
        <f>SUM(D10:D12)</f>
        <v>20075292.09</v>
      </c>
      <c r="E13" s="2410">
        <f>SUM(E10:E12)</f>
        <v>0</v>
      </c>
      <c r="F13" s="2697">
        <f>SUM(F10:F12)</f>
        <v>44224108.340000004</v>
      </c>
    </row>
    <row r="14" spans="1:6">
      <c r="A14" s="2695">
        <v>6</v>
      </c>
      <c r="B14" s="2406" t="s">
        <v>3288</v>
      </c>
      <c r="C14" s="2411"/>
      <c r="D14" s="2411"/>
      <c r="E14" s="2411"/>
      <c r="F14" s="2698"/>
    </row>
    <row r="15" spans="1:6">
      <c r="A15" s="2695">
        <f t="shared" ref="A15:A78" si="0">A14+1</f>
        <v>7</v>
      </c>
      <c r="B15" s="2406" t="s">
        <v>3289</v>
      </c>
      <c r="C15" s="2407">
        <f>+'[51]Gas Plant in Service 2012'!F15</f>
        <v>1694704.02</v>
      </c>
      <c r="D15" s="2407">
        <f>'[51]YTD 2011 Co. 37 Cost Summary'!K11</f>
        <v>0</v>
      </c>
      <c r="E15" s="2407">
        <f>'[51]YTD 2011 Co. 37 Cost Summary'!L11</f>
        <v>0</v>
      </c>
      <c r="F15" s="2696">
        <f t="shared" ref="F15:F20" si="1">SUM(C15:E15)</f>
        <v>1694704.02</v>
      </c>
    </row>
    <row r="16" spans="1:6">
      <c r="A16" s="2695">
        <f t="shared" si="0"/>
        <v>8</v>
      </c>
      <c r="B16" s="2406" t="s">
        <v>3290</v>
      </c>
      <c r="C16" s="2407">
        <v>444124.85000000003</v>
      </c>
      <c r="D16" s="2407">
        <f>'[51]YTD 2011 Co. 37 Cost Summary'!K12</f>
        <v>0</v>
      </c>
      <c r="E16" s="2407">
        <f>'[51]YTD 2011 Co. 37 Cost Summary'!L12</f>
        <v>0</v>
      </c>
      <c r="F16" s="2696">
        <f t="shared" si="1"/>
        <v>444124.85000000003</v>
      </c>
    </row>
    <row r="17" spans="1:6">
      <c r="A17" s="2695">
        <f t="shared" si="0"/>
        <v>9</v>
      </c>
      <c r="B17" s="2406" t="s">
        <v>3291</v>
      </c>
      <c r="C17" s="2407">
        <v>0</v>
      </c>
      <c r="D17" s="2407"/>
      <c r="E17" s="2407"/>
      <c r="F17" s="2696">
        <f t="shared" si="1"/>
        <v>0</v>
      </c>
    </row>
    <row r="18" spans="1:6">
      <c r="A18" s="2695">
        <f t="shared" si="0"/>
        <v>10</v>
      </c>
      <c r="B18" s="2406" t="s">
        <v>3292</v>
      </c>
      <c r="C18" s="2407">
        <v>0</v>
      </c>
      <c r="D18" s="2407"/>
      <c r="E18" s="2407"/>
      <c r="F18" s="2696">
        <f t="shared" si="1"/>
        <v>0</v>
      </c>
    </row>
    <row r="19" spans="1:6">
      <c r="A19" s="2695">
        <f t="shared" si="0"/>
        <v>11</v>
      </c>
      <c r="B19" s="2406" t="s">
        <v>3293</v>
      </c>
      <c r="C19" s="2407">
        <f>+'[51]Gas Plant in Service 2012'!F19</f>
        <v>127509.63</v>
      </c>
      <c r="D19" s="2407"/>
      <c r="E19" s="2407"/>
      <c r="F19" s="2696">
        <f t="shared" si="1"/>
        <v>127509.63</v>
      </c>
    </row>
    <row r="20" spans="1:6">
      <c r="A20" s="2695">
        <f t="shared" si="0"/>
        <v>12</v>
      </c>
      <c r="B20" s="2406" t="s">
        <v>3294</v>
      </c>
      <c r="C20" s="2407">
        <f>+'[51]Gas Plant in Service 2012'!F20</f>
        <v>103502.58</v>
      </c>
      <c r="D20" s="2407"/>
      <c r="E20" s="2407"/>
      <c r="F20" s="2696">
        <f t="shared" si="1"/>
        <v>103502.58</v>
      </c>
    </row>
    <row r="21" spans="1:6">
      <c r="A21" s="2695">
        <f t="shared" si="0"/>
        <v>13</v>
      </c>
      <c r="B21" s="2406" t="s">
        <v>3295</v>
      </c>
      <c r="C21" s="2412">
        <f>SUM(C15:C20)</f>
        <v>2369841.08</v>
      </c>
      <c r="D21" s="2412">
        <f>SUM(D14:D20)</f>
        <v>0</v>
      </c>
      <c r="E21" s="2412">
        <f>SUM(E14:E20)</f>
        <v>0</v>
      </c>
      <c r="F21" s="2699">
        <f>SUM(F14:F20)</f>
        <v>2369841.08</v>
      </c>
    </row>
    <row r="22" spans="1:6">
      <c r="A22" s="2695">
        <f t="shared" si="0"/>
        <v>14</v>
      </c>
      <c r="B22" s="2406" t="s">
        <v>3296</v>
      </c>
      <c r="C22" s="2407"/>
      <c r="D22" s="2407"/>
      <c r="E22" s="2407"/>
      <c r="F22" s="2696"/>
    </row>
    <row r="23" spans="1:6">
      <c r="A23" s="2695">
        <f t="shared" si="0"/>
        <v>15</v>
      </c>
      <c r="B23" s="2406" t="s">
        <v>3297</v>
      </c>
      <c r="C23" s="2407">
        <v>0</v>
      </c>
      <c r="D23" s="2407">
        <v>0</v>
      </c>
      <c r="E23" s="2407">
        <v>0</v>
      </c>
      <c r="F23" s="2696">
        <f t="shared" ref="F23:F40" si="2">SUM(C23:E23)</f>
        <v>0</v>
      </c>
    </row>
    <row r="24" spans="1:6">
      <c r="A24" s="2695">
        <f t="shared" si="0"/>
        <v>16</v>
      </c>
      <c r="B24" s="2406" t="s">
        <v>3298</v>
      </c>
      <c r="C24" s="2407">
        <v>0</v>
      </c>
      <c r="D24" s="2407">
        <v>0</v>
      </c>
      <c r="E24" s="2407">
        <v>0</v>
      </c>
      <c r="F24" s="2696">
        <f t="shared" si="2"/>
        <v>0</v>
      </c>
    </row>
    <row r="25" spans="1:6">
      <c r="A25" s="2695">
        <f t="shared" si="0"/>
        <v>17</v>
      </c>
      <c r="B25" s="2406" t="s">
        <v>3299</v>
      </c>
      <c r="C25" s="2407">
        <v>0</v>
      </c>
      <c r="D25" s="2407">
        <v>0</v>
      </c>
      <c r="E25" s="2407">
        <v>0</v>
      </c>
      <c r="F25" s="2696">
        <f t="shared" si="2"/>
        <v>0</v>
      </c>
    </row>
    <row r="26" spans="1:6">
      <c r="A26" s="2695">
        <f t="shared" si="0"/>
        <v>18</v>
      </c>
      <c r="B26" s="2406" t="s">
        <v>3300</v>
      </c>
      <c r="C26" s="2407">
        <v>0</v>
      </c>
      <c r="D26" s="2407">
        <v>0</v>
      </c>
      <c r="E26" s="2407">
        <v>0</v>
      </c>
      <c r="F26" s="2696">
        <f t="shared" si="2"/>
        <v>0</v>
      </c>
    </row>
    <row r="27" spans="1:6">
      <c r="A27" s="2695">
        <f t="shared" si="0"/>
        <v>19</v>
      </c>
      <c r="B27" s="2406" t="s">
        <v>3301</v>
      </c>
      <c r="C27" s="2407">
        <v>0</v>
      </c>
      <c r="D27" s="2407">
        <v>0</v>
      </c>
      <c r="E27" s="2407">
        <v>0</v>
      </c>
      <c r="F27" s="2696">
        <f t="shared" si="2"/>
        <v>0</v>
      </c>
    </row>
    <row r="28" spans="1:6">
      <c r="A28" s="2695">
        <f t="shared" si="0"/>
        <v>20</v>
      </c>
      <c r="B28" s="2406" t="s">
        <v>3302</v>
      </c>
      <c r="C28" s="2407">
        <v>0</v>
      </c>
      <c r="D28" s="2407">
        <v>0</v>
      </c>
      <c r="E28" s="2407">
        <v>0</v>
      </c>
      <c r="F28" s="2696">
        <f t="shared" si="2"/>
        <v>0</v>
      </c>
    </row>
    <row r="29" spans="1:6">
      <c r="A29" s="2695">
        <f t="shared" si="0"/>
        <v>21</v>
      </c>
      <c r="B29" s="2406" t="s">
        <v>3303</v>
      </c>
      <c r="C29" s="2407">
        <v>0</v>
      </c>
      <c r="D29" s="2407">
        <v>0</v>
      </c>
      <c r="E29" s="2407">
        <v>0</v>
      </c>
      <c r="F29" s="2696">
        <f t="shared" si="2"/>
        <v>0</v>
      </c>
    </row>
    <row r="30" spans="1:6">
      <c r="A30" s="2695">
        <f t="shared" si="0"/>
        <v>22</v>
      </c>
      <c r="B30" s="2406" t="s">
        <v>3304</v>
      </c>
      <c r="C30" s="2407">
        <v>0</v>
      </c>
      <c r="D30" s="2407">
        <v>0</v>
      </c>
      <c r="E30" s="2407">
        <v>0</v>
      </c>
      <c r="F30" s="2696">
        <f t="shared" si="2"/>
        <v>0</v>
      </c>
    </row>
    <row r="31" spans="1:6">
      <c r="A31" s="2695">
        <f t="shared" si="0"/>
        <v>23</v>
      </c>
      <c r="B31" s="2406" t="s">
        <v>3305</v>
      </c>
      <c r="C31" s="2407">
        <v>0</v>
      </c>
      <c r="D31" s="2407">
        <v>0</v>
      </c>
      <c r="E31" s="2407">
        <v>0</v>
      </c>
      <c r="F31" s="2696">
        <f t="shared" si="2"/>
        <v>0</v>
      </c>
    </row>
    <row r="32" spans="1:6">
      <c r="A32" s="2695">
        <f t="shared" si="0"/>
        <v>24</v>
      </c>
      <c r="B32" s="2406" t="s">
        <v>3306</v>
      </c>
      <c r="C32" s="2407">
        <v>0</v>
      </c>
      <c r="D32" s="2407">
        <v>0</v>
      </c>
      <c r="E32" s="2407">
        <v>0</v>
      </c>
      <c r="F32" s="2696">
        <f t="shared" si="2"/>
        <v>0</v>
      </c>
    </row>
    <row r="33" spans="1:6">
      <c r="A33" s="2695">
        <f t="shared" si="0"/>
        <v>25</v>
      </c>
      <c r="B33" s="2406" t="s">
        <v>3307</v>
      </c>
      <c r="C33" s="2407">
        <v>0</v>
      </c>
      <c r="D33" s="2407">
        <v>0</v>
      </c>
      <c r="E33" s="2407">
        <v>0</v>
      </c>
      <c r="F33" s="2696">
        <f t="shared" si="2"/>
        <v>0</v>
      </c>
    </row>
    <row r="34" spans="1:6">
      <c r="A34" s="2695">
        <f t="shared" si="0"/>
        <v>26</v>
      </c>
      <c r="B34" s="2406" t="s">
        <v>3308</v>
      </c>
      <c r="C34" s="2407">
        <v>0</v>
      </c>
      <c r="D34" s="2407">
        <v>0</v>
      </c>
      <c r="E34" s="2407">
        <v>0</v>
      </c>
      <c r="F34" s="2696">
        <f t="shared" si="2"/>
        <v>0</v>
      </c>
    </row>
    <row r="35" spans="1:6">
      <c r="A35" s="2695">
        <f t="shared" si="0"/>
        <v>27</v>
      </c>
      <c r="B35" s="2406" t="s">
        <v>3309</v>
      </c>
      <c r="C35" s="2407">
        <v>0</v>
      </c>
      <c r="D35" s="2407">
        <v>0</v>
      </c>
      <c r="E35" s="2407">
        <v>0</v>
      </c>
      <c r="F35" s="2696">
        <f t="shared" si="2"/>
        <v>0</v>
      </c>
    </row>
    <row r="36" spans="1:6">
      <c r="A36" s="2695">
        <f t="shared" si="0"/>
        <v>28</v>
      </c>
      <c r="B36" s="2406" t="s">
        <v>3310</v>
      </c>
      <c r="C36" s="2407">
        <v>0</v>
      </c>
      <c r="D36" s="2407">
        <v>0</v>
      </c>
      <c r="E36" s="2407">
        <v>0</v>
      </c>
      <c r="F36" s="2696">
        <f t="shared" si="2"/>
        <v>0</v>
      </c>
    </row>
    <row r="37" spans="1:6">
      <c r="A37" s="2695">
        <f t="shared" si="0"/>
        <v>29</v>
      </c>
      <c r="B37" s="2406" t="s">
        <v>3311</v>
      </c>
      <c r="C37" s="2407">
        <v>0</v>
      </c>
      <c r="D37" s="2407">
        <v>0</v>
      </c>
      <c r="E37" s="2407">
        <v>0</v>
      </c>
      <c r="F37" s="2696">
        <f t="shared" si="2"/>
        <v>0</v>
      </c>
    </row>
    <row r="38" spans="1:6">
      <c r="A38" s="2695">
        <f t="shared" si="0"/>
        <v>30</v>
      </c>
      <c r="B38" s="2406" t="s">
        <v>3312</v>
      </c>
      <c r="C38" s="2407">
        <v>0</v>
      </c>
      <c r="D38" s="2407">
        <v>0</v>
      </c>
      <c r="E38" s="2407">
        <v>0</v>
      </c>
      <c r="F38" s="2696">
        <f t="shared" si="2"/>
        <v>0</v>
      </c>
    </row>
    <row r="39" spans="1:6">
      <c r="A39" s="2695">
        <f t="shared" si="0"/>
        <v>31</v>
      </c>
      <c r="B39" s="2406" t="s">
        <v>3313</v>
      </c>
      <c r="C39" s="2407">
        <v>0</v>
      </c>
      <c r="D39" s="2407">
        <v>0</v>
      </c>
      <c r="E39" s="2407">
        <v>0</v>
      </c>
      <c r="F39" s="2696">
        <f t="shared" si="2"/>
        <v>0</v>
      </c>
    </row>
    <row r="40" spans="1:6">
      <c r="A40" s="2695">
        <f t="shared" si="0"/>
        <v>32</v>
      </c>
      <c r="B40" s="2406" t="s">
        <v>3314</v>
      </c>
      <c r="C40" s="2407">
        <v>0</v>
      </c>
      <c r="D40" s="2407">
        <v>0</v>
      </c>
      <c r="E40" s="2407">
        <v>0</v>
      </c>
      <c r="F40" s="2696">
        <f t="shared" si="2"/>
        <v>0</v>
      </c>
    </row>
    <row r="41" spans="1:6">
      <c r="A41" s="2695">
        <f t="shared" si="0"/>
        <v>33</v>
      </c>
      <c r="B41" s="2406"/>
      <c r="C41" s="2407"/>
      <c r="D41" s="2407"/>
      <c r="E41" s="2407"/>
      <c r="F41" s="2696"/>
    </row>
    <row r="42" spans="1:6">
      <c r="A42" s="2695">
        <f t="shared" si="0"/>
        <v>34</v>
      </c>
      <c r="B42" s="2406" t="s">
        <v>3315</v>
      </c>
      <c r="C42" s="2412">
        <v>0</v>
      </c>
      <c r="D42" s="2412">
        <f>SUM(D23:D40)</f>
        <v>0</v>
      </c>
      <c r="E42" s="2412">
        <f>SUM(E23:E40)</f>
        <v>0</v>
      </c>
      <c r="F42" s="2699">
        <f>SUM(F23:F40)</f>
        <v>0</v>
      </c>
    </row>
    <row r="43" spans="1:6">
      <c r="A43" s="2695">
        <f t="shared" si="0"/>
        <v>35</v>
      </c>
      <c r="B43" s="2406" t="s">
        <v>3316</v>
      </c>
      <c r="C43" s="2407"/>
      <c r="D43" s="2407"/>
      <c r="E43" s="2407"/>
      <c r="F43" s="2696"/>
    </row>
    <row r="44" spans="1:6">
      <c r="A44" s="2695">
        <f t="shared" si="0"/>
        <v>36</v>
      </c>
      <c r="B44" s="2406" t="s">
        <v>3317</v>
      </c>
      <c r="C44" s="2407">
        <v>0</v>
      </c>
      <c r="D44" s="2407">
        <v>0</v>
      </c>
      <c r="E44" s="2407">
        <v>0</v>
      </c>
      <c r="F44" s="2696">
        <f t="shared" ref="F44:F54" si="3">SUM(C44:E44)</f>
        <v>0</v>
      </c>
    </row>
    <row r="45" spans="1:6">
      <c r="A45" s="2695">
        <f t="shared" si="0"/>
        <v>37</v>
      </c>
      <c r="B45" s="2406" t="s">
        <v>3318</v>
      </c>
      <c r="C45" s="2407">
        <v>0</v>
      </c>
      <c r="D45" s="2407">
        <v>0</v>
      </c>
      <c r="E45" s="2407">
        <v>0</v>
      </c>
      <c r="F45" s="2696">
        <f t="shared" si="3"/>
        <v>0</v>
      </c>
    </row>
    <row r="46" spans="1:6">
      <c r="A46" s="2695">
        <f t="shared" si="0"/>
        <v>38</v>
      </c>
      <c r="B46" s="2406" t="s">
        <v>3319</v>
      </c>
      <c r="C46" s="2407">
        <v>0</v>
      </c>
      <c r="D46" s="2407">
        <v>0</v>
      </c>
      <c r="E46" s="2407">
        <v>0</v>
      </c>
      <c r="F46" s="2696">
        <f t="shared" si="3"/>
        <v>0</v>
      </c>
    </row>
    <row r="47" spans="1:6">
      <c r="A47" s="2695">
        <f t="shared" si="0"/>
        <v>39</v>
      </c>
      <c r="B47" s="2406" t="s">
        <v>3320</v>
      </c>
      <c r="C47" s="2407">
        <v>0</v>
      </c>
      <c r="D47" s="2407">
        <v>0</v>
      </c>
      <c r="E47" s="2407">
        <v>0</v>
      </c>
      <c r="F47" s="2696">
        <f t="shared" si="3"/>
        <v>0</v>
      </c>
    </row>
    <row r="48" spans="1:6">
      <c r="A48" s="2695">
        <f t="shared" si="0"/>
        <v>40</v>
      </c>
      <c r="B48" s="2406" t="s">
        <v>3321</v>
      </c>
      <c r="C48" s="2407">
        <v>0</v>
      </c>
      <c r="D48" s="2407">
        <v>0</v>
      </c>
      <c r="E48" s="2407">
        <v>0</v>
      </c>
      <c r="F48" s="2696">
        <f t="shared" si="3"/>
        <v>0</v>
      </c>
    </row>
    <row r="49" spans="1:256">
      <c r="A49" s="2695">
        <f t="shared" si="0"/>
        <v>41</v>
      </c>
      <c r="B49" s="2406" t="s">
        <v>3322</v>
      </c>
      <c r="C49" s="2407">
        <v>0</v>
      </c>
      <c r="D49" s="2407">
        <v>0</v>
      </c>
      <c r="E49" s="2407">
        <v>0</v>
      </c>
      <c r="F49" s="2696">
        <f t="shared" si="3"/>
        <v>0</v>
      </c>
    </row>
    <row r="50" spans="1:256">
      <c r="A50" s="2695">
        <f t="shared" si="0"/>
        <v>42</v>
      </c>
      <c r="B50" s="2406" t="s">
        <v>3323</v>
      </c>
      <c r="C50" s="2407">
        <v>0</v>
      </c>
      <c r="D50" s="2407">
        <v>0</v>
      </c>
      <c r="E50" s="2407">
        <v>0</v>
      </c>
      <c r="F50" s="2696">
        <f t="shared" si="3"/>
        <v>0</v>
      </c>
    </row>
    <row r="51" spans="1:256">
      <c r="A51" s="2695">
        <f t="shared" si="0"/>
        <v>43</v>
      </c>
      <c r="B51" s="2406" t="s">
        <v>3324</v>
      </c>
      <c r="C51" s="2407">
        <v>0</v>
      </c>
      <c r="D51" s="2407">
        <v>0</v>
      </c>
      <c r="E51" s="2407">
        <v>0</v>
      </c>
      <c r="F51" s="2696">
        <f t="shared" si="3"/>
        <v>0</v>
      </c>
    </row>
    <row r="52" spans="1:256">
      <c r="A52" s="2695">
        <f t="shared" si="0"/>
        <v>44</v>
      </c>
      <c r="B52" s="2406" t="s">
        <v>3325</v>
      </c>
      <c r="C52" s="2412">
        <v>0</v>
      </c>
      <c r="D52" s="2412">
        <v>0</v>
      </c>
      <c r="E52" s="2412">
        <v>0</v>
      </c>
      <c r="F52" s="2700">
        <f t="shared" si="3"/>
        <v>0</v>
      </c>
    </row>
    <row r="53" spans="1:256">
      <c r="A53" s="2695">
        <f t="shared" si="0"/>
        <v>45</v>
      </c>
      <c r="B53" s="2406" t="s">
        <v>3326</v>
      </c>
      <c r="C53" s="2413">
        <v>0</v>
      </c>
      <c r="D53" s="2413">
        <v>0</v>
      </c>
      <c r="E53" s="2413">
        <v>0</v>
      </c>
      <c r="F53" s="2701">
        <f t="shared" si="3"/>
        <v>0</v>
      </c>
    </row>
    <row r="54" spans="1:256">
      <c r="A54" s="2695">
        <f t="shared" si="0"/>
        <v>46</v>
      </c>
      <c r="B54" s="2406" t="s">
        <v>3327</v>
      </c>
      <c r="C54" s="2407">
        <v>0</v>
      </c>
      <c r="D54" s="2407"/>
      <c r="E54" s="2407"/>
      <c r="F54" s="2696">
        <f t="shared" si="3"/>
        <v>0</v>
      </c>
    </row>
    <row r="55" spans="1:256">
      <c r="A55" s="2713">
        <f t="shared" si="0"/>
        <v>47</v>
      </c>
      <c r="B55" s="2714" t="s">
        <v>3328</v>
      </c>
      <c r="C55" s="2410">
        <v>2369841.08</v>
      </c>
      <c r="D55" s="2410">
        <f>D53+D52+D42+D21</f>
        <v>0</v>
      </c>
      <c r="E55" s="2410">
        <f>E53+E52+E42+E21</f>
        <v>0</v>
      </c>
      <c r="F55" s="2697">
        <f>F53+F52+F42+F21</f>
        <v>2369841.08</v>
      </c>
    </row>
    <row r="56" spans="1:256">
      <c r="A56" s="2702"/>
      <c r="B56" s="1594"/>
      <c r="C56" s="2397"/>
      <c r="D56" s="2397"/>
      <c r="E56" s="2397"/>
      <c r="F56" s="2703"/>
      <c r="G56" s="963"/>
      <c r="H56" s="963"/>
      <c r="I56" s="963"/>
      <c r="J56" s="963"/>
      <c r="K56" s="963"/>
      <c r="L56" s="963"/>
      <c r="M56" s="963"/>
      <c r="N56" s="963"/>
      <c r="O56" s="963"/>
      <c r="P56" s="963"/>
      <c r="Q56" s="963"/>
      <c r="R56" s="963"/>
      <c r="S56" s="963"/>
      <c r="T56" s="963"/>
      <c r="U56" s="963"/>
      <c r="V56" s="963"/>
      <c r="W56" s="963"/>
      <c r="X56" s="963"/>
      <c r="Y56" s="963"/>
      <c r="Z56" s="963"/>
      <c r="AA56" s="963"/>
      <c r="AB56" s="963"/>
      <c r="AC56" s="963"/>
      <c r="AD56" s="963"/>
      <c r="AE56" s="963"/>
      <c r="AF56" s="963"/>
      <c r="AG56" s="963"/>
      <c r="AH56" s="963"/>
      <c r="AI56" s="963"/>
      <c r="AJ56" s="963"/>
      <c r="AK56" s="963"/>
      <c r="AL56" s="963"/>
      <c r="AM56" s="963"/>
      <c r="AN56" s="963"/>
      <c r="AO56" s="963"/>
      <c r="AP56" s="963"/>
      <c r="AQ56" s="963"/>
      <c r="AR56" s="963"/>
      <c r="AS56" s="963"/>
      <c r="AT56" s="963"/>
      <c r="AU56" s="963"/>
      <c r="AV56" s="963"/>
      <c r="AW56" s="963"/>
      <c r="AX56" s="963"/>
      <c r="AY56" s="963"/>
      <c r="AZ56" s="963"/>
      <c r="BA56" s="963"/>
      <c r="BB56" s="963"/>
      <c r="BC56" s="963"/>
      <c r="BD56" s="963"/>
      <c r="BE56" s="963"/>
      <c r="BF56" s="963"/>
      <c r="BG56" s="963"/>
      <c r="BH56" s="963"/>
      <c r="BI56" s="963"/>
      <c r="BJ56" s="963"/>
      <c r="BK56" s="963"/>
      <c r="BL56" s="963"/>
      <c r="BM56" s="963"/>
      <c r="BN56" s="963"/>
      <c r="BO56" s="963"/>
      <c r="BP56" s="963"/>
      <c r="BQ56" s="963"/>
      <c r="BR56" s="963"/>
      <c r="BS56" s="963"/>
      <c r="BT56" s="963"/>
      <c r="BU56" s="963"/>
      <c r="BV56" s="963"/>
      <c r="BW56" s="963"/>
      <c r="BX56" s="963"/>
      <c r="BY56" s="963"/>
      <c r="BZ56" s="963"/>
      <c r="CA56" s="963"/>
      <c r="CB56" s="963"/>
      <c r="CC56" s="963"/>
      <c r="CD56" s="963"/>
      <c r="CE56" s="963"/>
      <c r="CF56" s="963"/>
      <c r="CG56" s="963"/>
      <c r="CH56" s="963"/>
      <c r="CI56" s="963"/>
      <c r="CJ56" s="963"/>
      <c r="CK56" s="963"/>
      <c r="CL56" s="963"/>
      <c r="CM56" s="963"/>
      <c r="CN56" s="963"/>
      <c r="CO56" s="963"/>
      <c r="CP56" s="963"/>
      <c r="CQ56" s="963"/>
      <c r="CR56" s="963"/>
      <c r="CS56" s="963"/>
      <c r="CT56" s="963"/>
      <c r="CU56" s="963"/>
      <c r="CV56" s="963"/>
      <c r="CW56" s="963"/>
      <c r="CX56" s="963"/>
      <c r="CY56" s="963"/>
      <c r="CZ56" s="963"/>
      <c r="DA56" s="963"/>
      <c r="DB56" s="963"/>
      <c r="DC56" s="963"/>
      <c r="DD56" s="963"/>
      <c r="DE56" s="963"/>
      <c r="DF56" s="963"/>
      <c r="DG56" s="963"/>
      <c r="DH56" s="963"/>
      <c r="DI56" s="963"/>
      <c r="DJ56" s="963"/>
      <c r="DK56" s="963"/>
      <c r="DL56" s="963"/>
      <c r="DM56" s="963"/>
      <c r="DN56" s="963"/>
      <c r="DO56" s="963"/>
      <c r="DP56" s="963"/>
      <c r="DQ56" s="963"/>
      <c r="DR56" s="963"/>
      <c r="DS56" s="963"/>
      <c r="DT56" s="963"/>
      <c r="DU56" s="963"/>
      <c r="DV56" s="963"/>
      <c r="DW56" s="963"/>
      <c r="DX56" s="963"/>
      <c r="DY56" s="963"/>
      <c r="DZ56" s="963"/>
      <c r="EA56" s="963"/>
      <c r="EB56" s="963"/>
      <c r="EC56" s="963"/>
      <c r="ED56" s="963"/>
      <c r="EE56" s="963"/>
      <c r="EF56" s="963"/>
      <c r="EG56" s="963"/>
      <c r="EH56" s="963"/>
      <c r="EI56" s="963"/>
      <c r="EJ56" s="963"/>
      <c r="EK56" s="963"/>
      <c r="EL56" s="963"/>
      <c r="EM56" s="963"/>
      <c r="EN56" s="963"/>
      <c r="EO56" s="963"/>
      <c r="EP56" s="963"/>
      <c r="EQ56" s="963"/>
      <c r="ER56" s="963"/>
      <c r="ES56" s="963"/>
      <c r="ET56" s="963"/>
      <c r="EU56" s="963"/>
      <c r="EV56" s="963"/>
      <c r="EW56" s="963"/>
      <c r="EX56" s="963"/>
      <c r="EY56" s="963"/>
      <c r="EZ56" s="963"/>
      <c r="FA56" s="963"/>
      <c r="FB56" s="963"/>
      <c r="FC56" s="963"/>
      <c r="FD56" s="963"/>
      <c r="FE56" s="963"/>
      <c r="FF56" s="963"/>
      <c r="FG56" s="963"/>
      <c r="FH56" s="963"/>
      <c r="FI56" s="963"/>
      <c r="FJ56" s="963"/>
      <c r="FK56" s="963"/>
      <c r="FL56" s="963"/>
      <c r="FM56" s="963"/>
      <c r="FN56" s="963"/>
      <c r="FO56" s="963"/>
      <c r="FP56" s="963"/>
      <c r="FQ56" s="963"/>
      <c r="FR56" s="963"/>
      <c r="FS56" s="963"/>
      <c r="FT56" s="963"/>
      <c r="FU56" s="963"/>
      <c r="FV56" s="963"/>
      <c r="FW56" s="963"/>
      <c r="FX56" s="963"/>
      <c r="FY56" s="963"/>
      <c r="FZ56" s="963"/>
      <c r="GA56" s="963"/>
      <c r="GB56" s="963"/>
      <c r="GC56" s="963"/>
      <c r="GD56" s="963"/>
      <c r="GE56" s="963"/>
      <c r="GF56" s="963"/>
      <c r="GG56" s="963"/>
      <c r="GH56" s="963"/>
      <c r="GI56" s="963"/>
      <c r="GJ56" s="963"/>
      <c r="GK56" s="963"/>
      <c r="GL56" s="963"/>
      <c r="GM56" s="963"/>
      <c r="GN56" s="963"/>
      <c r="GO56" s="963"/>
      <c r="GP56" s="963"/>
      <c r="GQ56" s="963"/>
      <c r="GR56" s="963"/>
      <c r="GS56" s="963"/>
      <c r="GT56" s="963"/>
      <c r="GU56" s="963"/>
      <c r="GV56" s="963"/>
      <c r="GW56" s="963"/>
      <c r="GX56" s="963"/>
      <c r="GY56" s="963"/>
      <c r="GZ56" s="963"/>
      <c r="HA56" s="963"/>
      <c r="HB56" s="963"/>
      <c r="HC56" s="963"/>
      <c r="HD56" s="963"/>
      <c r="HE56" s="963"/>
      <c r="HF56" s="963"/>
      <c r="HG56" s="963"/>
      <c r="HH56" s="963"/>
      <c r="HI56" s="963"/>
      <c r="HJ56" s="963"/>
      <c r="HK56" s="963"/>
      <c r="HL56" s="963"/>
      <c r="HM56" s="963"/>
      <c r="HN56" s="963"/>
      <c r="HO56" s="963"/>
      <c r="HP56" s="963"/>
      <c r="HQ56" s="963"/>
      <c r="HR56" s="963"/>
      <c r="HS56" s="963"/>
      <c r="HT56" s="963"/>
      <c r="HU56" s="963"/>
      <c r="HV56" s="963"/>
      <c r="HW56" s="963"/>
      <c r="HX56" s="963"/>
      <c r="HY56" s="963"/>
      <c r="HZ56" s="963"/>
      <c r="IA56" s="963"/>
      <c r="IB56" s="963"/>
      <c r="IC56" s="963"/>
      <c r="ID56" s="963"/>
      <c r="IE56" s="963"/>
      <c r="IF56" s="963"/>
      <c r="IG56" s="963"/>
      <c r="IH56" s="963"/>
      <c r="II56" s="963"/>
      <c r="IJ56" s="963"/>
      <c r="IK56" s="963"/>
      <c r="IL56" s="963"/>
      <c r="IM56" s="963"/>
      <c r="IN56" s="963"/>
      <c r="IO56" s="963"/>
      <c r="IP56" s="963"/>
      <c r="IQ56" s="963"/>
      <c r="IR56" s="963"/>
      <c r="IS56" s="963"/>
      <c r="IT56" s="963"/>
      <c r="IU56" s="963"/>
      <c r="IV56" s="963"/>
    </row>
    <row r="57" spans="1:256" ht="15.75" thickBot="1">
      <c r="A57" s="2704"/>
      <c r="B57" s="2705"/>
      <c r="C57" s="2705"/>
      <c r="D57" s="2705"/>
      <c r="E57" s="2705"/>
      <c r="F57" s="2706"/>
      <c r="G57" s="2415"/>
      <c r="H57" s="963"/>
      <c r="I57" s="913"/>
      <c r="J57" s="913"/>
      <c r="K57" s="913"/>
      <c r="L57" s="913"/>
      <c r="M57" s="913"/>
      <c r="N57" s="913"/>
      <c r="O57" s="913"/>
      <c r="P57" s="913"/>
      <c r="Q57" s="913"/>
      <c r="R57" s="913"/>
      <c r="S57" s="913"/>
      <c r="T57" s="913"/>
      <c r="U57" s="913"/>
      <c r="V57" s="913"/>
      <c r="W57" s="913"/>
      <c r="X57" s="913"/>
      <c r="Y57" s="913"/>
      <c r="Z57" s="913"/>
      <c r="AA57" s="913"/>
      <c r="AB57" s="913"/>
      <c r="AC57" s="913"/>
      <c r="AD57" s="913"/>
      <c r="AE57" s="913"/>
      <c r="AF57" s="913"/>
      <c r="AG57" s="913"/>
      <c r="AH57" s="913"/>
      <c r="AI57" s="913"/>
      <c r="AJ57" s="913"/>
      <c r="AK57" s="913"/>
      <c r="AL57" s="913"/>
      <c r="AM57" s="913"/>
      <c r="AN57" s="913"/>
      <c r="AO57" s="913"/>
      <c r="AP57" s="913"/>
      <c r="AQ57" s="913"/>
      <c r="AR57" s="913"/>
      <c r="AS57" s="913"/>
      <c r="AT57" s="913"/>
      <c r="AU57" s="913"/>
      <c r="AV57" s="913"/>
      <c r="AW57" s="913"/>
      <c r="AX57" s="913"/>
      <c r="AY57" s="913"/>
      <c r="AZ57" s="913"/>
      <c r="BA57" s="913"/>
      <c r="BB57" s="913"/>
      <c r="BC57" s="913"/>
      <c r="BD57" s="913"/>
      <c r="BE57" s="913"/>
      <c r="BF57" s="913"/>
      <c r="BG57" s="913"/>
      <c r="BH57" s="913"/>
      <c r="BI57" s="913"/>
      <c r="BJ57" s="913"/>
      <c r="BK57" s="913"/>
      <c r="BL57" s="913"/>
      <c r="BM57" s="913"/>
      <c r="BN57" s="913"/>
      <c r="BO57" s="913"/>
      <c r="BP57" s="913"/>
      <c r="BQ57" s="913"/>
      <c r="BR57" s="913"/>
      <c r="BS57" s="913"/>
      <c r="BT57" s="913"/>
      <c r="BU57" s="913"/>
      <c r="BV57" s="913"/>
      <c r="BW57" s="913"/>
      <c r="BX57" s="913"/>
      <c r="BY57" s="913"/>
      <c r="BZ57" s="913"/>
      <c r="CA57" s="913"/>
      <c r="CB57" s="913"/>
      <c r="CC57" s="913"/>
      <c r="CD57" s="913"/>
      <c r="CE57" s="913"/>
      <c r="CF57" s="913"/>
      <c r="CG57" s="913"/>
      <c r="CH57" s="913"/>
      <c r="CI57" s="913"/>
      <c r="CJ57" s="913"/>
      <c r="CK57" s="913"/>
      <c r="CL57" s="913"/>
      <c r="CM57" s="913"/>
      <c r="CN57" s="913"/>
      <c r="CO57" s="913"/>
      <c r="CP57" s="913"/>
      <c r="CQ57" s="913"/>
      <c r="CR57" s="913"/>
      <c r="CS57" s="913"/>
      <c r="CT57" s="913"/>
      <c r="CU57" s="913"/>
      <c r="CV57" s="913"/>
      <c r="CW57" s="913"/>
      <c r="CX57" s="913"/>
      <c r="CY57" s="913"/>
      <c r="CZ57" s="913"/>
      <c r="DA57" s="913"/>
      <c r="DB57" s="913"/>
      <c r="DC57" s="913"/>
      <c r="DD57" s="913"/>
      <c r="DE57" s="913"/>
      <c r="DF57" s="913"/>
      <c r="DG57" s="913"/>
      <c r="DH57" s="913"/>
      <c r="DI57" s="913"/>
      <c r="DJ57" s="913"/>
      <c r="DK57" s="913"/>
      <c r="DL57" s="913"/>
      <c r="DM57" s="913"/>
      <c r="DN57" s="913"/>
      <c r="DO57" s="913"/>
      <c r="DP57" s="913"/>
      <c r="DQ57" s="913"/>
      <c r="DR57" s="913"/>
      <c r="DS57" s="913"/>
      <c r="DT57" s="913"/>
      <c r="DU57" s="913"/>
      <c r="DV57" s="913"/>
      <c r="DW57" s="913"/>
      <c r="DX57" s="913"/>
      <c r="DY57" s="913"/>
      <c r="DZ57" s="913"/>
      <c r="EA57" s="913"/>
      <c r="EB57" s="913"/>
      <c r="EC57" s="913"/>
      <c r="ED57" s="913"/>
      <c r="EE57" s="913"/>
      <c r="EF57" s="913"/>
      <c r="EG57" s="913"/>
      <c r="EH57" s="913"/>
      <c r="EI57" s="913"/>
      <c r="EJ57" s="913"/>
      <c r="EK57" s="913"/>
      <c r="EL57" s="913"/>
      <c r="EM57" s="913"/>
      <c r="EN57" s="913"/>
      <c r="EO57" s="913"/>
      <c r="EP57" s="913"/>
      <c r="EQ57" s="913"/>
      <c r="ER57" s="913"/>
      <c r="ES57" s="913"/>
      <c r="ET57" s="913"/>
      <c r="EU57" s="913"/>
      <c r="EV57" s="913"/>
      <c r="EW57" s="913"/>
      <c r="EX57" s="913"/>
      <c r="EY57" s="913"/>
      <c r="EZ57" s="913"/>
      <c r="FA57" s="913"/>
      <c r="FB57" s="913"/>
      <c r="FC57" s="913"/>
      <c r="FD57" s="913"/>
      <c r="FE57" s="913"/>
      <c r="FF57" s="913"/>
      <c r="FG57" s="913"/>
      <c r="FH57" s="913"/>
      <c r="FI57" s="913"/>
      <c r="FJ57" s="913"/>
      <c r="FK57" s="913"/>
      <c r="FL57" s="913"/>
      <c r="FM57" s="913"/>
      <c r="FN57" s="913"/>
      <c r="FO57" s="913"/>
      <c r="FP57" s="913"/>
      <c r="FQ57" s="913"/>
      <c r="FR57" s="913"/>
      <c r="FS57" s="913"/>
      <c r="FT57" s="913"/>
      <c r="FU57" s="913"/>
      <c r="FV57" s="913"/>
      <c r="FW57" s="913"/>
      <c r="FX57" s="913"/>
      <c r="FY57" s="913"/>
      <c r="FZ57" s="913"/>
      <c r="GA57" s="913"/>
      <c r="GB57" s="913"/>
      <c r="GC57" s="913"/>
      <c r="GD57" s="913"/>
      <c r="GE57" s="913"/>
      <c r="GF57" s="913"/>
      <c r="GG57" s="913"/>
      <c r="GH57" s="913"/>
      <c r="GI57" s="913"/>
      <c r="GJ57" s="913"/>
      <c r="GK57" s="913"/>
      <c r="GL57" s="913"/>
      <c r="GM57" s="913"/>
      <c r="GN57" s="913"/>
      <c r="GO57" s="913"/>
      <c r="GP57" s="913"/>
      <c r="GQ57" s="913"/>
      <c r="GR57" s="913"/>
      <c r="GS57" s="913"/>
      <c r="GT57" s="913"/>
      <c r="GU57" s="913"/>
      <c r="GV57" s="913"/>
      <c r="GW57" s="913"/>
      <c r="GX57" s="913"/>
      <c r="GY57" s="913"/>
      <c r="GZ57" s="913"/>
      <c r="HA57" s="913"/>
      <c r="HB57" s="913"/>
      <c r="HC57" s="913"/>
      <c r="HD57" s="913"/>
      <c r="HE57" s="913"/>
      <c r="HF57" s="913"/>
      <c r="HG57" s="913"/>
      <c r="HH57" s="913"/>
      <c r="HI57" s="913"/>
      <c r="HJ57" s="913"/>
      <c r="HK57" s="913"/>
      <c r="HL57" s="913"/>
      <c r="HM57" s="913"/>
      <c r="HN57" s="913"/>
      <c r="HO57" s="913"/>
      <c r="HP57" s="913"/>
      <c r="HQ57" s="913"/>
      <c r="HR57" s="913"/>
      <c r="HS57" s="913"/>
      <c r="HT57" s="913"/>
      <c r="HU57" s="913"/>
      <c r="HV57" s="913"/>
      <c r="HW57" s="913"/>
      <c r="HX57" s="913"/>
      <c r="HY57" s="913"/>
      <c r="HZ57" s="913"/>
      <c r="IA57" s="913"/>
      <c r="IB57" s="913"/>
      <c r="IC57" s="913"/>
      <c r="ID57" s="913"/>
      <c r="IE57" s="913"/>
      <c r="IF57" s="913"/>
      <c r="IG57" s="913"/>
      <c r="IH57" s="913"/>
      <c r="II57" s="913"/>
      <c r="IJ57" s="913"/>
      <c r="IK57" s="913"/>
      <c r="IL57" s="913"/>
      <c r="IM57" s="913"/>
      <c r="IN57" s="913"/>
      <c r="IO57" s="913"/>
      <c r="IP57" s="913"/>
      <c r="IQ57" s="913"/>
      <c r="IR57" s="913"/>
      <c r="IS57" s="913"/>
      <c r="IT57" s="913"/>
      <c r="IU57" s="913"/>
      <c r="IV57" s="913"/>
    </row>
    <row r="58" spans="1:256" ht="15">
      <c r="A58" s="2707"/>
      <c r="B58" s="2415"/>
      <c r="C58" s="2438"/>
      <c r="D58" s="2415"/>
      <c r="E58" s="2415"/>
      <c r="F58" s="2708"/>
      <c r="G58" s="2418"/>
      <c r="H58" s="913"/>
      <c r="I58" s="913"/>
      <c r="J58" s="913"/>
      <c r="K58" s="913"/>
      <c r="L58" s="913"/>
      <c r="M58" s="913"/>
      <c r="N58" s="913"/>
      <c r="O58" s="913"/>
      <c r="P58" s="913"/>
      <c r="Q58" s="913"/>
      <c r="R58" s="913"/>
      <c r="S58" s="913"/>
      <c r="T58" s="913"/>
      <c r="U58" s="913"/>
      <c r="V58" s="913"/>
      <c r="W58" s="913"/>
      <c r="X58" s="913"/>
      <c r="Y58" s="913"/>
      <c r="Z58" s="913"/>
      <c r="AA58" s="913"/>
      <c r="AB58" s="913"/>
      <c r="AC58" s="913"/>
      <c r="AD58" s="913"/>
      <c r="AE58" s="913"/>
      <c r="AF58" s="913"/>
      <c r="AG58" s="913"/>
      <c r="AH58" s="913"/>
      <c r="AI58" s="913"/>
      <c r="AJ58" s="913"/>
      <c r="AK58" s="913"/>
      <c r="AL58" s="913"/>
      <c r="AM58" s="913"/>
      <c r="AN58" s="913"/>
      <c r="AO58" s="913"/>
      <c r="AP58" s="913"/>
      <c r="AQ58" s="913"/>
      <c r="AR58" s="913"/>
      <c r="AS58" s="913"/>
      <c r="AT58" s="913"/>
      <c r="AU58" s="913"/>
      <c r="AV58" s="913"/>
      <c r="AW58" s="913"/>
      <c r="AX58" s="913"/>
      <c r="AY58" s="913"/>
      <c r="AZ58" s="913"/>
      <c r="BA58" s="913"/>
      <c r="BB58" s="913"/>
      <c r="BC58" s="913"/>
      <c r="BD58" s="913"/>
      <c r="BE58" s="913"/>
      <c r="BF58" s="913"/>
      <c r="BG58" s="913"/>
      <c r="BH58" s="913"/>
      <c r="BI58" s="913"/>
      <c r="BJ58" s="913"/>
      <c r="BK58" s="913"/>
      <c r="BL58" s="913"/>
      <c r="BM58" s="913"/>
      <c r="BN58" s="913"/>
      <c r="BO58" s="913"/>
      <c r="BP58" s="913"/>
      <c r="BQ58" s="913"/>
      <c r="BR58" s="913"/>
      <c r="BS58" s="913"/>
      <c r="BT58" s="913"/>
      <c r="BU58" s="913"/>
      <c r="BV58" s="913"/>
      <c r="BW58" s="913"/>
      <c r="BX58" s="913"/>
      <c r="BY58" s="913"/>
      <c r="BZ58" s="913"/>
      <c r="CA58" s="913"/>
      <c r="CB58" s="913"/>
      <c r="CC58" s="913"/>
      <c r="CD58" s="913"/>
      <c r="CE58" s="913"/>
      <c r="CF58" s="913"/>
      <c r="CG58" s="913"/>
      <c r="CH58" s="913"/>
      <c r="CI58" s="913"/>
      <c r="CJ58" s="913"/>
      <c r="CK58" s="913"/>
      <c r="CL58" s="913"/>
      <c r="CM58" s="913"/>
      <c r="CN58" s="913"/>
      <c r="CO58" s="913"/>
      <c r="CP58" s="913"/>
      <c r="CQ58" s="913"/>
      <c r="CR58" s="913"/>
      <c r="CS58" s="913"/>
      <c r="CT58" s="913"/>
      <c r="CU58" s="913"/>
      <c r="CV58" s="913"/>
      <c r="CW58" s="913"/>
      <c r="CX58" s="913"/>
      <c r="CY58" s="913"/>
      <c r="CZ58" s="913"/>
      <c r="DA58" s="913"/>
      <c r="DB58" s="913"/>
      <c r="DC58" s="913"/>
      <c r="DD58" s="913"/>
      <c r="DE58" s="913"/>
      <c r="DF58" s="913"/>
      <c r="DG58" s="913"/>
      <c r="DH58" s="913"/>
      <c r="DI58" s="913"/>
      <c r="DJ58" s="913"/>
      <c r="DK58" s="913"/>
      <c r="DL58" s="913"/>
      <c r="DM58" s="913"/>
      <c r="DN58" s="913"/>
      <c r="DO58" s="913"/>
      <c r="DP58" s="913"/>
      <c r="DQ58" s="913"/>
      <c r="DR58" s="913"/>
      <c r="DS58" s="913"/>
      <c r="DT58" s="913"/>
      <c r="DU58" s="913"/>
      <c r="DV58" s="913"/>
      <c r="DW58" s="913"/>
      <c r="DX58" s="913"/>
      <c r="DY58" s="913"/>
      <c r="DZ58" s="913"/>
      <c r="EA58" s="913"/>
      <c r="EB58" s="913"/>
      <c r="EC58" s="913"/>
      <c r="ED58" s="913"/>
      <c r="EE58" s="913"/>
      <c r="EF58" s="913"/>
      <c r="EG58" s="913"/>
      <c r="EH58" s="913"/>
      <c r="EI58" s="913"/>
      <c r="EJ58" s="913"/>
      <c r="EK58" s="913"/>
      <c r="EL58" s="913"/>
      <c r="EM58" s="913"/>
      <c r="EN58" s="913"/>
      <c r="EO58" s="913"/>
      <c r="EP58" s="913"/>
      <c r="EQ58" s="913"/>
      <c r="ER58" s="913"/>
      <c r="ES58" s="913"/>
      <c r="ET58" s="913"/>
      <c r="EU58" s="913"/>
      <c r="EV58" s="913"/>
      <c r="EW58" s="913"/>
      <c r="EX58" s="913"/>
      <c r="EY58" s="913"/>
      <c r="EZ58" s="913"/>
      <c r="FA58" s="913"/>
      <c r="FB58" s="913"/>
      <c r="FC58" s="913"/>
      <c r="FD58" s="913"/>
      <c r="FE58" s="913"/>
      <c r="FF58" s="913"/>
      <c r="FG58" s="913"/>
      <c r="FH58" s="913"/>
      <c r="FI58" s="913"/>
      <c r="FJ58" s="913"/>
      <c r="FK58" s="913"/>
      <c r="FL58" s="913"/>
      <c r="FM58" s="913"/>
      <c r="FN58" s="913"/>
      <c r="FO58" s="913"/>
      <c r="FP58" s="913"/>
      <c r="FQ58" s="913"/>
      <c r="FR58" s="913"/>
      <c r="FS58" s="913"/>
      <c r="FT58" s="913"/>
      <c r="FU58" s="913"/>
      <c r="FV58" s="913"/>
      <c r="FW58" s="913"/>
      <c r="FX58" s="913"/>
      <c r="FY58" s="913"/>
      <c r="FZ58" s="913"/>
      <c r="GA58" s="913"/>
      <c r="GB58" s="913"/>
      <c r="GC58" s="913"/>
      <c r="GD58" s="913"/>
      <c r="GE58" s="913"/>
      <c r="GF58" s="913"/>
      <c r="GG58" s="913"/>
      <c r="GH58" s="913"/>
      <c r="GI58" s="913"/>
      <c r="GJ58" s="913"/>
      <c r="GK58" s="913"/>
      <c r="GL58" s="913"/>
      <c r="GM58" s="913"/>
      <c r="GN58" s="913"/>
      <c r="GO58" s="913"/>
      <c r="GP58" s="913"/>
      <c r="GQ58" s="913"/>
      <c r="GR58" s="913"/>
      <c r="GS58" s="913"/>
      <c r="GT58" s="913"/>
      <c r="GU58" s="913"/>
      <c r="GV58" s="913"/>
      <c r="GW58" s="913"/>
      <c r="GX58" s="913"/>
      <c r="GY58" s="913"/>
      <c r="GZ58" s="913"/>
      <c r="HA58" s="913"/>
      <c r="HB58" s="913"/>
      <c r="HC58" s="913"/>
      <c r="HD58" s="913"/>
      <c r="HE58" s="913"/>
      <c r="HF58" s="913"/>
      <c r="HG58" s="913"/>
      <c r="HH58" s="913"/>
      <c r="HI58" s="913"/>
      <c r="HJ58" s="913"/>
      <c r="HK58" s="913"/>
      <c r="HL58" s="913"/>
      <c r="HM58" s="913"/>
      <c r="HN58" s="913"/>
      <c r="HO58" s="913"/>
      <c r="HP58" s="913"/>
      <c r="HQ58" s="913"/>
      <c r="HR58" s="913"/>
      <c r="HS58" s="913"/>
      <c r="HT58" s="913"/>
      <c r="HU58" s="913"/>
      <c r="HV58" s="913"/>
      <c r="HW58" s="913"/>
      <c r="HX58" s="913"/>
      <c r="HY58" s="913"/>
      <c r="HZ58" s="913"/>
      <c r="IA58" s="913"/>
      <c r="IB58" s="913"/>
      <c r="IC58" s="913"/>
      <c r="ID58" s="913"/>
      <c r="IE58" s="913"/>
      <c r="IF58" s="913"/>
      <c r="IG58" s="913"/>
      <c r="IH58" s="913"/>
      <c r="II58" s="913"/>
      <c r="IJ58" s="913"/>
      <c r="IK58" s="913"/>
      <c r="IL58" s="913"/>
      <c r="IM58" s="913"/>
      <c r="IN58" s="913"/>
      <c r="IO58" s="913"/>
      <c r="IP58" s="913"/>
      <c r="IQ58" s="913"/>
      <c r="IR58" s="913"/>
      <c r="IS58" s="913"/>
      <c r="IT58" s="913"/>
      <c r="IU58" s="913"/>
      <c r="IV58" s="913"/>
    </row>
    <row r="59" spans="1:256" ht="15">
      <c r="A59" s="2438">
        <v>60</v>
      </c>
      <c r="B59" s="2438"/>
      <c r="C59" s="2438"/>
      <c r="D59" s="2438"/>
      <c r="E59" s="2438"/>
      <c r="F59" s="2438"/>
      <c r="G59" s="2416"/>
      <c r="H59" s="913"/>
      <c r="I59" s="913"/>
      <c r="J59" s="913"/>
      <c r="K59" s="913"/>
      <c r="L59" s="913"/>
      <c r="M59" s="913"/>
      <c r="N59" s="913"/>
      <c r="O59" s="913"/>
      <c r="P59" s="913"/>
      <c r="Q59" s="913"/>
      <c r="R59" s="913"/>
      <c r="S59" s="913"/>
      <c r="T59" s="913"/>
      <c r="U59" s="913"/>
      <c r="V59" s="913"/>
      <c r="W59" s="913"/>
      <c r="X59" s="913"/>
      <c r="Y59" s="913"/>
      <c r="Z59" s="913"/>
      <c r="AA59" s="913"/>
      <c r="AB59" s="913"/>
      <c r="AC59" s="913"/>
      <c r="AD59" s="913"/>
      <c r="AE59" s="913"/>
      <c r="AF59" s="913"/>
      <c r="AG59" s="913"/>
      <c r="AH59" s="913"/>
      <c r="AI59" s="913"/>
      <c r="AJ59" s="913"/>
      <c r="AK59" s="913"/>
      <c r="AL59" s="913"/>
      <c r="AM59" s="913"/>
      <c r="AN59" s="913"/>
      <c r="AO59" s="913"/>
      <c r="AP59" s="913"/>
      <c r="AQ59" s="913"/>
      <c r="AR59" s="913"/>
      <c r="AS59" s="913"/>
      <c r="AT59" s="913"/>
      <c r="AU59" s="913"/>
      <c r="AV59" s="913"/>
      <c r="AW59" s="913"/>
      <c r="AX59" s="913"/>
      <c r="AY59" s="913"/>
      <c r="AZ59" s="913"/>
      <c r="BA59" s="913"/>
      <c r="BB59" s="913"/>
      <c r="BC59" s="913"/>
      <c r="BD59" s="913"/>
      <c r="BE59" s="913"/>
      <c r="BF59" s="913"/>
      <c r="BG59" s="913"/>
      <c r="BH59" s="913"/>
      <c r="BI59" s="913"/>
      <c r="BJ59" s="913"/>
      <c r="BK59" s="913"/>
      <c r="BL59" s="913"/>
      <c r="BM59" s="913"/>
      <c r="BN59" s="913"/>
      <c r="BO59" s="913"/>
      <c r="BP59" s="913"/>
      <c r="BQ59" s="913"/>
      <c r="BR59" s="913"/>
      <c r="BS59" s="913"/>
      <c r="BT59" s="913"/>
      <c r="BU59" s="913"/>
      <c r="BV59" s="913"/>
      <c r="BW59" s="913"/>
      <c r="BX59" s="913"/>
      <c r="BY59" s="913"/>
      <c r="BZ59" s="913"/>
      <c r="CA59" s="913"/>
      <c r="CB59" s="913"/>
      <c r="CC59" s="913"/>
      <c r="CD59" s="913"/>
      <c r="CE59" s="913"/>
      <c r="CF59" s="913"/>
      <c r="CG59" s="913"/>
      <c r="CH59" s="913"/>
      <c r="CI59" s="913"/>
      <c r="CJ59" s="913"/>
      <c r="CK59" s="913"/>
      <c r="CL59" s="913"/>
      <c r="CM59" s="913"/>
      <c r="CN59" s="913"/>
      <c r="CO59" s="913"/>
      <c r="CP59" s="913"/>
      <c r="CQ59" s="913"/>
      <c r="CR59" s="913"/>
      <c r="CS59" s="913"/>
      <c r="CT59" s="913"/>
      <c r="CU59" s="913"/>
      <c r="CV59" s="913"/>
      <c r="CW59" s="913"/>
      <c r="CX59" s="913"/>
      <c r="CY59" s="913"/>
      <c r="CZ59" s="913"/>
      <c r="DA59" s="913"/>
      <c r="DB59" s="913"/>
      <c r="DC59" s="913"/>
      <c r="DD59" s="913"/>
      <c r="DE59" s="913"/>
      <c r="DF59" s="913"/>
      <c r="DG59" s="913"/>
      <c r="DH59" s="913"/>
      <c r="DI59" s="913"/>
      <c r="DJ59" s="913"/>
      <c r="DK59" s="913"/>
      <c r="DL59" s="913"/>
      <c r="DM59" s="913"/>
      <c r="DN59" s="913"/>
      <c r="DO59" s="913"/>
      <c r="DP59" s="913"/>
      <c r="DQ59" s="913"/>
      <c r="DR59" s="913"/>
      <c r="DS59" s="913"/>
      <c r="DT59" s="913"/>
      <c r="DU59" s="913"/>
      <c r="DV59" s="913"/>
      <c r="DW59" s="913"/>
      <c r="DX59" s="913"/>
      <c r="DY59" s="913"/>
      <c r="DZ59" s="913"/>
      <c r="EA59" s="913"/>
      <c r="EB59" s="913"/>
      <c r="EC59" s="913"/>
      <c r="ED59" s="913"/>
      <c r="EE59" s="913"/>
      <c r="EF59" s="913"/>
      <c r="EG59" s="913"/>
      <c r="EH59" s="913"/>
      <c r="EI59" s="913"/>
      <c r="EJ59" s="913"/>
      <c r="EK59" s="913"/>
      <c r="EL59" s="913"/>
      <c r="EM59" s="913"/>
      <c r="EN59" s="913"/>
      <c r="EO59" s="913"/>
      <c r="EP59" s="913"/>
      <c r="EQ59" s="913"/>
      <c r="ER59" s="913"/>
      <c r="ES59" s="913"/>
      <c r="ET59" s="913"/>
      <c r="EU59" s="913"/>
      <c r="EV59" s="913"/>
      <c r="EW59" s="913"/>
      <c r="EX59" s="913"/>
      <c r="EY59" s="913"/>
      <c r="EZ59" s="913"/>
      <c r="FA59" s="913"/>
      <c r="FB59" s="913"/>
      <c r="FC59" s="913"/>
      <c r="FD59" s="913"/>
      <c r="FE59" s="913"/>
      <c r="FF59" s="913"/>
      <c r="FG59" s="913"/>
      <c r="FH59" s="913"/>
      <c r="FI59" s="913"/>
      <c r="FJ59" s="913"/>
      <c r="FK59" s="913"/>
      <c r="FL59" s="913"/>
      <c r="FM59" s="913"/>
      <c r="FN59" s="913"/>
      <c r="FO59" s="913"/>
      <c r="FP59" s="913"/>
      <c r="FQ59" s="913"/>
      <c r="FR59" s="913"/>
      <c r="FS59" s="913"/>
      <c r="FT59" s="913"/>
      <c r="FU59" s="913"/>
      <c r="FV59" s="913"/>
      <c r="FW59" s="913"/>
      <c r="FX59" s="913"/>
      <c r="FY59" s="913"/>
      <c r="FZ59" s="913"/>
      <c r="GA59" s="913"/>
      <c r="GB59" s="913"/>
      <c r="GC59" s="913"/>
      <c r="GD59" s="913"/>
      <c r="GE59" s="913"/>
      <c r="GF59" s="913"/>
      <c r="GG59" s="913"/>
      <c r="GH59" s="913"/>
      <c r="GI59" s="913"/>
      <c r="GJ59" s="913"/>
      <c r="GK59" s="913"/>
      <c r="GL59" s="913"/>
      <c r="GM59" s="913"/>
      <c r="GN59" s="913"/>
      <c r="GO59" s="913"/>
      <c r="GP59" s="913"/>
      <c r="GQ59" s="913"/>
      <c r="GR59" s="913"/>
      <c r="GS59" s="913"/>
      <c r="GT59" s="913"/>
      <c r="GU59" s="913"/>
      <c r="GV59" s="913"/>
      <c r="GW59" s="913"/>
      <c r="GX59" s="913"/>
      <c r="GY59" s="913"/>
      <c r="GZ59" s="913"/>
      <c r="HA59" s="913"/>
      <c r="HB59" s="913"/>
      <c r="HC59" s="913"/>
      <c r="HD59" s="913"/>
      <c r="HE59" s="913"/>
      <c r="HF59" s="913"/>
      <c r="HG59" s="913"/>
      <c r="HH59" s="913"/>
      <c r="HI59" s="913"/>
      <c r="HJ59" s="913"/>
      <c r="HK59" s="913"/>
      <c r="HL59" s="913"/>
      <c r="HM59" s="913"/>
      <c r="HN59" s="913"/>
      <c r="HO59" s="913"/>
      <c r="HP59" s="913"/>
      <c r="HQ59" s="913"/>
      <c r="HR59" s="913"/>
      <c r="HS59" s="913"/>
      <c r="HT59" s="913"/>
      <c r="HU59" s="913"/>
      <c r="HV59" s="913"/>
      <c r="HW59" s="913"/>
      <c r="HX59" s="913"/>
      <c r="HY59" s="913"/>
      <c r="HZ59" s="913"/>
      <c r="IA59" s="913"/>
      <c r="IB59" s="913"/>
      <c r="IC59" s="913"/>
      <c r="ID59" s="913"/>
      <c r="IE59" s="913"/>
      <c r="IF59" s="913"/>
      <c r="IG59" s="913"/>
      <c r="IH59" s="913"/>
      <c r="II59" s="913"/>
      <c r="IJ59" s="913"/>
      <c r="IK59" s="913"/>
      <c r="IL59" s="913"/>
      <c r="IM59" s="913"/>
      <c r="IN59" s="913"/>
      <c r="IO59" s="913"/>
      <c r="IP59" s="913"/>
      <c r="IQ59" s="913"/>
      <c r="IR59" s="913"/>
      <c r="IS59" s="913"/>
      <c r="IT59" s="913"/>
      <c r="IU59" s="913"/>
      <c r="IV59" s="913"/>
    </row>
    <row r="60" spans="1:256">
      <c r="A60" s="2405"/>
      <c r="B60" s="2409"/>
      <c r="C60" s="2419"/>
      <c r="D60" s="2419"/>
      <c r="E60" s="2419"/>
      <c r="F60" s="2420"/>
    </row>
    <row r="61" spans="1:256">
      <c r="A61" s="2405">
        <f>A55+1</f>
        <v>48</v>
      </c>
      <c r="B61" s="2406" t="s">
        <v>3329</v>
      </c>
      <c r="C61" s="2407"/>
      <c r="D61" s="2407"/>
      <c r="E61" s="2407"/>
      <c r="F61" s="2408"/>
    </row>
    <row r="62" spans="1:256">
      <c r="A62" s="2405">
        <f t="shared" si="0"/>
        <v>49</v>
      </c>
      <c r="B62" s="2406" t="s">
        <v>3330</v>
      </c>
      <c r="C62" s="2407"/>
      <c r="D62" s="2407"/>
      <c r="E62" s="2407"/>
      <c r="F62" s="2408"/>
    </row>
    <row r="63" spans="1:256">
      <c r="A63" s="2405">
        <f t="shared" si="0"/>
        <v>50</v>
      </c>
      <c r="B63" s="2406" t="s">
        <v>3331</v>
      </c>
      <c r="C63" s="2407">
        <v>0</v>
      </c>
      <c r="D63" s="2407">
        <v>0</v>
      </c>
      <c r="E63" s="2407">
        <v>0</v>
      </c>
      <c r="F63" s="2408">
        <f t="shared" ref="F63:F74" si="4">SUM(C63:E63)</f>
        <v>0</v>
      </c>
    </row>
    <row r="64" spans="1:256">
      <c r="A64" s="2405">
        <f t="shared" si="0"/>
        <v>51</v>
      </c>
      <c r="B64" s="2406" t="s">
        <v>3332</v>
      </c>
      <c r="C64" s="2407">
        <v>0</v>
      </c>
      <c r="D64" s="2407">
        <v>0</v>
      </c>
      <c r="E64" s="2407">
        <v>0</v>
      </c>
      <c r="F64" s="2408">
        <f t="shared" si="4"/>
        <v>0</v>
      </c>
    </row>
    <row r="65" spans="1:11">
      <c r="A65" s="2405">
        <f t="shared" si="0"/>
        <v>52</v>
      </c>
      <c r="B65" s="2406" t="s">
        <v>3333</v>
      </c>
      <c r="C65" s="2407">
        <v>0</v>
      </c>
      <c r="D65" s="2407">
        <v>0</v>
      </c>
      <c r="E65" s="2407">
        <v>0</v>
      </c>
      <c r="F65" s="2408">
        <f t="shared" si="4"/>
        <v>0</v>
      </c>
    </row>
    <row r="66" spans="1:11">
      <c r="A66" s="2405">
        <f t="shared" si="0"/>
        <v>53</v>
      </c>
      <c r="B66" s="2406" t="s">
        <v>3334</v>
      </c>
      <c r="C66" s="2407">
        <v>0</v>
      </c>
      <c r="D66" s="2407">
        <v>0</v>
      </c>
      <c r="E66" s="2407">
        <v>0</v>
      </c>
      <c r="F66" s="2408">
        <f t="shared" si="4"/>
        <v>0</v>
      </c>
    </row>
    <row r="67" spans="1:11">
      <c r="A67" s="2405">
        <f t="shared" si="0"/>
        <v>54</v>
      </c>
      <c r="B67" s="2406" t="s">
        <v>3335</v>
      </c>
      <c r="C67" s="2407">
        <v>0</v>
      </c>
      <c r="D67" s="2407">
        <v>0</v>
      </c>
      <c r="E67" s="2407">
        <v>0</v>
      </c>
      <c r="F67" s="2408">
        <f t="shared" si="4"/>
        <v>0</v>
      </c>
    </row>
    <row r="68" spans="1:11">
      <c r="A68" s="2405">
        <f t="shared" si="0"/>
        <v>55</v>
      </c>
      <c r="B68" s="2406" t="s">
        <v>3336</v>
      </c>
      <c r="C68" s="2407">
        <v>0</v>
      </c>
      <c r="D68" s="2407">
        <v>0</v>
      </c>
      <c r="E68" s="2407">
        <v>0</v>
      </c>
      <c r="F68" s="2408">
        <f t="shared" si="4"/>
        <v>0</v>
      </c>
    </row>
    <row r="69" spans="1:11">
      <c r="A69" s="2405">
        <f t="shared" si="0"/>
        <v>56</v>
      </c>
      <c r="B69" s="2406" t="s">
        <v>3337</v>
      </c>
      <c r="C69" s="2407">
        <v>0</v>
      </c>
      <c r="D69" s="2407">
        <v>0</v>
      </c>
      <c r="E69" s="2407">
        <v>0</v>
      </c>
      <c r="F69" s="2408">
        <f t="shared" si="4"/>
        <v>0</v>
      </c>
    </row>
    <row r="70" spans="1:11">
      <c r="A70" s="2405">
        <f t="shared" si="0"/>
        <v>57</v>
      </c>
      <c r="B70" s="2406" t="s">
        <v>3338</v>
      </c>
      <c r="C70" s="2407">
        <v>0</v>
      </c>
      <c r="D70" s="2407">
        <v>0</v>
      </c>
      <c r="E70" s="2407">
        <v>0</v>
      </c>
      <c r="F70" s="2408">
        <f t="shared" si="4"/>
        <v>0</v>
      </c>
    </row>
    <row r="71" spans="1:11">
      <c r="A71" s="2405">
        <f t="shared" si="0"/>
        <v>58</v>
      </c>
      <c r="B71" s="2406" t="s">
        <v>3339</v>
      </c>
      <c r="C71" s="2407">
        <v>0</v>
      </c>
      <c r="D71" s="2407">
        <v>0</v>
      </c>
      <c r="E71" s="2407">
        <v>0</v>
      </c>
      <c r="F71" s="2408">
        <f t="shared" si="4"/>
        <v>0</v>
      </c>
    </row>
    <row r="72" spans="1:11">
      <c r="A72" s="2405">
        <f t="shared" si="0"/>
        <v>59</v>
      </c>
      <c r="B72" s="2406" t="s">
        <v>3340</v>
      </c>
      <c r="C72" s="2407">
        <v>0</v>
      </c>
      <c r="D72" s="2407">
        <v>0</v>
      </c>
      <c r="E72" s="2407">
        <v>0</v>
      </c>
      <c r="F72" s="2408">
        <f t="shared" si="4"/>
        <v>0</v>
      </c>
    </row>
    <row r="73" spans="1:11">
      <c r="A73" s="2405">
        <f t="shared" si="0"/>
        <v>60</v>
      </c>
      <c r="B73" s="2406" t="s">
        <v>3341</v>
      </c>
      <c r="C73" s="2407">
        <v>0</v>
      </c>
      <c r="D73" s="2407">
        <v>0</v>
      </c>
      <c r="E73" s="2407">
        <v>0</v>
      </c>
      <c r="F73" s="2408">
        <f t="shared" si="4"/>
        <v>0</v>
      </c>
    </row>
    <row r="74" spans="1:11">
      <c r="A74" s="2405">
        <f t="shared" si="0"/>
        <v>61</v>
      </c>
      <c r="B74" s="2406" t="s">
        <v>3342</v>
      </c>
      <c r="C74" s="2407">
        <v>0</v>
      </c>
      <c r="D74" s="2407">
        <v>0</v>
      </c>
      <c r="E74" s="2407">
        <v>0</v>
      </c>
      <c r="F74" s="2408">
        <f t="shared" si="4"/>
        <v>0</v>
      </c>
    </row>
    <row r="75" spans="1:11">
      <c r="A75" s="2405">
        <f t="shared" si="0"/>
        <v>62</v>
      </c>
      <c r="B75" s="2406" t="s">
        <v>3343</v>
      </c>
      <c r="C75" s="2412">
        <v>0</v>
      </c>
      <c r="D75" s="2412">
        <f>SUM(D63:D74)</f>
        <v>0</v>
      </c>
      <c r="E75" s="2412">
        <f>SUM(E63:E74)</f>
        <v>0</v>
      </c>
      <c r="F75" s="2412">
        <f>SUM(F63:F74)</f>
        <v>0</v>
      </c>
    </row>
    <row r="76" spans="1:11">
      <c r="A76" s="2405">
        <f t="shared" si="0"/>
        <v>63</v>
      </c>
      <c r="B76" s="2406" t="s">
        <v>3344</v>
      </c>
      <c r="C76" s="2407"/>
      <c r="D76" s="2407"/>
      <c r="E76" s="2407"/>
      <c r="F76" s="2408"/>
    </row>
    <row r="77" spans="1:11">
      <c r="A77" s="2405">
        <f t="shared" si="0"/>
        <v>64</v>
      </c>
      <c r="B77" s="2421" t="s">
        <v>3345</v>
      </c>
      <c r="C77" s="2407">
        <f>+'[51]Gas Plant in Service 2012'!F72</f>
        <v>1416335.62</v>
      </c>
      <c r="D77" s="2407">
        <f>'[51]YTD 2011 Co. 37 Cost Summary'!K18+'[51]YTD 2011 Co. 37 Cost Summary'!K19</f>
        <v>0</v>
      </c>
      <c r="E77" s="2407">
        <f>'[51]YTD 2011 Co. 37 Cost Summary'!L18+'[51]YTD 2011 Co. 37 Cost Summary'!L19</f>
        <v>0</v>
      </c>
      <c r="F77" s="2407">
        <f t="shared" ref="F77:F86" si="5">SUM(C77:E77)</f>
        <v>1416335.62</v>
      </c>
    </row>
    <row r="78" spans="1:11">
      <c r="A78" s="2405">
        <f t="shared" si="0"/>
        <v>65</v>
      </c>
      <c r="B78" s="2406" t="s">
        <v>3346</v>
      </c>
      <c r="C78" s="2407">
        <f>+'[51]Gas Plant in Service 2012'!F73</f>
        <v>6597779.04</v>
      </c>
      <c r="D78" s="2407">
        <f>+'[51]PP 1020 cost Summary 2013'!K61</f>
        <v>33.56</v>
      </c>
      <c r="E78" s="2407"/>
      <c r="F78" s="2407">
        <f t="shared" si="5"/>
        <v>6597812.5999999996</v>
      </c>
    </row>
    <row r="79" spans="1:11">
      <c r="A79" s="2405">
        <f t="shared" ref="A79:A142" si="6">A78+1</f>
        <v>66</v>
      </c>
      <c r="B79" s="2421" t="s">
        <v>3347</v>
      </c>
      <c r="C79" s="2407">
        <f>+'[51]Gas Plant in Service 2012'!F74</f>
        <v>6589952.2299999995</v>
      </c>
      <c r="D79" s="2407">
        <f>+'[51]PP 1020 cost Summary 2013'!K65</f>
        <v>354.74</v>
      </c>
      <c r="E79" s="2407"/>
      <c r="F79" s="2407">
        <f t="shared" si="5"/>
        <v>6590306.9699999997</v>
      </c>
      <c r="K79" s="2422"/>
    </row>
    <row r="80" spans="1:11">
      <c r="A80" s="2405">
        <f t="shared" si="6"/>
        <v>67</v>
      </c>
      <c r="B80" s="2406" t="s">
        <v>3348</v>
      </c>
      <c r="C80" s="2407">
        <f>+'[51]Gas Plant in Service 2012'!F75</f>
        <v>32092.3</v>
      </c>
      <c r="D80" s="2407"/>
      <c r="E80" s="2407"/>
      <c r="F80" s="2408">
        <f t="shared" si="5"/>
        <v>32092.3</v>
      </c>
    </row>
    <row r="81" spans="1:6">
      <c r="A81" s="2405">
        <f t="shared" si="6"/>
        <v>68</v>
      </c>
      <c r="B81" s="2406" t="s">
        <v>3349</v>
      </c>
      <c r="C81" s="2407">
        <f>+'[51]Gas Plant in Service 2012'!F76</f>
        <v>19072258.23</v>
      </c>
      <c r="D81" s="2407">
        <f>+'[51]PP 1020 cost Summary 2013'!K68</f>
        <v>10.76</v>
      </c>
      <c r="E81" s="2407"/>
      <c r="F81" s="2408">
        <f t="shared" si="5"/>
        <v>19072268.990000002</v>
      </c>
    </row>
    <row r="82" spans="1:6">
      <c r="A82" s="2405">
        <f t="shared" si="6"/>
        <v>69</v>
      </c>
      <c r="B82" s="2406" t="s">
        <v>3350</v>
      </c>
      <c r="C82" s="2407">
        <f>+'[51]Gas Plant in Service 2012'!F77</f>
        <v>8063221.3900000006</v>
      </c>
      <c r="D82" s="2407">
        <f>+'[51]PP 1020 cost Summary 2013'!K70</f>
        <v>1075.9100000000001</v>
      </c>
      <c r="E82" s="2407"/>
      <c r="F82" s="2408">
        <f t="shared" si="5"/>
        <v>8064297.3000000007</v>
      </c>
    </row>
    <row r="83" spans="1:6">
      <c r="A83" s="2405">
        <f t="shared" si="6"/>
        <v>70</v>
      </c>
      <c r="B83" s="2406" t="s">
        <v>3351</v>
      </c>
      <c r="C83" s="2407">
        <f>+'[51]Gas Plant in Service 2012'!F78</f>
        <v>3100456.2600000002</v>
      </c>
      <c r="D83" s="2407"/>
      <c r="E83" s="2407"/>
      <c r="F83" s="2408">
        <f t="shared" si="5"/>
        <v>3100456.2600000002</v>
      </c>
    </row>
    <row r="84" spans="1:6">
      <c r="A84" s="2405">
        <f t="shared" si="6"/>
        <v>71</v>
      </c>
      <c r="B84" s="2406" t="s">
        <v>3352</v>
      </c>
      <c r="C84" s="2407">
        <f>+'[51]Gas Plant in Service 2012'!F79</f>
        <v>389469.48</v>
      </c>
      <c r="D84" s="2407"/>
      <c r="E84" s="2407"/>
      <c r="F84" s="2408">
        <f t="shared" si="5"/>
        <v>389469.48</v>
      </c>
    </row>
    <row r="85" spans="1:6">
      <c r="A85" s="2405">
        <f t="shared" si="6"/>
        <v>72</v>
      </c>
      <c r="B85" s="2406" t="s">
        <v>3353</v>
      </c>
      <c r="C85" s="2407">
        <f>+'[51]Gas Plant in Service 2012'!F80</f>
        <v>3226625.48</v>
      </c>
      <c r="D85" s="2407">
        <f>+'[51]PP 1020 cost Summary 2013'!K74</f>
        <v>34.99</v>
      </c>
      <c r="E85" s="2407"/>
      <c r="F85" s="2408">
        <f t="shared" si="5"/>
        <v>3226660.47</v>
      </c>
    </row>
    <row r="86" spans="1:6">
      <c r="A86" s="2405">
        <f t="shared" si="6"/>
        <v>73</v>
      </c>
      <c r="B86" s="2406" t="s">
        <v>3354</v>
      </c>
      <c r="C86" s="2423">
        <f>+'[51]Gas Plant in Service 2012'!F81</f>
        <v>4533.79</v>
      </c>
      <c r="D86" s="2407">
        <f>+'[51]YTD 2011 Co. 37 Cost Summary'!K36</f>
        <v>0</v>
      </c>
      <c r="E86" s="2407">
        <f>+'[51]YTD 2011 Co. 37 Cost Summary'!L36</f>
        <v>0</v>
      </c>
      <c r="F86" s="2408">
        <f t="shared" si="5"/>
        <v>4533.79</v>
      </c>
    </row>
    <row r="87" spans="1:6">
      <c r="A87" s="2405">
        <f t="shared" si="6"/>
        <v>74</v>
      </c>
      <c r="B87" s="2406" t="s">
        <v>3355</v>
      </c>
      <c r="C87" s="2412">
        <f>SUM(C77:C86)</f>
        <v>48492723.819999993</v>
      </c>
      <c r="D87" s="2412">
        <f>SUM(D77:D86)</f>
        <v>1509.96</v>
      </c>
      <c r="E87" s="2412">
        <f>SUM(E77:E86)</f>
        <v>0</v>
      </c>
      <c r="F87" s="2412">
        <f>SUM(F77:F86)</f>
        <v>48494233.779999994</v>
      </c>
    </row>
    <row r="88" spans="1:6">
      <c r="A88" s="2405">
        <f t="shared" si="6"/>
        <v>75</v>
      </c>
      <c r="B88" s="2406" t="s">
        <v>3356</v>
      </c>
      <c r="C88" s="2407"/>
      <c r="D88" s="2407"/>
      <c r="E88" s="2407"/>
      <c r="F88" s="2408"/>
    </row>
    <row r="89" spans="1:6">
      <c r="A89" s="2405">
        <f t="shared" si="6"/>
        <v>76</v>
      </c>
      <c r="B89" s="2406" t="s">
        <v>3357</v>
      </c>
      <c r="C89" s="2407"/>
      <c r="D89" s="2407"/>
      <c r="E89" s="2407"/>
      <c r="F89" s="2408"/>
    </row>
    <row r="90" spans="1:6">
      <c r="A90" s="2405">
        <f t="shared" si="6"/>
        <v>77</v>
      </c>
      <c r="B90" s="2406" t="s">
        <v>3358</v>
      </c>
      <c r="C90" s="2407">
        <v>0</v>
      </c>
      <c r="D90" s="2407">
        <v>0</v>
      </c>
      <c r="E90" s="2407">
        <v>0</v>
      </c>
      <c r="F90" s="2408">
        <f t="shared" ref="F90:F97" si="7">SUM(C90:E90)</f>
        <v>0</v>
      </c>
    </row>
    <row r="91" spans="1:6">
      <c r="A91" s="2405">
        <f t="shared" si="6"/>
        <v>78</v>
      </c>
      <c r="B91" s="2406" t="s">
        <v>3359</v>
      </c>
      <c r="C91" s="2407">
        <v>0</v>
      </c>
      <c r="D91" s="2407">
        <v>0</v>
      </c>
      <c r="E91" s="2407">
        <v>0</v>
      </c>
      <c r="F91" s="2408">
        <f t="shared" si="7"/>
        <v>0</v>
      </c>
    </row>
    <row r="92" spans="1:6">
      <c r="A92" s="2405">
        <f t="shared" si="6"/>
        <v>79</v>
      </c>
      <c r="B92" s="2406" t="s">
        <v>3360</v>
      </c>
      <c r="C92" s="2407">
        <v>0</v>
      </c>
      <c r="D92" s="2407">
        <v>0</v>
      </c>
      <c r="E92" s="2407">
        <v>0</v>
      </c>
      <c r="F92" s="2408">
        <f t="shared" si="7"/>
        <v>0</v>
      </c>
    </row>
    <row r="93" spans="1:6">
      <c r="A93" s="2405">
        <f t="shared" si="6"/>
        <v>80</v>
      </c>
      <c r="B93" s="2406" t="s">
        <v>3361</v>
      </c>
      <c r="C93" s="2407">
        <v>0</v>
      </c>
      <c r="D93" s="2407">
        <v>0</v>
      </c>
      <c r="E93" s="2407">
        <v>0</v>
      </c>
      <c r="F93" s="2408">
        <f t="shared" si="7"/>
        <v>0</v>
      </c>
    </row>
    <row r="94" spans="1:6">
      <c r="A94" s="2405">
        <f t="shared" si="6"/>
        <v>81</v>
      </c>
      <c r="B94" s="2406" t="s">
        <v>3362</v>
      </c>
      <c r="C94" s="2407">
        <v>0</v>
      </c>
      <c r="D94" s="2407">
        <v>0</v>
      </c>
      <c r="E94" s="2407">
        <v>0</v>
      </c>
      <c r="F94" s="2408">
        <f t="shared" si="7"/>
        <v>0</v>
      </c>
    </row>
    <row r="95" spans="1:6">
      <c r="A95" s="2405">
        <f t="shared" si="6"/>
        <v>82</v>
      </c>
      <c r="B95" s="2406" t="s">
        <v>3363</v>
      </c>
      <c r="C95" s="2407">
        <v>0</v>
      </c>
      <c r="D95" s="2407">
        <v>0</v>
      </c>
      <c r="E95" s="2407">
        <v>0</v>
      </c>
      <c r="F95" s="2408">
        <f t="shared" si="7"/>
        <v>0</v>
      </c>
    </row>
    <row r="96" spans="1:6">
      <c r="A96" s="2405">
        <f t="shared" si="6"/>
        <v>83</v>
      </c>
      <c r="B96" s="2406" t="s">
        <v>3364</v>
      </c>
      <c r="C96" s="2407">
        <v>0</v>
      </c>
      <c r="D96" s="2407">
        <v>0</v>
      </c>
      <c r="E96" s="2407">
        <v>0</v>
      </c>
      <c r="F96" s="2408">
        <f t="shared" si="7"/>
        <v>0</v>
      </c>
    </row>
    <row r="97" spans="1:256">
      <c r="A97" s="2405">
        <f t="shared" si="6"/>
        <v>84</v>
      </c>
      <c r="B97" s="2406" t="s">
        <v>3365</v>
      </c>
      <c r="C97" s="2423">
        <v>0</v>
      </c>
      <c r="D97" s="2423">
        <v>0</v>
      </c>
      <c r="E97" s="2423">
        <v>0</v>
      </c>
      <c r="F97" s="2424">
        <f t="shared" si="7"/>
        <v>0</v>
      </c>
    </row>
    <row r="98" spans="1:256">
      <c r="A98" s="2405">
        <f t="shared" si="6"/>
        <v>85</v>
      </c>
      <c r="B98" s="2406" t="s">
        <v>3366</v>
      </c>
      <c r="C98" s="2407"/>
      <c r="D98" s="2407"/>
      <c r="E98" s="2407"/>
      <c r="F98" s="2408"/>
    </row>
    <row r="99" spans="1:256">
      <c r="A99" s="2405">
        <f t="shared" si="6"/>
        <v>86</v>
      </c>
      <c r="B99" s="2406" t="s">
        <v>3367</v>
      </c>
      <c r="C99" s="2423">
        <v>0</v>
      </c>
      <c r="D99" s="2423">
        <f>SUM(D90:D97)</f>
        <v>0</v>
      </c>
      <c r="E99" s="2423">
        <f>SUM(E90:E97)</f>
        <v>0</v>
      </c>
      <c r="F99" s="2423">
        <f>SUM(F90:F97)</f>
        <v>0</v>
      </c>
    </row>
    <row r="100" spans="1:256">
      <c r="A100" s="2405">
        <f t="shared" si="6"/>
        <v>87</v>
      </c>
      <c r="B100" s="2409" t="s">
        <v>3368</v>
      </c>
      <c r="C100" s="2410">
        <v>48492723.819999993</v>
      </c>
      <c r="D100" s="2410">
        <f>D99+D87</f>
        <v>1509.96</v>
      </c>
      <c r="E100" s="2410">
        <f>E99+E87</f>
        <v>0</v>
      </c>
      <c r="F100" s="2410">
        <f>F99+F87</f>
        <v>48494233.779999994</v>
      </c>
    </row>
    <row r="101" spans="1:256">
      <c r="A101" s="2405">
        <f t="shared" si="6"/>
        <v>88</v>
      </c>
      <c r="B101" s="2406" t="s">
        <v>3369</v>
      </c>
      <c r="C101" s="2407"/>
      <c r="D101" s="2407"/>
      <c r="E101" s="2407"/>
      <c r="F101" s="2408"/>
    </row>
    <row r="102" spans="1:256">
      <c r="A102" s="2405">
        <f t="shared" si="6"/>
        <v>89</v>
      </c>
      <c r="B102" s="2406" t="s">
        <v>3370</v>
      </c>
      <c r="C102" s="2407">
        <f>+'[51]Gas Plant in Service 2012'!F97</f>
        <v>329659.21000000002</v>
      </c>
      <c r="D102" s="2407">
        <f>+'[51]YTD 2011 Co. 37 Cost Summary'!K38</f>
        <v>0</v>
      </c>
      <c r="E102" s="2407">
        <f>+'[51]YTD 2011 Co. 37 Cost Summary'!L38</f>
        <v>0</v>
      </c>
      <c r="F102" s="2408">
        <f>SUM(C102:E102)</f>
        <v>329659.21000000002</v>
      </c>
    </row>
    <row r="103" spans="1:256">
      <c r="A103" s="2405">
        <f t="shared" si="6"/>
        <v>90</v>
      </c>
      <c r="B103" s="2406" t="s">
        <v>3371</v>
      </c>
      <c r="C103" s="2407">
        <f>+'[51]Gas Plant in Service 2012'!F98</f>
        <v>75944.490000000005</v>
      </c>
      <c r="D103" s="2407"/>
      <c r="E103" s="2407"/>
      <c r="F103" s="2408">
        <f t="shared" ref="F103:F109" si="8">SUM(C103:E103)</f>
        <v>75944.490000000005</v>
      </c>
    </row>
    <row r="104" spans="1:256">
      <c r="A104" s="2405">
        <f t="shared" si="6"/>
        <v>91</v>
      </c>
      <c r="B104" s="2406" t="s">
        <v>3372</v>
      </c>
      <c r="C104" s="2407">
        <f>+'[51]Gas Plant in Service 2012'!F99</f>
        <v>3206512.57</v>
      </c>
      <c r="D104" s="2407">
        <f>+'[51]PP 1020 cost Summary 2013'!K30</f>
        <v>490.04</v>
      </c>
      <c r="E104" s="2407"/>
      <c r="F104" s="2408">
        <f t="shared" si="8"/>
        <v>3207002.61</v>
      </c>
    </row>
    <row r="105" spans="1:256">
      <c r="A105" s="2405">
        <f t="shared" si="6"/>
        <v>92</v>
      </c>
      <c r="B105" s="2406" t="s">
        <v>3373</v>
      </c>
      <c r="C105" s="2407">
        <f>+'[51]Gas Plant in Service 2012'!F100</f>
        <v>207357451.28</v>
      </c>
      <c r="D105" s="2407">
        <f>+'[51]PP 1020 cost Summary 2013'!K32</f>
        <v>1645641.47</v>
      </c>
      <c r="E105" s="2407"/>
      <c r="F105" s="2408">
        <f t="shared" si="8"/>
        <v>209003092.75</v>
      </c>
    </row>
    <row r="106" spans="1:256">
      <c r="A106" s="2405">
        <f t="shared" si="6"/>
        <v>93</v>
      </c>
      <c r="B106" s="2406" t="s">
        <v>3374</v>
      </c>
      <c r="C106" s="2407">
        <f>+'[51]Gas Plant in Service 2012'!F101</f>
        <v>989824.43</v>
      </c>
      <c r="D106" s="2407"/>
      <c r="E106" s="2407"/>
      <c r="F106" s="2408">
        <f t="shared" si="8"/>
        <v>989824.43</v>
      </c>
    </row>
    <row r="107" spans="1:256">
      <c r="A107" s="2405">
        <f t="shared" si="6"/>
        <v>94</v>
      </c>
      <c r="B107" s="2406" t="s">
        <v>3375</v>
      </c>
      <c r="C107" s="2407">
        <f>+'[51]Gas Plant in Service 2012'!F102</f>
        <v>87071380.579999998</v>
      </c>
      <c r="D107" s="2407">
        <f>+'[51]PP 1020 cost Summary 2013'!K34+'[51]PP 1020 cost Summary 2013'!K36</f>
        <v>40928.26</v>
      </c>
      <c r="E107" s="2407"/>
      <c r="F107" s="2408">
        <f t="shared" si="8"/>
        <v>87112308.840000004</v>
      </c>
    </row>
    <row r="108" spans="1:256">
      <c r="A108" s="2405">
        <f t="shared" si="6"/>
        <v>95</v>
      </c>
      <c r="B108" s="2406" t="s">
        <v>3376</v>
      </c>
      <c r="C108" s="2407">
        <f>+'[51]Gas Plant in Service 2012'!F103</f>
        <v>0</v>
      </c>
      <c r="D108" s="2407"/>
      <c r="E108" s="2407"/>
      <c r="F108" s="2408">
        <f t="shared" si="8"/>
        <v>0</v>
      </c>
    </row>
    <row r="109" spans="1:256">
      <c r="A109" s="2405">
        <f t="shared" si="6"/>
        <v>96</v>
      </c>
      <c r="B109" s="2406" t="s">
        <v>3377</v>
      </c>
      <c r="C109" s="2407">
        <f>+'[51]Gas Plant in Service 2012'!F104</f>
        <v>0</v>
      </c>
      <c r="D109" s="2407">
        <v>0</v>
      </c>
      <c r="E109" s="2407">
        <v>0</v>
      </c>
      <c r="F109" s="2408">
        <f t="shared" si="8"/>
        <v>0</v>
      </c>
    </row>
    <row r="110" spans="1:256">
      <c r="A110" s="2405">
        <f t="shared" si="6"/>
        <v>97</v>
      </c>
      <c r="B110" s="2409" t="s">
        <v>3378</v>
      </c>
      <c r="C110" s="2410">
        <f>SUM(C102:C109)</f>
        <v>299030772.56</v>
      </c>
      <c r="D110" s="2410">
        <f>SUM(D102:D109)</f>
        <v>1687059.77</v>
      </c>
      <c r="E110" s="2410">
        <f>SUM(E102:E109)</f>
        <v>0</v>
      </c>
      <c r="F110" s="2410">
        <f>SUM(F102:F109)</f>
        <v>300717832.33000004</v>
      </c>
    </row>
    <row r="111" spans="1:256">
      <c r="A111" s="2709"/>
      <c r="B111" s="2710"/>
      <c r="C111" s="2711"/>
      <c r="D111" s="2711"/>
      <c r="E111" s="2711"/>
      <c r="F111" s="2712"/>
      <c r="G111" s="913"/>
      <c r="H111" s="913"/>
      <c r="I111" s="913"/>
      <c r="J111" s="913"/>
      <c r="K111" s="913"/>
      <c r="L111" s="913"/>
      <c r="M111" s="913"/>
      <c r="N111" s="913"/>
      <c r="O111" s="913"/>
      <c r="P111" s="913"/>
      <c r="Q111" s="913"/>
      <c r="R111" s="913"/>
      <c r="S111" s="913"/>
      <c r="T111" s="913"/>
      <c r="U111" s="913"/>
      <c r="V111" s="913"/>
      <c r="W111" s="913"/>
      <c r="X111" s="913"/>
      <c r="Y111" s="913"/>
      <c r="Z111" s="913"/>
      <c r="AA111" s="913"/>
      <c r="AB111" s="913"/>
      <c r="AC111" s="913"/>
      <c r="AD111" s="913"/>
      <c r="AE111" s="913"/>
      <c r="AF111" s="913"/>
      <c r="AG111" s="913"/>
      <c r="AH111" s="913"/>
      <c r="AI111" s="913"/>
      <c r="AJ111" s="913"/>
      <c r="AK111" s="913"/>
      <c r="AL111" s="913"/>
      <c r="AM111" s="913"/>
      <c r="AN111" s="913"/>
      <c r="AO111" s="913"/>
      <c r="AP111" s="913"/>
      <c r="AQ111" s="913"/>
      <c r="AR111" s="913"/>
      <c r="AS111" s="913"/>
      <c r="AT111" s="913"/>
      <c r="AU111" s="913"/>
      <c r="AV111" s="913"/>
      <c r="AW111" s="913"/>
      <c r="AX111" s="913"/>
      <c r="AY111" s="913"/>
      <c r="AZ111" s="913"/>
      <c r="BA111" s="913"/>
      <c r="BB111" s="913"/>
      <c r="BC111" s="913"/>
      <c r="BD111" s="913"/>
      <c r="BE111" s="913"/>
      <c r="BF111" s="913"/>
      <c r="BG111" s="913"/>
      <c r="BH111" s="913"/>
      <c r="BI111" s="913"/>
      <c r="BJ111" s="913"/>
      <c r="BK111" s="913"/>
      <c r="BL111" s="913"/>
      <c r="BM111" s="913"/>
      <c r="BN111" s="913"/>
      <c r="BO111" s="913"/>
      <c r="BP111" s="913"/>
      <c r="BQ111" s="913"/>
      <c r="BR111" s="913"/>
      <c r="BS111" s="913"/>
      <c r="BT111" s="913"/>
      <c r="BU111" s="913"/>
      <c r="BV111" s="913"/>
      <c r="BW111" s="913"/>
      <c r="BX111" s="913"/>
      <c r="BY111" s="913"/>
      <c r="BZ111" s="913"/>
      <c r="CA111" s="913"/>
      <c r="CB111" s="913"/>
      <c r="CC111" s="913"/>
      <c r="CD111" s="913"/>
      <c r="CE111" s="913"/>
      <c r="CF111" s="913"/>
      <c r="CG111" s="913"/>
      <c r="CH111" s="913"/>
      <c r="CI111" s="913"/>
      <c r="CJ111" s="913"/>
      <c r="CK111" s="913"/>
      <c r="CL111" s="913"/>
      <c r="CM111" s="913"/>
      <c r="CN111" s="913"/>
      <c r="CO111" s="913"/>
      <c r="CP111" s="913"/>
      <c r="CQ111" s="913"/>
      <c r="CR111" s="913"/>
      <c r="CS111" s="913"/>
      <c r="CT111" s="913"/>
      <c r="CU111" s="913"/>
      <c r="CV111" s="913"/>
      <c r="CW111" s="913"/>
      <c r="CX111" s="913"/>
      <c r="CY111" s="913"/>
      <c r="CZ111" s="913"/>
      <c r="DA111" s="913"/>
      <c r="DB111" s="913"/>
      <c r="DC111" s="913"/>
      <c r="DD111" s="913"/>
      <c r="DE111" s="913"/>
      <c r="DF111" s="913"/>
      <c r="DG111" s="913"/>
      <c r="DH111" s="913"/>
      <c r="DI111" s="913"/>
      <c r="DJ111" s="913"/>
      <c r="DK111" s="913"/>
      <c r="DL111" s="913"/>
      <c r="DM111" s="913"/>
      <c r="DN111" s="913"/>
      <c r="DO111" s="913"/>
      <c r="DP111" s="913"/>
      <c r="DQ111" s="913"/>
      <c r="DR111" s="913"/>
      <c r="DS111" s="913"/>
      <c r="DT111" s="913"/>
      <c r="DU111" s="913"/>
      <c r="DV111" s="913"/>
      <c r="DW111" s="913"/>
      <c r="DX111" s="913"/>
      <c r="DY111" s="913"/>
      <c r="DZ111" s="913"/>
      <c r="EA111" s="913"/>
      <c r="EB111" s="913"/>
      <c r="EC111" s="913"/>
      <c r="ED111" s="913"/>
      <c r="EE111" s="913"/>
      <c r="EF111" s="913"/>
      <c r="EG111" s="913"/>
      <c r="EH111" s="913"/>
      <c r="EI111" s="913"/>
      <c r="EJ111" s="913"/>
      <c r="EK111" s="913"/>
      <c r="EL111" s="913"/>
      <c r="EM111" s="913"/>
      <c r="EN111" s="913"/>
      <c r="EO111" s="913"/>
      <c r="EP111" s="913"/>
      <c r="EQ111" s="913"/>
      <c r="ER111" s="913"/>
      <c r="ES111" s="913"/>
      <c r="ET111" s="913"/>
      <c r="EU111" s="913"/>
      <c r="EV111" s="913"/>
      <c r="EW111" s="913"/>
      <c r="EX111" s="913"/>
      <c r="EY111" s="913"/>
      <c r="EZ111" s="913"/>
      <c r="FA111" s="913"/>
      <c r="FB111" s="913"/>
      <c r="FC111" s="913"/>
      <c r="FD111" s="913"/>
      <c r="FE111" s="913"/>
      <c r="FF111" s="913"/>
      <c r="FG111" s="913"/>
      <c r="FH111" s="913"/>
      <c r="FI111" s="913"/>
      <c r="FJ111" s="913"/>
      <c r="FK111" s="913"/>
      <c r="FL111" s="913"/>
      <c r="FM111" s="913"/>
      <c r="FN111" s="913"/>
      <c r="FO111" s="913"/>
      <c r="FP111" s="913"/>
      <c r="FQ111" s="913"/>
      <c r="FR111" s="913"/>
      <c r="FS111" s="913"/>
      <c r="FT111" s="913"/>
      <c r="FU111" s="913"/>
      <c r="FV111" s="913"/>
      <c r="FW111" s="913"/>
      <c r="FX111" s="913"/>
      <c r="FY111" s="913"/>
      <c r="FZ111" s="913"/>
      <c r="GA111" s="913"/>
      <c r="GB111" s="913"/>
      <c r="GC111" s="913"/>
      <c r="GD111" s="913"/>
      <c r="GE111" s="913"/>
      <c r="GF111" s="913"/>
      <c r="GG111" s="913"/>
      <c r="GH111" s="913"/>
      <c r="GI111" s="913"/>
      <c r="GJ111" s="913"/>
      <c r="GK111" s="913"/>
      <c r="GL111" s="913"/>
      <c r="GM111" s="913"/>
      <c r="GN111" s="913"/>
      <c r="GO111" s="913"/>
      <c r="GP111" s="913"/>
      <c r="GQ111" s="913"/>
      <c r="GR111" s="913"/>
      <c r="GS111" s="913"/>
      <c r="GT111" s="913"/>
      <c r="GU111" s="913"/>
      <c r="GV111" s="913"/>
      <c r="GW111" s="913"/>
      <c r="GX111" s="913"/>
      <c r="GY111" s="913"/>
      <c r="GZ111" s="913"/>
      <c r="HA111" s="913"/>
      <c r="HB111" s="913"/>
      <c r="HC111" s="913"/>
      <c r="HD111" s="913"/>
      <c r="HE111" s="913"/>
      <c r="HF111" s="913"/>
      <c r="HG111" s="913"/>
      <c r="HH111" s="913"/>
      <c r="HI111" s="913"/>
      <c r="HJ111" s="913"/>
      <c r="HK111" s="913"/>
      <c r="HL111" s="913"/>
      <c r="HM111" s="913"/>
      <c r="HN111" s="913"/>
      <c r="HO111" s="913"/>
      <c r="HP111" s="913"/>
      <c r="HQ111" s="913"/>
      <c r="HR111" s="913"/>
      <c r="HS111" s="913"/>
      <c r="HT111" s="913"/>
      <c r="HU111" s="913"/>
      <c r="HV111" s="913"/>
      <c r="HW111" s="913"/>
      <c r="HX111" s="913"/>
      <c r="HY111" s="913"/>
      <c r="HZ111" s="913"/>
      <c r="IA111" s="913"/>
      <c r="IB111" s="913"/>
      <c r="IC111" s="913"/>
      <c r="ID111" s="913"/>
      <c r="IE111" s="913"/>
      <c r="IF111" s="913"/>
      <c r="IG111" s="913"/>
      <c r="IH111" s="913"/>
      <c r="II111" s="913"/>
      <c r="IJ111" s="913"/>
      <c r="IK111" s="913"/>
      <c r="IL111" s="913"/>
      <c r="IM111" s="913"/>
      <c r="IN111" s="913"/>
      <c r="IO111" s="913"/>
      <c r="IP111" s="913"/>
      <c r="IQ111" s="913"/>
      <c r="IR111" s="913"/>
      <c r="IS111" s="913"/>
      <c r="IT111" s="913"/>
      <c r="IU111" s="913"/>
      <c r="IV111" s="913"/>
    </row>
    <row r="112" spans="1:256" ht="15.75" thickBot="1">
      <c r="A112" s="2436"/>
      <c r="B112" s="2414"/>
      <c r="C112" s="2414"/>
      <c r="D112" s="2414"/>
      <c r="E112" s="2414"/>
      <c r="F112" s="2437"/>
      <c r="G112" s="2415"/>
      <c r="H112" s="963"/>
      <c r="I112" s="913"/>
      <c r="J112" s="913"/>
      <c r="K112" s="913"/>
      <c r="L112" s="913"/>
      <c r="M112" s="913"/>
      <c r="N112" s="913"/>
      <c r="O112" s="913"/>
      <c r="P112" s="913"/>
      <c r="Q112" s="913"/>
      <c r="R112" s="913"/>
      <c r="S112" s="913"/>
      <c r="T112" s="913"/>
      <c r="U112" s="913"/>
      <c r="V112" s="913"/>
      <c r="W112" s="913"/>
      <c r="X112" s="913"/>
      <c r="Y112" s="913"/>
      <c r="Z112" s="913"/>
      <c r="AA112" s="913"/>
      <c r="AB112" s="913"/>
      <c r="AC112" s="913"/>
      <c r="AD112" s="913"/>
      <c r="AE112" s="913"/>
      <c r="AF112" s="913"/>
      <c r="AG112" s="913"/>
      <c r="AH112" s="913"/>
      <c r="AI112" s="913"/>
      <c r="AJ112" s="913"/>
      <c r="AK112" s="913"/>
      <c r="AL112" s="913"/>
      <c r="AM112" s="913"/>
      <c r="AN112" s="913"/>
      <c r="AO112" s="913"/>
      <c r="AP112" s="913"/>
      <c r="AQ112" s="913"/>
      <c r="AR112" s="913"/>
      <c r="AS112" s="913"/>
      <c r="AT112" s="913"/>
      <c r="AU112" s="913"/>
      <c r="AV112" s="913"/>
      <c r="AW112" s="913"/>
      <c r="AX112" s="913"/>
      <c r="AY112" s="913"/>
      <c r="AZ112" s="913"/>
      <c r="BA112" s="913"/>
      <c r="BB112" s="913"/>
      <c r="BC112" s="913"/>
      <c r="BD112" s="913"/>
      <c r="BE112" s="913"/>
      <c r="BF112" s="913"/>
      <c r="BG112" s="913"/>
      <c r="BH112" s="913"/>
      <c r="BI112" s="913"/>
      <c r="BJ112" s="913"/>
      <c r="BK112" s="913"/>
      <c r="BL112" s="913"/>
      <c r="BM112" s="913"/>
      <c r="BN112" s="913"/>
      <c r="BO112" s="913"/>
      <c r="BP112" s="913"/>
      <c r="BQ112" s="913"/>
      <c r="BR112" s="913"/>
      <c r="BS112" s="913"/>
      <c r="BT112" s="913"/>
      <c r="BU112" s="913"/>
      <c r="BV112" s="913"/>
      <c r="BW112" s="913"/>
      <c r="BX112" s="913"/>
      <c r="BY112" s="913"/>
      <c r="BZ112" s="913"/>
      <c r="CA112" s="913"/>
      <c r="CB112" s="913"/>
      <c r="CC112" s="913"/>
      <c r="CD112" s="913"/>
      <c r="CE112" s="913"/>
      <c r="CF112" s="913"/>
      <c r="CG112" s="913"/>
      <c r="CH112" s="913"/>
      <c r="CI112" s="913"/>
      <c r="CJ112" s="913"/>
      <c r="CK112" s="913"/>
      <c r="CL112" s="913"/>
      <c r="CM112" s="913"/>
      <c r="CN112" s="913"/>
      <c r="CO112" s="913"/>
      <c r="CP112" s="913"/>
      <c r="CQ112" s="913"/>
      <c r="CR112" s="913"/>
      <c r="CS112" s="913"/>
      <c r="CT112" s="913"/>
      <c r="CU112" s="913"/>
      <c r="CV112" s="913"/>
      <c r="CW112" s="913"/>
      <c r="CX112" s="913"/>
      <c r="CY112" s="913"/>
      <c r="CZ112" s="913"/>
      <c r="DA112" s="913"/>
      <c r="DB112" s="913"/>
      <c r="DC112" s="913"/>
      <c r="DD112" s="913"/>
      <c r="DE112" s="913"/>
      <c r="DF112" s="913"/>
      <c r="DG112" s="913"/>
      <c r="DH112" s="913"/>
      <c r="DI112" s="913"/>
      <c r="DJ112" s="913"/>
      <c r="DK112" s="913"/>
      <c r="DL112" s="913"/>
      <c r="DM112" s="913"/>
      <c r="DN112" s="913"/>
      <c r="DO112" s="913"/>
      <c r="DP112" s="913"/>
      <c r="DQ112" s="913"/>
      <c r="DR112" s="913"/>
      <c r="DS112" s="913"/>
      <c r="DT112" s="913"/>
      <c r="DU112" s="913"/>
      <c r="DV112" s="913"/>
      <c r="DW112" s="913"/>
      <c r="DX112" s="913"/>
      <c r="DY112" s="913"/>
      <c r="DZ112" s="913"/>
      <c r="EA112" s="913"/>
      <c r="EB112" s="913"/>
      <c r="EC112" s="913"/>
      <c r="ED112" s="913"/>
      <c r="EE112" s="913"/>
      <c r="EF112" s="913"/>
      <c r="EG112" s="913"/>
      <c r="EH112" s="913"/>
      <c r="EI112" s="913"/>
      <c r="EJ112" s="913"/>
      <c r="EK112" s="913"/>
      <c r="EL112" s="913"/>
      <c r="EM112" s="913"/>
      <c r="EN112" s="913"/>
      <c r="EO112" s="913"/>
      <c r="EP112" s="913"/>
      <c r="EQ112" s="913"/>
      <c r="ER112" s="913"/>
      <c r="ES112" s="913"/>
      <c r="ET112" s="913"/>
      <c r="EU112" s="913"/>
      <c r="EV112" s="913"/>
      <c r="EW112" s="913"/>
      <c r="EX112" s="913"/>
      <c r="EY112" s="913"/>
      <c r="EZ112" s="913"/>
      <c r="FA112" s="913"/>
      <c r="FB112" s="913"/>
      <c r="FC112" s="913"/>
      <c r="FD112" s="913"/>
      <c r="FE112" s="913"/>
      <c r="FF112" s="913"/>
      <c r="FG112" s="913"/>
      <c r="FH112" s="913"/>
      <c r="FI112" s="913"/>
      <c r="FJ112" s="913"/>
      <c r="FK112" s="913"/>
      <c r="FL112" s="913"/>
      <c r="FM112" s="913"/>
      <c r="FN112" s="913"/>
      <c r="FO112" s="913"/>
      <c r="FP112" s="913"/>
      <c r="FQ112" s="913"/>
      <c r="FR112" s="913"/>
      <c r="FS112" s="913"/>
      <c r="FT112" s="913"/>
      <c r="FU112" s="913"/>
      <c r="FV112" s="913"/>
      <c r="FW112" s="913"/>
      <c r="FX112" s="913"/>
      <c r="FY112" s="913"/>
      <c r="FZ112" s="913"/>
      <c r="GA112" s="913"/>
      <c r="GB112" s="913"/>
      <c r="GC112" s="913"/>
      <c r="GD112" s="913"/>
      <c r="GE112" s="913"/>
      <c r="GF112" s="913"/>
      <c r="GG112" s="913"/>
      <c r="GH112" s="913"/>
      <c r="GI112" s="913"/>
      <c r="GJ112" s="913"/>
      <c r="GK112" s="913"/>
      <c r="GL112" s="913"/>
      <c r="GM112" s="913"/>
      <c r="GN112" s="913"/>
      <c r="GO112" s="913"/>
      <c r="GP112" s="913"/>
      <c r="GQ112" s="913"/>
      <c r="GR112" s="913"/>
      <c r="GS112" s="913"/>
      <c r="GT112" s="913"/>
      <c r="GU112" s="913"/>
      <c r="GV112" s="913"/>
      <c r="GW112" s="913"/>
      <c r="GX112" s="913"/>
      <c r="GY112" s="913"/>
      <c r="GZ112" s="913"/>
      <c r="HA112" s="913"/>
      <c r="HB112" s="913"/>
      <c r="HC112" s="913"/>
      <c r="HD112" s="913"/>
      <c r="HE112" s="913"/>
      <c r="HF112" s="913"/>
      <c r="HG112" s="913"/>
      <c r="HH112" s="913"/>
      <c r="HI112" s="913"/>
      <c r="HJ112" s="913"/>
      <c r="HK112" s="913"/>
      <c r="HL112" s="913"/>
      <c r="HM112" s="913"/>
      <c r="HN112" s="913"/>
      <c r="HO112" s="913"/>
      <c r="HP112" s="913"/>
      <c r="HQ112" s="913"/>
      <c r="HR112" s="913"/>
      <c r="HS112" s="913"/>
      <c r="HT112" s="913"/>
      <c r="HU112" s="913"/>
      <c r="HV112" s="913"/>
      <c r="HW112" s="913"/>
      <c r="HX112" s="913"/>
      <c r="HY112" s="913"/>
      <c r="HZ112" s="913"/>
      <c r="IA112" s="913"/>
      <c r="IB112" s="913"/>
      <c r="IC112" s="913"/>
      <c r="ID112" s="913"/>
      <c r="IE112" s="913"/>
      <c r="IF112" s="913"/>
      <c r="IG112" s="913"/>
      <c r="IH112" s="913"/>
      <c r="II112" s="913"/>
      <c r="IJ112" s="913"/>
      <c r="IK112" s="913"/>
      <c r="IL112" s="913"/>
      <c r="IM112" s="913"/>
      <c r="IN112" s="913"/>
      <c r="IO112" s="913"/>
      <c r="IP112" s="913"/>
      <c r="IQ112" s="913"/>
      <c r="IR112" s="913"/>
      <c r="IS112" s="913"/>
      <c r="IT112" s="913"/>
      <c r="IU112" s="913"/>
      <c r="IV112" s="913"/>
    </row>
    <row r="113" spans="1:256" ht="15">
      <c r="A113" s="2715"/>
      <c r="B113" s="2415"/>
      <c r="C113" s="2438"/>
      <c r="D113" s="2415"/>
      <c r="E113" s="2415"/>
      <c r="F113" s="2716"/>
      <c r="G113" s="2418"/>
      <c r="H113" s="913"/>
      <c r="I113" s="913"/>
      <c r="J113" s="913"/>
      <c r="K113" s="913"/>
      <c r="L113" s="913"/>
      <c r="M113" s="913"/>
      <c r="N113" s="913"/>
      <c r="O113" s="913"/>
      <c r="P113" s="913"/>
      <c r="Q113" s="913"/>
      <c r="R113" s="913"/>
      <c r="S113" s="913"/>
      <c r="T113" s="913"/>
      <c r="U113" s="913"/>
      <c r="V113" s="913"/>
      <c r="W113" s="913"/>
      <c r="X113" s="913"/>
      <c r="Y113" s="913"/>
      <c r="Z113" s="913"/>
      <c r="AA113" s="913"/>
      <c r="AB113" s="913"/>
      <c r="AC113" s="913"/>
      <c r="AD113" s="913"/>
      <c r="AE113" s="913"/>
      <c r="AF113" s="913"/>
      <c r="AG113" s="913"/>
      <c r="AH113" s="913"/>
      <c r="AI113" s="913"/>
      <c r="AJ113" s="913"/>
      <c r="AK113" s="913"/>
      <c r="AL113" s="913"/>
      <c r="AM113" s="913"/>
      <c r="AN113" s="913"/>
      <c r="AO113" s="913"/>
      <c r="AP113" s="913"/>
      <c r="AQ113" s="913"/>
      <c r="AR113" s="913"/>
      <c r="AS113" s="913"/>
      <c r="AT113" s="913"/>
      <c r="AU113" s="913"/>
      <c r="AV113" s="913"/>
      <c r="AW113" s="913"/>
      <c r="AX113" s="913"/>
      <c r="AY113" s="913"/>
      <c r="AZ113" s="913"/>
      <c r="BA113" s="913"/>
      <c r="BB113" s="913"/>
      <c r="BC113" s="913"/>
      <c r="BD113" s="913"/>
      <c r="BE113" s="913"/>
      <c r="BF113" s="913"/>
      <c r="BG113" s="913"/>
      <c r="BH113" s="913"/>
      <c r="BI113" s="913"/>
      <c r="BJ113" s="913"/>
      <c r="BK113" s="913"/>
      <c r="BL113" s="913"/>
      <c r="BM113" s="913"/>
      <c r="BN113" s="913"/>
      <c r="BO113" s="913"/>
      <c r="BP113" s="913"/>
      <c r="BQ113" s="913"/>
      <c r="BR113" s="913"/>
      <c r="BS113" s="913"/>
      <c r="BT113" s="913"/>
      <c r="BU113" s="913"/>
      <c r="BV113" s="913"/>
      <c r="BW113" s="913"/>
      <c r="BX113" s="913"/>
      <c r="BY113" s="913"/>
      <c r="BZ113" s="913"/>
      <c r="CA113" s="913"/>
      <c r="CB113" s="913"/>
      <c r="CC113" s="913"/>
      <c r="CD113" s="913"/>
      <c r="CE113" s="913"/>
      <c r="CF113" s="913"/>
      <c r="CG113" s="913"/>
      <c r="CH113" s="913"/>
      <c r="CI113" s="913"/>
      <c r="CJ113" s="913"/>
      <c r="CK113" s="913"/>
      <c r="CL113" s="913"/>
      <c r="CM113" s="913"/>
      <c r="CN113" s="913"/>
      <c r="CO113" s="913"/>
      <c r="CP113" s="913"/>
      <c r="CQ113" s="913"/>
      <c r="CR113" s="913"/>
      <c r="CS113" s="913"/>
      <c r="CT113" s="913"/>
      <c r="CU113" s="913"/>
      <c r="CV113" s="913"/>
      <c r="CW113" s="913"/>
      <c r="CX113" s="913"/>
      <c r="CY113" s="913"/>
      <c r="CZ113" s="913"/>
      <c r="DA113" s="913"/>
      <c r="DB113" s="913"/>
      <c r="DC113" s="913"/>
      <c r="DD113" s="913"/>
      <c r="DE113" s="913"/>
      <c r="DF113" s="913"/>
      <c r="DG113" s="913"/>
      <c r="DH113" s="913"/>
      <c r="DI113" s="913"/>
      <c r="DJ113" s="913"/>
      <c r="DK113" s="913"/>
      <c r="DL113" s="913"/>
      <c r="DM113" s="913"/>
      <c r="DN113" s="913"/>
      <c r="DO113" s="913"/>
      <c r="DP113" s="913"/>
      <c r="DQ113" s="913"/>
      <c r="DR113" s="913"/>
      <c r="DS113" s="913"/>
      <c r="DT113" s="913"/>
      <c r="DU113" s="913"/>
      <c r="DV113" s="913"/>
      <c r="DW113" s="913"/>
      <c r="DX113" s="913"/>
      <c r="DY113" s="913"/>
      <c r="DZ113" s="913"/>
      <c r="EA113" s="913"/>
      <c r="EB113" s="913"/>
      <c r="EC113" s="913"/>
      <c r="ED113" s="913"/>
      <c r="EE113" s="913"/>
      <c r="EF113" s="913"/>
      <c r="EG113" s="913"/>
      <c r="EH113" s="913"/>
      <c r="EI113" s="913"/>
      <c r="EJ113" s="913"/>
      <c r="EK113" s="913"/>
      <c r="EL113" s="913"/>
      <c r="EM113" s="913"/>
      <c r="EN113" s="913"/>
      <c r="EO113" s="913"/>
      <c r="EP113" s="913"/>
      <c r="EQ113" s="913"/>
      <c r="ER113" s="913"/>
      <c r="ES113" s="913"/>
      <c r="ET113" s="913"/>
      <c r="EU113" s="913"/>
      <c r="EV113" s="913"/>
      <c r="EW113" s="913"/>
      <c r="EX113" s="913"/>
      <c r="EY113" s="913"/>
      <c r="EZ113" s="913"/>
      <c r="FA113" s="913"/>
      <c r="FB113" s="913"/>
      <c r="FC113" s="913"/>
      <c r="FD113" s="913"/>
      <c r="FE113" s="913"/>
      <c r="FF113" s="913"/>
      <c r="FG113" s="913"/>
      <c r="FH113" s="913"/>
      <c r="FI113" s="913"/>
      <c r="FJ113" s="913"/>
      <c r="FK113" s="913"/>
      <c r="FL113" s="913"/>
      <c r="FM113" s="913"/>
      <c r="FN113" s="913"/>
      <c r="FO113" s="913"/>
      <c r="FP113" s="913"/>
      <c r="FQ113" s="913"/>
      <c r="FR113" s="913"/>
      <c r="FS113" s="913"/>
      <c r="FT113" s="913"/>
      <c r="FU113" s="913"/>
      <c r="FV113" s="913"/>
      <c r="FW113" s="913"/>
      <c r="FX113" s="913"/>
      <c r="FY113" s="913"/>
      <c r="FZ113" s="913"/>
      <c r="GA113" s="913"/>
      <c r="GB113" s="913"/>
      <c r="GC113" s="913"/>
      <c r="GD113" s="913"/>
      <c r="GE113" s="913"/>
      <c r="GF113" s="913"/>
      <c r="GG113" s="913"/>
      <c r="GH113" s="913"/>
      <c r="GI113" s="913"/>
      <c r="GJ113" s="913"/>
      <c r="GK113" s="913"/>
      <c r="GL113" s="913"/>
      <c r="GM113" s="913"/>
      <c r="GN113" s="913"/>
      <c r="GO113" s="913"/>
      <c r="GP113" s="913"/>
      <c r="GQ113" s="913"/>
      <c r="GR113" s="913"/>
      <c r="GS113" s="913"/>
      <c r="GT113" s="913"/>
      <c r="GU113" s="913"/>
      <c r="GV113" s="913"/>
      <c r="GW113" s="913"/>
      <c r="GX113" s="913"/>
      <c r="GY113" s="913"/>
      <c r="GZ113" s="913"/>
      <c r="HA113" s="913"/>
      <c r="HB113" s="913"/>
      <c r="HC113" s="913"/>
      <c r="HD113" s="913"/>
      <c r="HE113" s="913"/>
      <c r="HF113" s="913"/>
      <c r="HG113" s="913"/>
      <c r="HH113" s="913"/>
      <c r="HI113" s="913"/>
      <c r="HJ113" s="913"/>
      <c r="HK113" s="913"/>
      <c r="HL113" s="913"/>
      <c r="HM113" s="913"/>
      <c r="HN113" s="913"/>
      <c r="HO113" s="913"/>
      <c r="HP113" s="913"/>
      <c r="HQ113" s="913"/>
      <c r="HR113" s="913"/>
      <c r="HS113" s="913"/>
      <c r="HT113" s="913"/>
      <c r="HU113" s="913"/>
      <c r="HV113" s="913"/>
      <c r="HW113" s="913"/>
      <c r="HX113" s="913"/>
      <c r="HY113" s="913"/>
      <c r="HZ113" s="913"/>
      <c r="IA113" s="913"/>
      <c r="IB113" s="913"/>
      <c r="IC113" s="913"/>
      <c r="ID113" s="913"/>
      <c r="IE113" s="913"/>
      <c r="IF113" s="913"/>
      <c r="IG113" s="913"/>
      <c r="IH113" s="913"/>
      <c r="II113" s="913"/>
      <c r="IJ113" s="913"/>
      <c r="IK113" s="913"/>
      <c r="IL113" s="913"/>
      <c r="IM113" s="913"/>
      <c r="IN113" s="913"/>
      <c r="IO113" s="913"/>
      <c r="IP113" s="913"/>
      <c r="IQ113" s="913"/>
      <c r="IR113" s="913"/>
      <c r="IS113" s="913"/>
      <c r="IT113" s="913"/>
      <c r="IU113" s="913"/>
      <c r="IV113" s="913"/>
    </row>
    <row r="114" spans="1:256" ht="15">
      <c r="A114" s="2438">
        <v>61</v>
      </c>
      <c r="B114" s="2438"/>
      <c r="C114" s="2438"/>
      <c r="D114" s="2438"/>
      <c r="E114" s="2438"/>
      <c r="F114" s="2438"/>
      <c r="G114" s="2416"/>
      <c r="H114" s="913"/>
      <c r="I114" s="913"/>
      <c r="J114" s="913"/>
      <c r="K114" s="913"/>
      <c r="L114" s="913"/>
      <c r="M114" s="913"/>
      <c r="N114" s="913"/>
      <c r="O114" s="913"/>
      <c r="P114" s="913"/>
      <c r="Q114" s="913"/>
      <c r="R114" s="913"/>
      <c r="S114" s="913"/>
      <c r="T114" s="913"/>
      <c r="U114" s="913"/>
      <c r="V114" s="913"/>
      <c r="W114" s="913"/>
      <c r="X114" s="913"/>
      <c r="Y114" s="913"/>
      <c r="Z114" s="913"/>
      <c r="AA114" s="913"/>
      <c r="AB114" s="913"/>
      <c r="AC114" s="913"/>
      <c r="AD114" s="913"/>
      <c r="AE114" s="913"/>
      <c r="AF114" s="913"/>
      <c r="AG114" s="913"/>
      <c r="AH114" s="913"/>
      <c r="AI114" s="913"/>
      <c r="AJ114" s="913"/>
      <c r="AK114" s="913"/>
      <c r="AL114" s="913"/>
      <c r="AM114" s="913"/>
      <c r="AN114" s="913"/>
      <c r="AO114" s="913"/>
      <c r="AP114" s="913"/>
      <c r="AQ114" s="913"/>
      <c r="AR114" s="913"/>
      <c r="AS114" s="913"/>
      <c r="AT114" s="913"/>
      <c r="AU114" s="913"/>
      <c r="AV114" s="913"/>
      <c r="AW114" s="913"/>
      <c r="AX114" s="913"/>
      <c r="AY114" s="913"/>
      <c r="AZ114" s="913"/>
      <c r="BA114" s="913"/>
      <c r="BB114" s="913"/>
      <c r="BC114" s="913"/>
      <c r="BD114" s="913"/>
      <c r="BE114" s="913"/>
      <c r="BF114" s="913"/>
      <c r="BG114" s="913"/>
      <c r="BH114" s="913"/>
      <c r="BI114" s="913"/>
      <c r="BJ114" s="913"/>
      <c r="BK114" s="913"/>
      <c r="BL114" s="913"/>
      <c r="BM114" s="913"/>
      <c r="BN114" s="913"/>
      <c r="BO114" s="913"/>
      <c r="BP114" s="913"/>
      <c r="BQ114" s="913"/>
      <c r="BR114" s="913"/>
      <c r="BS114" s="913"/>
      <c r="BT114" s="913"/>
      <c r="BU114" s="913"/>
      <c r="BV114" s="913"/>
      <c r="BW114" s="913"/>
      <c r="BX114" s="913"/>
      <c r="BY114" s="913"/>
      <c r="BZ114" s="913"/>
      <c r="CA114" s="913"/>
      <c r="CB114" s="913"/>
      <c r="CC114" s="913"/>
      <c r="CD114" s="913"/>
      <c r="CE114" s="913"/>
      <c r="CF114" s="913"/>
      <c r="CG114" s="913"/>
      <c r="CH114" s="913"/>
      <c r="CI114" s="913"/>
      <c r="CJ114" s="913"/>
      <c r="CK114" s="913"/>
      <c r="CL114" s="913"/>
      <c r="CM114" s="913"/>
      <c r="CN114" s="913"/>
      <c r="CO114" s="913"/>
      <c r="CP114" s="913"/>
      <c r="CQ114" s="913"/>
      <c r="CR114" s="913"/>
      <c r="CS114" s="913"/>
      <c r="CT114" s="913"/>
      <c r="CU114" s="913"/>
      <c r="CV114" s="913"/>
      <c r="CW114" s="913"/>
      <c r="CX114" s="913"/>
      <c r="CY114" s="913"/>
      <c r="CZ114" s="913"/>
      <c r="DA114" s="913"/>
      <c r="DB114" s="913"/>
      <c r="DC114" s="913"/>
      <c r="DD114" s="913"/>
      <c r="DE114" s="913"/>
      <c r="DF114" s="913"/>
      <c r="DG114" s="913"/>
      <c r="DH114" s="913"/>
      <c r="DI114" s="913"/>
      <c r="DJ114" s="913"/>
      <c r="DK114" s="913"/>
      <c r="DL114" s="913"/>
      <c r="DM114" s="913"/>
      <c r="DN114" s="913"/>
      <c r="DO114" s="913"/>
      <c r="DP114" s="913"/>
      <c r="DQ114" s="913"/>
      <c r="DR114" s="913"/>
      <c r="DS114" s="913"/>
      <c r="DT114" s="913"/>
      <c r="DU114" s="913"/>
      <c r="DV114" s="913"/>
      <c r="DW114" s="913"/>
      <c r="DX114" s="913"/>
      <c r="DY114" s="913"/>
      <c r="DZ114" s="913"/>
      <c r="EA114" s="913"/>
      <c r="EB114" s="913"/>
      <c r="EC114" s="913"/>
      <c r="ED114" s="913"/>
      <c r="EE114" s="913"/>
      <c r="EF114" s="913"/>
      <c r="EG114" s="913"/>
      <c r="EH114" s="913"/>
      <c r="EI114" s="913"/>
      <c r="EJ114" s="913"/>
      <c r="EK114" s="913"/>
      <c r="EL114" s="913"/>
      <c r="EM114" s="913"/>
      <c r="EN114" s="913"/>
      <c r="EO114" s="913"/>
      <c r="EP114" s="913"/>
      <c r="EQ114" s="913"/>
      <c r="ER114" s="913"/>
      <c r="ES114" s="913"/>
      <c r="ET114" s="913"/>
      <c r="EU114" s="913"/>
      <c r="EV114" s="913"/>
      <c r="EW114" s="913"/>
      <c r="EX114" s="913"/>
      <c r="EY114" s="913"/>
      <c r="EZ114" s="913"/>
      <c r="FA114" s="913"/>
      <c r="FB114" s="913"/>
      <c r="FC114" s="913"/>
      <c r="FD114" s="913"/>
      <c r="FE114" s="913"/>
      <c r="FF114" s="913"/>
      <c r="FG114" s="913"/>
      <c r="FH114" s="913"/>
      <c r="FI114" s="913"/>
      <c r="FJ114" s="913"/>
      <c r="FK114" s="913"/>
      <c r="FL114" s="913"/>
      <c r="FM114" s="913"/>
      <c r="FN114" s="913"/>
      <c r="FO114" s="913"/>
      <c r="FP114" s="913"/>
      <c r="FQ114" s="913"/>
      <c r="FR114" s="913"/>
      <c r="FS114" s="913"/>
      <c r="FT114" s="913"/>
      <c r="FU114" s="913"/>
      <c r="FV114" s="913"/>
      <c r="FW114" s="913"/>
      <c r="FX114" s="913"/>
      <c r="FY114" s="913"/>
      <c r="FZ114" s="913"/>
      <c r="GA114" s="913"/>
      <c r="GB114" s="913"/>
      <c r="GC114" s="913"/>
      <c r="GD114" s="913"/>
      <c r="GE114" s="913"/>
      <c r="GF114" s="913"/>
      <c r="GG114" s="913"/>
      <c r="GH114" s="913"/>
      <c r="GI114" s="913"/>
      <c r="GJ114" s="913"/>
      <c r="GK114" s="913"/>
      <c r="GL114" s="913"/>
      <c r="GM114" s="913"/>
      <c r="GN114" s="913"/>
      <c r="GO114" s="913"/>
      <c r="GP114" s="913"/>
      <c r="GQ114" s="913"/>
      <c r="GR114" s="913"/>
      <c r="GS114" s="913"/>
      <c r="GT114" s="913"/>
      <c r="GU114" s="913"/>
      <c r="GV114" s="913"/>
      <c r="GW114" s="913"/>
      <c r="GX114" s="913"/>
      <c r="GY114" s="913"/>
      <c r="GZ114" s="913"/>
      <c r="HA114" s="913"/>
      <c r="HB114" s="913"/>
      <c r="HC114" s="913"/>
      <c r="HD114" s="913"/>
      <c r="HE114" s="913"/>
      <c r="HF114" s="913"/>
      <c r="HG114" s="913"/>
      <c r="HH114" s="913"/>
      <c r="HI114" s="913"/>
      <c r="HJ114" s="913"/>
      <c r="HK114" s="913"/>
      <c r="HL114" s="913"/>
      <c r="HM114" s="913"/>
      <c r="HN114" s="913"/>
      <c r="HO114" s="913"/>
      <c r="HP114" s="913"/>
      <c r="HQ114" s="913"/>
      <c r="HR114" s="913"/>
      <c r="HS114" s="913"/>
      <c r="HT114" s="913"/>
      <c r="HU114" s="913"/>
      <c r="HV114" s="913"/>
      <c r="HW114" s="913"/>
      <c r="HX114" s="913"/>
      <c r="HY114" s="913"/>
      <c r="HZ114" s="913"/>
      <c r="IA114" s="913"/>
      <c r="IB114" s="913"/>
      <c r="IC114" s="913"/>
      <c r="ID114" s="913"/>
      <c r="IE114" s="913"/>
      <c r="IF114" s="913"/>
      <c r="IG114" s="913"/>
      <c r="IH114" s="913"/>
      <c r="II114" s="913"/>
      <c r="IJ114" s="913"/>
      <c r="IK114" s="913"/>
      <c r="IL114" s="913"/>
      <c r="IM114" s="913"/>
      <c r="IN114" s="913"/>
      <c r="IO114" s="913"/>
      <c r="IP114" s="913"/>
      <c r="IQ114" s="913"/>
      <c r="IR114" s="913"/>
      <c r="IS114" s="913"/>
      <c r="IT114" s="913"/>
      <c r="IU114" s="913"/>
      <c r="IV114" s="913"/>
    </row>
    <row r="115" spans="1:256">
      <c r="A115" s="2405"/>
      <c r="B115" s="2409"/>
      <c r="C115" s="2419"/>
      <c r="D115" s="2419"/>
      <c r="E115" s="2419"/>
      <c r="F115" s="2420"/>
    </row>
    <row r="116" spans="1:256">
      <c r="A116" s="2405">
        <f>A110+1</f>
        <v>98</v>
      </c>
      <c r="B116" s="2406" t="s">
        <v>3379</v>
      </c>
      <c r="C116" s="2407"/>
      <c r="D116" s="2407"/>
      <c r="E116" s="2407"/>
      <c r="F116" s="2408"/>
    </row>
    <row r="117" spans="1:256">
      <c r="A117" s="2405">
        <f t="shared" si="6"/>
        <v>99</v>
      </c>
      <c r="B117" s="2406" t="s">
        <v>3380</v>
      </c>
      <c r="C117" s="2407">
        <f>+'[51]Gas Plant in Service 2012'!F107</f>
        <v>1107064.3500000001</v>
      </c>
      <c r="D117" s="2407">
        <f>+'[51]PP 1020 cost Summary 2013'!K5</f>
        <v>1672.49</v>
      </c>
      <c r="E117" s="2407"/>
      <c r="F117" s="2408">
        <f t="shared" ref="F117:F131" si="9">SUM(C117:E117)</f>
        <v>1108736.8400000001</v>
      </c>
    </row>
    <row r="118" spans="1:256">
      <c r="A118" s="2405">
        <f t="shared" si="6"/>
        <v>100</v>
      </c>
      <c r="B118" s="2406" t="s">
        <v>3381</v>
      </c>
      <c r="C118" s="2407">
        <f>+'[51]Gas Plant in Service 2012'!F108</f>
        <v>1198086.1000000001</v>
      </c>
      <c r="D118" s="2407"/>
      <c r="E118" s="2407"/>
      <c r="F118" s="2408">
        <f t="shared" si="9"/>
        <v>1198086.1000000001</v>
      </c>
    </row>
    <row r="119" spans="1:256">
      <c r="A119" s="2405">
        <f t="shared" si="6"/>
        <v>101</v>
      </c>
      <c r="B119" s="2406" t="s">
        <v>3382</v>
      </c>
      <c r="C119" s="2407">
        <f>+'[51]Gas Plant in Service 2012'!F109</f>
        <v>1350855278.3499999</v>
      </c>
      <c r="D119" s="2407">
        <f>SUM('[51]PP 1020 cost Summary 2013'!K8:K12)</f>
        <v>32028098.700000003</v>
      </c>
      <c r="E119" s="2407">
        <f>SUM('[51]PP 1020 cost Summary 2013'!L8:L12)</f>
        <v>-330618.95</v>
      </c>
      <c r="F119" s="2408">
        <f t="shared" si="9"/>
        <v>1382552758.0999999</v>
      </c>
    </row>
    <row r="120" spans="1:256">
      <c r="A120" s="2405">
        <f t="shared" si="6"/>
        <v>102</v>
      </c>
      <c r="B120" s="2406" t="s">
        <v>3383</v>
      </c>
      <c r="C120" s="2407">
        <f>+'[51]Gas Plant in Service 2012'!F110</f>
        <v>873001.62</v>
      </c>
      <c r="D120" s="2407">
        <f>+'[51]PP 1020 cost Summary 2013'!K14</f>
        <v>2063.0700000000002</v>
      </c>
      <c r="E120" s="2407"/>
      <c r="F120" s="2408">
        <f t="shared" si="9"/>
        <v>875064.69</v>
      </c>
    </row>
    <row r="121" spans="1:256">
      <c r="A121" s="2405">
        <f t="shared" si="6"/>
        <v>103</v>
      </c>
      <c r="B121" s="2406" t="s">
        <v>3384</v>
      </c>
      <c r="C121" s="2407">
        <f>+'[51]Gas Plant in Service 2012'!F111</f>
        <v>59479458.780000001</v>
      </c>
      <c r="D121" s="2407">
        <f>+'[51]PP 1020 cost Summary 2013'!K16</f>
        <v>6490.08</v>
      </c>
      <c r="E121" s="2407"/>
      <c r="F121" s="2408">
        <f t="shared" si="9"/>
        <v>59485948.859999999</v>
      </c>
    </row>
    <row r="122" spans="1:256">
      <c r="A122" s="2405">
        <f t="shared" si="6"/>
        <v>104</v>
      </c>
      <c r="B122" s="2406" t="s">
        <v>3385</v>
      </c>
      <c r="C122" s="2407">
        <f>+'[51]Gas Plant in Service 2012'!F112</f>
        <v>0</v>
      </c>
      <c r="D122" s="2407"/>
      <c r="E122" s="2407"/>
      <c r="F122" s="2408">
        <f t="shared" si="9"/>
        <v>0</v>
      </c>
    </row>
    <row r="123" spans="1:256">
      <c r="A123" s="2405">
        <f t="shared" si="6"/>
        <v>105</v>
      </c>
      <c r="B123" s="2406" t="s">
        <v>3386</v>
      </c>
      <c r="C123" s="2407">
        <f>+'[51]Gas Plant in Service 2012'!F113</f>
        <v>899649578.59000003</v>
      </c>
      <c r="D123" s="2407">
        <f>SUM('[51]PP 1020 cost Summary 2013'!K17:K18)-4461+165.97</f>
        <v>44188734.18</v>
      </c>
      <c r="E123" s="2407">
        <f>(+'[51]PP 1020 cost Summary 2013'!L17+'[51]PP 1020 cost Summary 2013'!L18)</f>
        <v>-803463.32</v>
      </c>
      <c r="F123" s="2408">
        <f t="shared" si="9"/>
        <v>943034849.44999993</v>
      </c>
      <c r="N123" s="2425"/>
    </row>
    <row r="124" spans="1:256">
      <c r="A124" s="2405">
        <f t="shared" si="6"/>
        <v>106</v>
      </c>
      <c r="B124" s="2406" t="s">
        <v>3387</v>
      </c>
      <c r="C124" s="2407">
        <f>+'[51]Gas Plant in Service 2012'!F114</f>
        <v>59692048.349999994</v>
      </c>
      <c r="D124" s="2407">
        <f>SUM('[51]PP 1020 cost Summary 2013'!K19:K20)</f>
        <v>3061152.19</v>
      </c>
      <c r="E124" s="2407">
        <f>(+'[51]PP 1020 cost Summary 2013'!L19)</f>
        <v>-1213591.5</v>
      </c>
      <c r="F124" s="2408">
        <f t="shared" si="9"/>
        <v>61539609.039999992</v>
      </c>
    </row>
    <row r="125" spans="1:256">
      <c r="A125" s="2405">
        <f t="shared" si="6"/>
        <v>107</v>
      </c>
      <c r="B125" s="2406" t="s">
        <v>3388</v>
      </c>
      <c r="C125" s="2407">
        <f>+'[51]Gas Plant in Service 2012'!F115</f>
        <v>47624683.280000001</v>
      </c>
      <c r="D125" s="2407"/>
      <c r="E125" s="2407">
        <f>+'[51]PP 1020 cost Summary 2013'!L21</f>
        <v>-207790.46</v>
      </c>
      <c r="F125" s="2408">
        <f t="shared" si="9"/>
        <v>47416892.82</v>
      </c>
    </row>
    <row r="126" spans="1:256">
      <c r="A126" s="2405">
        <f t="shared" si="6"/>
        <v>108</v>
      </c>
      <c r="B126" s="2406" t="s">
        <v>3389</v>
      </c>
      <c r="C126" s="2407">
        <f>+'[51]Gas Plant in Service 2012'!F116</f>
        <v>5047503.0199999996</v>
      </c>
      <c r="D126" s="2407"/>
      <c r="E126" s="2407"/>
      <c r="F126" s="2408">
        <f t="shared" si="9"/>
        <v>5047503.0199999996</v>
      </c>
    </row>
    <row r="127" spans="1:256">
      <c r="A127" s="2405">
        <f t="shared" si="6"/>
        <v>109</v>
      </c>
      <c r="B127" s="2406" t="s">
        <v>3390</v>
      </c>
      <c r="C127" s="2407">
        <f>+'[51]Gas Plant in Service 2012'!F117</f>
        <v>5001034.5199999996</v>
      </c>
      <c r="D127" s="2407"/>
      <c r="E127" s="2407"/>
      <c r="F127" s="2408">
        <f t="shared" si="9"/>
        <v>5001034.5199999996</v>
      </c>
    </row>
    <row r="128" spans="1:256">
      <c r="A128" s="2405">
        <f t="shared" si="6"/>
        <v>110</v>
      </c>
      <c r="B128" s="2406" t="s">
        <v>3391</v>
      </c>
      <c r="C128" s="2407">
        <f>+'[51]Gas Plant in Service 2012'!F118</f>
        <v>0</v>
      </c>
      <c r="D128" s="2407">
        <v>0</v>
      </c>
      <c r="E128" s="2407">
        <v>0</v>
      </c>
      <c r="F128" s="2408">
        <f t="shared" si="9"/>
        <v>0</v>
      </c>
    </row>
    <row r="129" spans="1:6">
      <c r="A129" s="2405">
        <f t="shared" si="6"/>
        <v>111</v>
      </c>
      <c r="B129" s="2406" t="s">
        <v>3392</v>
      </c>
      <c r="C129" s="2407">
        <f>+'[51]Gas Plant in Service 2012'!F119</f>
        <v>0</v>
      </c>
      <c r="D129" s="2407">
        <v>0</v>
      </c>
      <c r="E129" s="2407">
        <v>0</v>
      </c>
      <c r="F129" s="2408">
        <f t="shared" si="9"/>
        <v>0</v>
      </c>
    </row>
    <row r="130" spans="1:6">
      <c r="A130" s="2405">
        <f t="shared" si="6"/>
        <v>112</v>
      </c>
      <c r="B130" s="2406" t="s">
        <v>3393</v>
      </c>
      <c r="C130" s="2407">
        <f>+'[51]Gas Plant in Service 2012'!F120</f>
        <v>0</v>
      </c>
      <c r="D130" s="2407">
        <v>0</v>
      </c>
      <c r="E130" s="2407">
        <v>0</v>
      </c>
      <c r="F130" s="2408">
        <f t="shared" si="9"/>
        <v>0</v>
      </c>
    </row>
    <row r="131" spans="1:6">
      <c r="A131" s="2405">
        <f t="shared" si="6"/>
        <v>113</v>
      </c>
      <c r="B131" s="2399" t="s">
        <v>3394</v>
      </c>
      <c r="C131" s="2407">
        <f>+'[51]Gas Plant in Service 2012'!F121</f>
        <v>1924269.4</v>
      </c>
      <c r="D131" s="2423">
        <f>+'[51]YTD 2011 Co. 37 Cost Summary'!K71</f>
        <v>0</v>
      </c>
      <c r="E131" s="2423">
        <f>+'[51]YTD 2011 Co. 37 Cost Summary'!L71</f>
        <v>0</v>
      </c>
      <c r="F131" s="2408">
        <f t="shared" si="9"/>
        <v>1924269.4</v>
      </c>
    </row>
    <row r="132" spans="1:6">
      <c r="A132" s="2405">
        <f t="shared" si="6"/>
        <v>114</v>
      </c>
      <c r="B132" s="2409" t="s">
        <v>3395</v>
      </c>
      <c r="C132" s="2410">
        <f>SUM(C117:C131)</f>
        <v>2432452006.3600001</v>
      </c>
      <c r="D132" s="2410">
        <f>SUM(D117:D131)</f>
        <v>79288210.709999993</v>
      </c>
      <c r="E132" s="2410">
        <f>SUM(E117:E131)</f>
        <v>-2555464.23</v>
      </c>
      <c r="F132" s="2410">
        <f>SUM(F117:F131)</f>
        <v>2509184752.8400002</v>
      </c>
    </row>
    <row r="133" spans="1:6">
      <c r="A133" s="2405">
        <f t="shared" si="6"/>
        <v>115</v>
      </c>
      <c r="B133" s="2406" t="s">
        <v>3396</v>
      </c>
      <c r="C133" s="2407"/>
      <c r="D133" s="2407"/>
      <c r="E133" s="2407"/>
      <c r="F133" s="2408"/>
    </row>
    <row r="134" spans="1:6">
      <c r="A134" s="2405">
        <f t="shared" si="6"/>
        <v>116</v>
      </c>
      <c r="B134" s="2406" t="s">
        <v>3397</v>
      </c>
      <c r="C134" s="2407">
        <f>+'[51]Gas Plant in Service 2012'!F124-93518.64</f>
        <v>3757801.1599999997</v>
      </c>
      <c r="D134" s="2407">
        <f>+'[51]YTD 2011 Co. 37 Cost Summary'!K73</f>
        <v>0</v>
      </c>
      <c r="E134" s="2407">
        <f>+'[51]YTD 2011 Co. 37 Cost Summary'!L73</f>
        <v>0</v>
      </c>
      <c r="F134" s="2408">
        <f t="shared" ref="F134:F142" si="10">SUM(C134:E134)</f>
        <v>3757801.1599999997</v>
      </c>
    </row>
    <row r="135" spans="1:6">
      <c r="A135" s="2405">
        <f t="shared" si="6"/>
        <v>117</v>
      </c>
      <c r="B135" s="2406" t="s">
        <v>3398</v>
      </c>
      <c r="C135" s="2407">
        <f>+'[51]Gas Plant in Service 2012'!F125</f>
        <v>30909021.459999997</v>
      </c>
      <c r="D135" s="2407">
        <f>+'[51]PP 1020 cost Summary 2013'!K109</f>
        <v>35289.03</v>
      </c>
      <c r="E135" s="2407"/>
      <c r="F135" s="2408">
        <f t="shared" si="10"/>
        <v>30944310.489999998</v>
      </c>
    </row>
    <row r="136" spans="1:6">
      <c r="A136" s="2405">
        <f t="shared" si="6"/>
        <v>118</v>
      </c>
      <c r="B136" s="2406" t="s">
        <v>3399</v>
      </c>
      <c r="C136" s="2407">
        <f>+'[51]Gas Plant in Service 2012'!F126</f>
        <v>9900803.3900000006</v>
      </c>
      <c r="D136" s="2407">
        <f>+'[51]PP 1020 cost Summary 2013'!K86</f>
        <v>280000.01</v>
      </c>
      <c r="E136" s="2407"/>
      <c r="F136" s="2408">
        <f t="shared" si="10"/>
        <v>10180803.4</v>
      </c>
    </row>
    <row r="137" spans="1:6">
      <c r="A137" s="2405">
        <f t="shared" si="6"/>
        <v>119</v>
      </c>
      <c r="B137" s="2406" t="s">
        <v>3400</v>
      </c>
      <c r="C137" s="2407">
        <f>+'[51]Gas Plant in Service 2012'!F127</f>
        <v>0</v>
      </c>
      <c r="D137" s="2407"/>
      <c r="E137" s="2407"/>
      <c r="F137" s="2408">
        <f t="shared" si="10"/>
        <v>0</v>
      </c>
    </row>
    <row r="138" spans="1:6">
      <c r="A138" s="2405">
        <f t="shared" si="6"/>
        <v>120</v>
      </c>
      <c r="B138" s="2406" t="s">
        <v>3401</v>
      </c>
      <c r="C138" s="2407">
        <f>+'[51]Gas Plant in Service 2012'!F128</f>
        <v>0</v>
      </c>
      <c r="D138" s="2407"/>
      <c r="E138" s="2407"/>
      <c r="F138" s="2408">
        <f t="shared" si="10"/>
        <v>0</v>
      </c>
    </row>
    <row r="139" spans="1:6">
      <c r="A139" s="2405">
        <f t="shared" si="6"/>
        <v>121</v>
      </c>
      <c r="B139" s="2406" t="s">
        <v>3402</v>
      </c>
      <c r="C139" s="2407">
        <f>+'[51]Gas Plant in Service 2012'!F129</f>
        <v>21156236.659999996</v>
      </c>
      <c r="D139" s="2407"/>
      <c r="E139" s="2407"/>
      <c r="F139" s="2408">
        <f t="shared" si="10"/>
        <v>21156236.659999996</v>
      </c>
    </row>
    <row r="140" spans="1:6">
      <c r="A140" s="2405">
        <f t="shared" si="6"/>
        <v>122</v>
      </c>
      <c r="B140" s="2406" t="s">
        <v>3403</v>
      </c>
      <c r="C140" s="2407">
        <f>+'[51]Gas Plant in Service 2012'!F130</f>
        <v>6454941.2000000002</v>
      </c>
      <c r="D140" s="2407"/>
      <c r="E140" s="2407"/>
      <c r="F140" s="2408">
        <f t="shared" si="10"/>
        <v>6454941.2000000002</v>
      </c>
    </row>
    <row r="141" spans="1:6">
      <c r="A141" s="2405">
        <f t="shared" si="6"/>
        <v>123</v>
      </c>
      <c r="B141" s="2406" t="s">
        <v>3404</v>
      </c>
      <c r="C141" s="2407">
        <f>+'[51]Gas Plant in Service 2012'!F131</f>
        <v>175389.36000000002</v>
      </c>
      <c r="D141" s="2407"/>
      <c r="E141" s="2407"/>
      <c r="F141" s="2408">
        <f t="shared" si="10"/>
        <v>175389.36000000002</v>
      </c>
    </row>
    <row r="142" spans="1:6">
      <c r="A142" s="2405">
        <f t="shared" si="6"/>
        <v>124</v>
      </c>
      <c r="B142" s="2406" t="s">
        <v>3405</v>
      </c>
      <c r="C142" s="2407">
        <f>+'[51]Gas Plant in Service 2012'!F132</f>
        <v>2653028.2400000002</v>
      </c>
      <c r="D142" s="2407">
        <f>+'[51]PP 1020 cost Summary 2013'!K100</f>
        <v>9545267.1300000008</v>
      </c>
      <c r="E142" s="2407"/>
      <c r="F142" s="2408">
        <f t="shared" si="10"/>
        <v>12198295.370000001</v>
      </c>
    </row>
    <row r="143" spans="1:6">
      <c r="A143" s="2405">
        <f t="shared" ref="A143:A150" si="11">A142+1</f>
        <v>125</v>
      </c>
      <c r="B143" s="2406" t="s">
        <v>3406</v>
      </c>
      <c r="C143" s="2407">
        <f>+'[51]Gas Plant in Service 2012'!F133</f>
        <v>1780714.47</v>
      </c>
      <c r="D143" s="2407"/>
      <c r="E143" s="2407"/>
      <c r="F143" s="2408">
        <f>SUM(C143:E143)</f>
        <v>1780714.47</v>
      </c>
    </row>
    <row r="144" spans="1:6">
      <c r="A144" s="2405">
        <f t="shared" si="11"/>
        <v>126</v>
      </c>
      <c r="B144" s="2406" t="s">
        <v>3407</v>
      </c>
      <c r="C144" s="2412">
        <f>SUM(C134:C143)</f>
        <v>76787935.939999983</v>
      </c>
      <c r="D144" s="2412">
        <f>SUM(D134:D143)</f>
        <v>9860556.1700000018</v>
      </c>
      <c r="E144" s="2412">
        <f>SUM(E134:E143)</f>
        <v>0</v>
      </c>
      <c r="F144" s="2412">
        <f>SUM(F134:F143)</f>
        <v>86648492.109999999</v>
      </c>
    </row>
    <row r="145" spans="1:256">
      <c r="A145" s="2405">
        <f t="shared" si="11"/>
        <v>127</v>
      </c>
      <c r="B145" s="2406" t="s">
        <v>3408</v>
      </c>
      <c r="C145" s="2407">
        <v>0</v>
      </c>
      <c r="D145" s="2407">
        <v>0</v>
      </c>
      <c r="E145" s="2407">
        <v>0</v>
      </c>
      <c r="F145" s="2408">
        <f>SUM(C145:E145)</f>
        <v>0</v>
      </c>
    </row>
    <row r="146" spans="1:256">
      <c r="A146" s="2405">
        <f t="shared" si="11"/>
        <v>128</v>
      </c>
      <c r="B146" s="2409" t="s">
        <v>3409</v>
      </c>
      <c r="C146" s="2410">
        <f>+C144</f>
        <v>76787935.939999983</v>
      </c>
      <c r="D146" s="2410">
        <f>D145+D144</f>
        <v>9860556.1700000018</v>
      </c>
      <c r="E146" s="2410">
        <f>E145+E144</f>
        <v>0</v>
      </c>
      <c r="F146" s="2410">
        <f>F145+F144</f>
        <v>86648492.109999999</v>
      </c>
    </row>
    <row r="147" spans="1:256">
      <c r="A147" s="2405">
        <f t="shared" si="11"/>
        <v>129</v>
      </c>
      <c r="B147" s="2409" t="s">
        <v>3410</v>
      </c>
      <c r="C147" s="2426">
        <f>C146+C132+C110+C100+C55+C13</f>
        <v>2883282096.0100002</v>
      </c>
      <c r="D147" s="2426">
        <f>D146+D132+D110+D100+D55+D13</f>
        <v>110912628.69999999</v>
      </c>
      <c r="E147" s="2426">
        <f>E146+E132+E110+E100+E55+E13</f>
        <v>-2555464.23</v>
      </c>
      <c r="F147" s="2426">
        <f>F146+F132+F110+F100+F55+F13</f>
        <v>2991639260.4800005</v>
      </c>
    </row>
    <row r="148" spans="1:256">
      <c r="A148" s="2405">
        <f t="shared" si="11"/>
        <v>130</v>
      </c>
      <c r="B148" s="2406" t="s">
        <v>3411</v>
      </c>
      <c r="C148" s="2427"/>
      <c r="D148" s="2427"/>
      <c r="E148" s="2427"/>
      <c r="F148" s="2411"/>
    </row>
    <row r="149" spans="1:256">
      <c r="A149" s="2405">
        <f t="shared" si="11"/>
        <v>131</v>
      </c>
      <c r="B149" s="2406" t="s">
        <v>3412</v>
      </c>
      <c r="C149" s="2428"/>
      <c r="D149" s="2428"/>
      <c r="E149" s="2428"/>
      <c r="F149" s="2407"/>
    </row>
    <row r="150" spans="1:256">
      <c r="A150" s="2405">
        <f t="shared" si="11"/>
        <v>132</v>
      </c>
      <c r="B150" s="2406" t="s">
        <v>3413</v>
      </c>
      <c r="C150" s="2428"/>
      <c r="D150" s="2429"/>
      <c r="E150" s="2429"/>
      <c r="F150" s="2423"/>
    </row>
    <row r="151" spans="1:256">
      <c r="A151" s="2439"/>
      <c r="B151" s="2430" t="s">
        <v>3414</v>
      </c>
      <c r="C151" s="2410">
        <f>C150+C149+C147</f>
        <v>2883282096.0100002</v>
      </c>
      <c r="D151" s="2410">
        <f>D150+D149+D147</f>
        <v>110912628.69999999</v>
      </c>
      <c r="E151" s="2410">
        <f>E150+E149+E147</f>
        <v>-2555464.23</v>
      </c>
      <c r="F151" s="2410">
        <f>F150+F149+F147</f>
        <v>2991639260.4800005</v>
      </c>
    </row>
    <row r="152" spans="1:256">
      <c r="A152" s="2435"/>
      <c r="B152" s="1592"/>
      <c r="C152" s="1591"/>
      <c r="D152" s="1591"/>
      <c r="E152" s="1591"/>
      <c r="F152" s="1593"/>
      <c r="G152" s="913"/>
      <c r="H152" s="913"/>
      <c r="I152" s="913"/>
      <c r="J152" s="913"/>
      <c r="K152" s="913"/>
      <c r="L152" s="913"/>
      <c r="M152" s="913"/>
      <c r="N152" s="913"/>
      <c r="O152" s="913"/>
      <c r="P152" s="913"/>
      <c r="Q152" s="913"/>
      <c r="R152" s="913"/>
      <c r="S152" s="913"/>
      <c r="T152" s="913"/>
      <c r="U152" s="913"/>
      <c r="V152" s="913"/>
      <c r="W152" s="913"/>
      <c r="X152" s="913"/>
      <c r="Y152" s="913"/>
      <c r="Z152" s="913"/>
      <c r="AA152" s="913"/>
      <c r="AB152" s="913"/>
      <c r="AC152" s="913"/>
      <c r="AD152" s="913"/>
      <c r="AE152" s="913"/>
      <c r="AF152" s="913"/>
      <c r="AG152" s="913"/>
      <c r="AH152" s="913"/>
      <c r="AI152" s="913"/>
      <c r="AJ152" s="913"/>
      <c r="AK152" s="913"/>
      <c r="AL152" s="913"/>
      <c r="AM152" s="913"/>
      <c r="AN152" s="913"/>
      <c r="AO152" s="913"/>
      <c r="AP152" s="913"/>
      <c r="AQ152" s="913"/>
      <c r="AR152" s="913"/>
      <c r="AS152" s="913"/>
      <c r="AT152" s="913"/>
      <c r="AU152" s="913"/>
      <c r="AV152" s="913"/>
      <c r="AW152" s="913"/>
      <c r="AX152" s="913"/>
      <c r="AY152" s="913"/>
      <c r="AZ152" s="913"/>
      <c r="BA152" s="913"/>
      <c r="BB152" s="913"/>
      <c r="BC152" s="913"/>
      <c r="BD152" s="913"/>
      <c r="BE152" s="913"/>
      <c r="BF152" s="913"/>
      <c r="BG152" s="913"/>
      <c r="BH152" s="913"/>
      <c r="BI152" s="913"/>
      <c r="BJ152" s="913"/>
      <c r="BK152" s="913"/>
      <c r="BL152" s="913"/>
      <c r="BM152" s="913"/>
      <c r="BN152" s="913"/>
      <c r="BO152" s="913"/>
      <c r="BP152" s="913"/>
      <c r="BQ152" s="913"/>
      <c r="BR152" s="913"/>
      <c r="BS152" s="913"/>
      <c r="BT152" s="913"/>
      <c r="BU152" s="913"/>
      <c r="BV152" s="913"/>
      <c r="BW152" s="913"/>
      <c r="BX152" s="913"/>
      <c r="BY152" s="913"/>
      <c r="BZ152" s="913"/>
      <c r="CA152" s="913"/>
      <c r="CB152" s="913"/>
      <c r="CC152" s="913"/>
      <c r="CD152" s="913"/>
      <c r="CE152" s="913"/>
      <c r="CF152" s="913"/>
      <c r="CG152" s="913"/>
      <c r="CH152" s="913"/>
      <c r="CI152" s="913"/>
      <c r="CJ152" s="913"/>
      <c r="CK152" s="913"/>
      <c r="CL152" s="913"/>
      <c r="CM152" s="913"/>
      <c r="CN152" s="913"/>
      <c r="CO152" s="913"/>
      <c r="CP152" s="913"/>
      <c r="CQ152" s="913"/>
      <c r="CR152" s="913"/>
      <c r="CS152" s="913"/>
      <c r="CT152" s="913"/>
      <c r="CU152" s="913"/>
      <c r="CV152" s="913"/>
      <c r="CW152" s="913"/>
      <c r="CX152" s="913"/>
      <c r="CY152" s="913"/>
      <c r="CZ152" s="913"/>
      <c r="DA152" s="913"/>
      <c r="DB152" s="913"/>
      <c r="DC152" s="913"/>
      <c r="DD152" s="913"/>
      <c r="DE152" s="913"/>
      <c r="DF152" s="913"/>
      <c r="DG152" s="913"/>
      <c r="DH152" s="913"/>
      <c r="DI152" s="913"/>
      <c r="DJ152" s="913"/>
      <c r="DK152" s="913"/>
      <c r="DL152" s="913"/>
      <c r="DM152" s="913"/>
      <c r="DN152" s="913"/>
      <c r="DO152" s="913"/>
      <c r="DP152" s="913"/>
      <c r="DQ152" s="913"/>
      <c r="DR152" s="913"/>
      <c r="DS152" s="913"/>
      <c r="DT152" s="913"/>
      <c r="DU152" s="913"/>
      <c r="DV152" s="913"/>
      <c r="DW152" s="913"/>
      <c r="DX152" s="913"/>
      <c r="DY152" s="913"/>
      <c r="DZ152" s="913"/>
      <c r="EA152" s="913"/>
      <c r="EB152" s="913"/>
      <c r="EC152" s="913"/>
      <c r="ED152" s="913"/>
      <c r="EE152" s="913"/>
      <c r="EF152" s="913"/>
      <c r="EG152" s="913"/>
      <c r="EH152" s="913"/>
      <c r="EI152" s="913"/>
      <c r="EJ152" s="913"/>
      <c r="EK152" s="913"/>
      <c r="EL152" s="913"/>
      <c r="EM152" s="913"/>
      <c r="EN152" s="913"/>
      <c r="EO152" s="913"/>
      <c r="EP152" s="913"/>
      <c r="EQ152" s="913"/>
      <c r="ER152" s="913"/>
      <c r="ES152" s="913"/>
      <c r="ET152" s="913"/>
      <c r="EU152" s="913"/>
      <c r="EV152" s="913"/>
      <c r="EW152" s="913"/>
      <c r="EX152" s="913"/>
      <c r="EY152" s="913"/>
      <c r="EZ152" s="913"/>
      <c r="FA152" s="913"/>
      <c r="FB152" s="913"/>
      <c r="FC152" s="913"/>
      <c r="FD152" s="913"/>
      <c r="FE152" s="913"/>
      <c r="FF152" s="913"/>
      <c r="FG152" s="913"/>
      <c r="FH152" s="913"/>
      <c r="FI152" s="913"/>
      <c r="FJ152" s="913"/>
      <c r="FK152" s="913"/>
      <c r="FL152" s="913"/>
      <c r="FM152" s="913"/>
      <c r="FN152" s="913"/>
      <c r="FO152" s="913"/>
      <c r="FP152" s="913"/>
      <c r="FQ152" s="913"/>
      <c r="FR152" s="913"/>
      <c r="FS152" s="913"/>
      <c r="FT152" s="913"/>
      <c r="FU152" s="913"/>
      <c r="FV152" s="913"/>
      <c r="FW152" s="913"/>
      <c r="FX152" s="913"/>
      <c r="FY152" s="913"/>
      <c r="FZ152" s="913"/>
      <c r="GA152" s="913"/>
      <c r="GB152" s="913"/>
      <c r="GC152" s="913"/>
      <c r="GD152" s="913"/>
      <c r="GE152" s="913"/>
      <c r="GF152" s="913"/>
      <c r="GG152" s="913"/>
      <c r="GH152" s="913"/>
      <c r="GI152" s="913"/>
      <c r="GJ152" s="913"/>
      <c r="GK152" s="913"/>
      <c r="GL152" s="913"/>
      <c r="GM152" s="913"/>
      <c r="GN152" s="913"/>
      <c r="GO152" s="913"/>
      <c r="GP152" s="913"/>
      <c r="GQ152" s="913"/>
      <c r="GR152" s="913"/>
      <c r="GS152" s="913"/>
      <c r="GT152" s="913"/>
      <c r="GU152" s="913"/>
      <c r="GV152" s="913"/>
      <c r="GW152" s="913"/>
      <c r="GX152" s="913"/>
      <c r="GY152" s="913"/>
      <c r="GZ152" s="913"/>
      <c r="HA152" s="913"/>
      <c r="HB152" s="913"/>
      <c r="HC152" s="913"/>
      <c r="HD152" s="913"/>
      <c r="HE152" s="913"/>
      <c r="HF152" s="913"/>
      <c r="HG152" s="913"/>
      <c r="HH152" s="913"/>
      <c r="HI152" s="913"/>
      <c r="HJ152" s="913"/>
      <c r="HK152" s="913"/>
      <c r="HL152" s="913"/>
      <c r="HM152" s="913"/>
      <c r="HN152" s="913"/>
      <c r="HO152" s="913"/>
      <c r="HP152" s="913"/>
      <c r="HQ152" s="913"/>
      <c r="HR152" s="913"/>
      <c r="HS152" s="913"/>
      <c r="HT152" s="913"/>
      <c r="HU152" s="913"/>
      <c r="HV152" s="913"/>
      <c r="HW152" s="913"/>
      <c r="HX152" s="913"/>
      <c r="HY152" s="913"/>
      <c r="HZ152" s="913"/>
      <c r="IA152" s="913"/>
      <c r="IB152" s="913"/>
      <c r="IC152" s="913"/>
      <c r="ID152" s="913"/>
      <c r="IE152" s="913"/>
      <c r="IF152" s="913"/>
      <c r="IG152" s="913"/>
      <c r="IH152" s="913"/>
      <c r="II152" s="913"/>
      <c r="IJ152" s="913"/>
      <c r="IK152" s="913"/>
      <c r="IL152" s="913"/>
      <c r="IM152" s="913"/>
      <c r="IN152" s="913"/>
      <c r="IO152" s="913"/>
      <c r="IP152" s="913"/>
      <c r="IQ152" s="913"/>
      <c r="IR152" s="913"/>
      <c r="IS152" s="913"/>
      <c r="IT152" s="913"/>
      <c r="IU152" s="913"/>
      <c r="IV152" s="913"/>
    </row>
    <row r="153" spans="1:256" ht="15">
      <c r="A153" s="2440"/>
      <c r="B153" s="2441"/>
      <c r="C153" s="2441"/>
      <c r="D153" s="2441"/>
      <c r="E153" s="2441"/>
      <c r="F153" s="2442"/>
      <c r="G153" s="2415"/>
      <c r="H153" s="913"/>
      <c r="I153" s="913"/>
      <c r="J153" s="913"/>
      <c r="K153" s="913"/>
      <c r="L153" s="913"/>
      <c r="M153" s="913"/>
      <c r="N153" s="913"/>
      <c r="O153" s="913"/>
      <c r="P153" s="913"/>
      <c r="Q153" s="913"/>
      <c r="R153" s="913"/>
      <c r="S153" s="913"/>
      <c r="T153" s="913"/>
      <c r="U153" s="913"/>
      <c r="V153" s="913"/>
      <c r="W153" s="913"/>
      <c r="X153" s="913"/>
      <c r="Y153" s="913"/>
      <c r="Z153" s="913"/>
      <c r="AA153" s="913"/>
      <c r="AB153" s="913"/>
      <c r="AC153" s="913"/>
      <c r="AD153" s="913"/>
      <c r="AE153" s="913"/>
      <c r="AF153" s="913"/>
      <c r="AG153" s="913"/>
      <c r="AH153" s="913"/>
      <c r="AI153" s="913"/>
      <c r="AJ153" s="913"/>
      <c r="AK153" s="913"/>
      <c r="AL153" s="913"/>
      <c r="AM153" s="913"/>
      <c r="AN153" s="913"/>
      <c r="AO153" s="913"/>
      <c r="AP153" s="913"/>
      <c r="AQ153" s="913"/>
      <c r="AR153" s="913"/>
      <c r="AS153" s="913"/>
      <c r="AT153" s="913"/>
      <c r="AU153" s="913"/>
      <c r="AV153" s="913"/>
      <c r="AW153" s="913"/>
      <c r="AX153" s="913"/>
      <c r="AY153" s="913"/>
      <c r="AZ153" s="913"/>
      <c r="BA153" s="913"/>
      <c r="BB153" s="913"/>
      <c r="BC153" s="913"/>
      <c r="BD153" s="913"/>
      <c r="BE153" s="913"/>
      <c r="BF153" s="913"/>
      <c r="BG153" s="913"/>
      <c r="BH153" s="913"/>
      <c r="BI153" s="913"/>
      <c r="BJ153" s="913"/>
      <c r="BK153" s="913"/>
      <c r="BL153" s="913"/>
      <c r="BM153" s="913"/>
      <c r="BN153" s="913"/>
      <c r="BO153" s="913"/>
      <c r="BP153" s="913"/>
      <c r="BQ153" s="913"/>
      <c r="BR153" s="913"/>
      <c r="BS153" s="913"/>
      <c r="BT153" s="913"/>
      <c r="BU153" s="913"/>
      <c r="BV153" s="913"/>
      <c r="BW153" s="913"/>
      <c r="BX153" s="913"/>
      <c r="BY153" s="913"/>
      <c r="BZ153" s="913"/>
      <c r="CA153" s="913"/>
      <c r="CB153" s="913"/>
      <c r="CC153" s="913"/>
      <c r="CD153" s="913"/>
      <c r="CE153" s="913"/>
      <c r="CF153" s="913"/>
      <c r="CG153" s="913"/>
      <c r="CH153" s="913"/>
      <c r="CI153" s="913"/>
      <c r="CJ153" s="913"/>
      <c r="CK153" s="913"/>
      <c r="CL153" s="913"/>
      <c r="CM153" s="913"/>
      <c r="CN153" s="913"/>
      <c r="CO153" s="913"/>
      <c r="CP153" s="913"/>
      <c r="CQ153" s="913"/>
      <c r="CR153" s="913"/>
      <c r="CS153" s="913"/>
      <c r="CT153" s="913"/>
      <c r="CU153" s="913"/>
      <c r="CV153" s="913"/>
      <c r="CW153" s="913"/>
      <c r="CX153" s="913"/>
      <c r="CY153" s="913"/>
      <c r="CZ153" s="913"/>
      <c r="DA153" s="913"/>
      <c r="DB153" s="913"/>
      <c r="DC153" s="913"/>
      <c r="DD153" s="913"/>
      <c r="DE153" s="913"/>
      <c r="DF153" s="913"/>
      <c r="DG153" s="913"/>
      <c r="DH153" s="913"/>
      <c r="DI153" s="913"/>
      <c r="DJ153" s="913"/>
      <c r="DK153" s="913"/>
      <c r="DL153" s="913"/>
      <c r="DM153" s="913"/>
      <c r="DN153" s="913"/>
      <c r="DO153" s="913"/>
      <c r="DP153" s="913"/>
      <c r="DQ153" s="913"/>
      <c r="DR153" s="913"/>
      <c r="DS153" s="913"/>
      <c r="DT153" s="913"/>
      <c r="DU153" s="913"/>
      <c r="DV153" s="913"/>
      <c r="DW153" s="913"/>
      <c r="DX153" s="913"/>
      <c r="DY153" s="913"/>
      <c r="DZ153" s="913"/>
      <c r="EA153" s="913"/>
      <c r="EB153" s="913"/>
      <c r="EC153" s="913"/>
      <c r="ED153" s="913"/>
      <c r="EE153" s="913"/>
      <c r="EF153" s="913"/>
      <c r="EG153" s="913"/>
      <c r="EH153" s="913"/>
      <c r="EI153" s="913"/>
      <c r="EJ153" s="913"/>
      <c r="EK153" s="913"/>
      <c r="EL153" s="913"/>
      <c r="EM153" s="913"/>
      <c r="EN153" s="913"/>
      <c r="EO153" s="913"/>
      <c r="EP153" s="913"/>
      <c r="EQ153" s="913"/>
      <c r="ER153" s="913"/>
      <c r="ES153" s="913"/>
      <c r="ET153" s="913"/>
      <c r="EU153" s="913"/>
      <c r="EV153" s="913"/>
      <c r="EW153" s="913"/>
      <c r="EX153" s="913"/>
      <c r="EY153" s="913"/>
      <c r="EZ153" s="913"/>
      <c r="FA153" s="913"/>
      <c r="FB153" s="913"/>
      <c r="FC153" s="913"/>
      <c r="FD153" s="913"/>
      <c r="FE153" s="913"/>
      <c r="FF153" s="913"/>
      <c r="FG153" s="913"/>
      <c r="FH153" s="913"/>
      <c r="FI153" s="913"/>
      <c r="FJ153" s="913"/>
      <c r="FK153" s="913"/>
      <c r="FL153" s="913"/>
      <c r="FM153" s="913"/>
      <c r="FN153" s="913"/>
      <c r="FO153" s="913"/>
      <c r="FP153" s="913"/>
      <c r="FQ153" s="913"/>
      <c r="FR153" s="913"/>
      <c r="FS153" s="913"/>
      <c r="FT153" s="913"/>
      <c r="FU153" s="913"/>
      <c r="FV153" s="913"/>
      <c r="FW153" s="913"/>
      <c r="FX153" s="913"/>
      <c r="FY153" s="913"/>
      <c r="FZ153" s="913"/>
      <c r="GA153" s="913"/>
      <c r="GB153" s="913"/>
      <c r="GC153" s="913"/>
      <c r="GD153" s="913"/>
      <c r="GE153" s="913"/>
      <c r="GF153" s="913"/>
      <c r="GG153" s="913"/>
      <c r="GH153" s="913"/>
      <c r="GI153" s="913"/>
      <c r="GJ153" s="913"/>
      <c r="GK153" s="913"/>
      <c r="GL153" s="913"/>
      <c r="GM153" s="913"/>
      <c r="GN153" s="913"/>
      <c r="GO153" s="913"/>
      <c r="GP153" s="913"/>
      <c r="GQ153" s="913"/>
      <c r="GR153" s="913"/>
      <c r="GS153" s="913"/>
      <c r="GT153" s="913"/>
      <c r="GU153" s="913"/>
      <c r="GV153" s="913"/>
      <c r="GW153" s="913"/>
      <c r="GX153" s="913"/>
      <c r="GY153" s="913"/>
      <c r="GZ153" s="913"/>
      <c r="HA153" s="913"/>
      <c r="HB153" s="913"/>
      <c r="HC153" s="913"/>
      <c r="HD153" s="913"/>
      <c r="HE153" s="913"/>
      <c r="HF153" s="913"/>
      <c r="HG153" s="913"/>
      <c r="HH153" s="913"/>
      <c r="HI153" s="913"/>
      <c r="HJ153" s="913"/>
      <c r="HK153" s="913"/>
      <c r="HL153" s="913"/>
      <c r="HM153" s="913"/>
      <c r="HN153" s="913"/>
      <c r="HO153" s="913"/>
      <c r="HP153" s="913"/>
      <c r="HQ153" s="913"/>
      <c r="HR153" s="913"/>
      <c r="HS153" s="913"/>
      <c r="HT153" s="913"/>
      <c r="HU153" s="913"/>
      <c r="HV153" s="913"/>
      <c r="HW153" s="913"/>
      <c r="HX153" s="913"/>
      <c r="HY153" s="913"/>
      <c r="HZ153" s="913"/>
      <c r="IA153" s="913"/>
      <c r="IB153" s="913"/>
      <c r="IC153" s="913"/>
      <c r="ID153" s="913"/>
      <c r="IE153" s="913"/>
      <c r="IF153" s="913"/>
      <c r="IG153" s="913"/>
      <c r="IH153" s="913"/>
      <c r="II153" s="913"/>
      <c r="IJ153" s="913"/>
      <c r="IK153" s="913"/>
      <c r="IL153" s="913"/>
      <c r="IM153" s="913"/>
      <c r="IN153" s="913"/>
      <c r="IO153" s="913"/>
      <c r="IP153" s="913"/>
      <c r="IQ153" s="913"/>
      <c r="IR153" s="913"/>
      <c r="IS153" s="913"/>
      <c r="IT153" s="913"/>
      <c r="IU153" s="913"/>
      <c r="IV153" s="913"/>
    </row>
    <row r="154" spans="1:256" ht="15">
      <c r="A154" s="2416"/>
      <c r="B154" s="2417"/>
      <c r="C154" s="2416"/>
      <c r="D154" s="2417"/>
      <c r="E154" s="2417"/>
      <c r="F154" s="2417"/>
      <c r="G154" s="2431"/>
      <c r="H154" s="913"/>
      <c r="I154" s="913"/>
      <c r="J154" s="913"/>
      <c r="K154" s="913"/>
      <c r="L154" s="913"/>
      <c r="M154" s="913"/>
      <c r="N154" s="913"/>
      <c r="O154" s="913"/>
      <c r="P154" s="913"/>
      <c r="Q154" s="913"/>
      <c r="R154" s="913"/>
      <c r="S154" s="913"/>
      <c r="T154" s="913"/>
      <c r="U154" s="913"/>
      <c r="V154" s="913"/>
      <c r="W154" s="913"/>
      <c r="X154" s="913"/>
      <c r="Y154" s="913"/>
      <c r="Z154" s="913"/>
      <c r="AA154" s="913"/>
      <c r="AB154" s="913"/>
      <c r="AC154" s="913"/>
      <c r="AD154" s="913"/>
      <c r="AE154" s="913"/>
      <c r="AF154" s="913"/>
      <c r="AG154" s="913"/>
      <c r="AH154" s="913"/>
      <c r="AI154" s="913"/>
      <c r="AJ154" s="913"/>
      <c r="AK154" s="913"/>
      <c r="AL154" s="913"/>
      <c r="AM154" s="913"/>
      <c r="AN154" s="913"/>
      <c r="AO154" s="913"/>
      <c r="AP154" s="913"/>
      <c r="AQ154" s="913"/>
      <c r="AR154" s="913"/>
      <c r="AS154" s="913"/>
      <c r="AT154" s="913"/>
      <c r="AU154" s="913"/>
      <c r="AV154" s="913"/>
      <c r="AW154" s="913"/>
      <c r="AX154" s="913"/>
      <c r="AY154" s="913"/>
      <c r="AZ154" s="913"/>
      <c r="BA154" s="913"/>
      <c r="BB154" s="913"/>
      <c r="BC154" s="913"/>
      <c r="BD154" s="913"/>
      <c r="BE154" s="913"/>
      <c r="BF154" s="913"/>
      <c r="BG154" s="913"/>
      <c r="BH154" s="913"/>
      <c r="BI154" s="913"/>
      <c r="BJ154" s="913"/>
      <c r="BK154" s="913"/>
      <c r="BL154" s="913"/>
      <c r="BM154" s="913"/>
      <c r="BN154" s="913"/>
      <c r="BO154" s="913"/>
      <c r="BP154" s="913"/>
      <c r="BQ154" s="913"/>
      <c r="BR154" s="913"/>
      <c r="BS154" s="913"/>
      <c r="BT154" s="913"/>
      <c r="BU154" s="913"/>
      <c r="BV154" s="913"/>
      <c r="BW154" s="913"/>
      <c r="BX154" s="913"/>
      <c r="BY154" s="913"/>
      <c r="BZ154" s="913"/>
      <c r="CA154" s="913"/>
      <c r="CB154" s="913"/>
      <c r="CC154" s="913"/>
      <c r="CD154" s="913"/>
      <c r="CE154" s="913"/>
      <c r="CF154" s="913"/>
      <c r="CG154" s="913"/>
      <c r="CH154" s="913"/>
      <c r="CI154" s="913"/>
      <c r="CJ154" s="913"/>
      <c r="CK154" s="913"/>
      <c r="CL154" s="913"/>
      <c r="CM154" s="913"/>
      <c r="CN154" s="913"/>
      <c r="CO154" s="913"/>
      <c r="CP154" s="913"/>
      <c r="CQ154" s="913"/>
      <c r="CR154" s="913"/>
      <c r="CS154" s="913"/>
      <c r="CT154" s="913"/>
      <c r="CU154" s="913"/>
      <c r="CV154" s="913"/>
      <c r="CW154" s="913"/>
      <c r="CX154" s="913"/>
      <c r="CY154" s="913"/>
      <c r="CZ154" s="913"/>
      <c r="DA154" s="913"/>
      <c r="DB154" s="913"/>
      <c r="DC154" s="913"/>
      <c r="DD154" s="913"/>
      <c r="DE154" s="913"/>
      <c r="DF154" s="913"/>
      <c r="DG154" s="913"/>
      <c r="DH154" s="913"/>
      <c r="DI154" s="913"/>
      <c r="DJ154" s="913"/>
      <c r="DK154" s="913"/>
      <c r="DL154" s="913"/>
      <c r="DM154" s="913"/>
      <c r="DN154" s="913"/>
      <c r="DO154" s="913"/>
      <c r="DP154" s="913"/>
      <c r="DQ154" s="913"/>
      <c r="DR154" s="913"/>
      <c r="DS154" s="913"/>
      <c r="DT154" s="913"/>
      <c r="DU154" s="913"/>
      <c r="DV154" s="913"/>
      <c r="DW154" s="913"/>
      <c r="DX154" s="913"/>
      <c r="DY154" s="913"/>
      <c r="DZ154" s="913"/>
      <c r="EA154" s="913"/>
      <c r="EB154" s="913"/>
      <c r="EC154" s="913"/>
      <c r="ED154" s="913"/>
      <c r="EE154" s="913"/>
      <c r="EF154" s="913"/>
      <c r="EG154" s="913"/>
      <c r="EH154" s="913"/>
      <c r="EI154" s="913"/>
      <c r="EJ154" s="913"/>
      <c r="EK154" s="913"/>
      <c r="EL154" s="913"/>
      <c r="EM154" s="913"/>
      <c r="EN154" s="913"/>
      <c r="EO154" s="913"/>
      <c r="EP154" s="913"/>
      <c r="EQ154" s="913"/>
      <c r="ER154" s="913"/>
      <c r="ES154" s="913"/>
      <c r="ET154" s="913"/>
      <c r="EU154" s="913"/>
      <c r="EV154" s="913"/>
      <c r="EW154" s="913"/>
      <c r="EX154" s="913"/>
      <c r="EY154" s="913"/>
      <c r="EZ154" s="913"/>
      <c r="FA154" s="913"/>
      <c r="FB154" s="913"/>
      <c r="FC154" s="913"/>
      <c r="FD154" s="913"/>
      <c r="FE154" s="913"/>
      <c r="FF154" s="913"/>
      <c r="FG154" s="913"/>
      <c r="FH154" s="913"/>
      <c r="FI154" s="913"/>
      <c r="FJ154" s="913"/>
      <c r="FK154" s="913"/>
      <c r="FL154" s="913"/>
      <c r="FM154" s="913"/>
      <c r="FN154" s="913"/>
      <c r="FO154" s="913"/>
      <c r="FP154" s="913"/>
      <c r="FQ154" s="913"/>
      <c r="FR154" s="913"/>
      <c r="FS154" s="913"/>
      <c r="FT154" s="913"/>
      <c r="FU154" s="913"/>
      <c r="FV154" s="913"/>
      <c r="FW154" s="913"/>
      <c r="FX154" s="913"/>
      <c r="FY154" s="913"/>
      <c r="FZ154" s="913"/>
      <c r="GA154" s="913"/>
      <c r="GB154" s="913"/>
      <c r="GC154" s="913"/>
      <c r="GD154" s="913"/>
      <c r="GE154" s="913"/>
      <c r="GF154" s="913"/>
      <c r="GG154" s="913"/>
      <c r="GH154" s="913"/>
      <c r="GI154" s="913"/>
      <c r="GJ154" s="913"/>
      <c r="GK154" s="913"/>
      <c r="GL154" s="913"/>
      <c r="GM154" s="913"/>
      <c r="GN154" s="913"/>
      <c r="GO154" s="913"/>
      <c r="GP154" s="913"/>
      <c r="GQ154" s="913"/>
      <c r="GR154" s="913"/>
      <c r="GS154" s="913"/>
      <c r="GT154" s="913"/>
      <c r="GU154" s="913"/>
      <c r="GV154" s="913"/>
      <c r="GW154" s="913"/>
      <c r="GX154" s="913"/>
      <c r="GY154" s="913"/>
      <c r="GZ154" s="913"/>
      <c r="HA154" s="913"/>
      <c r="HB154" s="913"/>
      <c r="HC154" s="913"/>
      <c r="HD154" s="913"/>
      <c r="HE154" s="913"/>
      <c r="HF154" s="913"/>
      <c r="HG154" s="913"/>
      <c r="HH154" s="913"/>
      <c r="HI154" s="913"/>
      <c r="HJ154" s="913"/>
      <c r="HK154" s="913"/>
      <c r="HL154" s="913"/>
      <c r="HM154" s="913"/>
      <c r="HN154" s="913"/>
      <c r="HO154" s="913"/>
      <c r="HP154" s="913"/>
      <c r="HQ154" s="913"/>
      <c r="HR154" s="913"/>
      <c r="HS154" s="913"/>
      <c r="HT154" s="913"/>
      <c r="HU154" s="913"/>
      <c r="HV154" s="913"/>
      <c r="HW154" s="913"/>
      <c r="HX154" s="913"/>
      <c r="HY154" s="913"/>
      <c r="HZ154" s="913"/>
      <c r="IA154" s="913"/>
      <c r="IB154" s="913"/>
      <c r="IC154" s="913"/>
      <c r="ID154" s="913"/>
      <c r="IE154" s="913"/>
      <c r="IF154" s="913"/>
      <c r="IG154" s="913"/>
      <c r="IH154" s="913"/>
      <c r="II154" s="913"/>
      <c r="IJ154" s="913"/>
      <c r="IK154" s="913"/>
      <c r="IL154" s="913"/>
      <c r="IM154" s="913"/>
      <c r="IN154" s="913"/>
      <c r="IO154" s="913"/>
      <c r="IP154" s="913"/>
      <c r="IQ154" s="913"/>
      <c r="IR154" s="913"/>
      <c r="IS154" s="913"/>
      <c r="IT154" s="913"/>
      <c r="IU154" s="913"/>
      <c r="IV154" s="913"/>
    </row>
    <row r="155" spans="1:256" ht="15">
      <c r="A155" s="2416">
        <v>62</v>
      </c>
      <c r="B155" s="2416"/>
      <c r="C155" s="2416"/>
      <c r="D155" s="2416"/>
      <c r="E155" s="2416"/>
      <c r="F155" s="2416"/>
      <c r="G155" s="2416"/>
      <c r="H155" s="913"/>
      <c r="I155" s="913"/>
      <c r="J155" s="913"/>
      <c r="K155" s="913"/>
      <c r="L155" s="913"/>
      <c r="M155" s="913"/>
      <c r="N155" s="913"/>
      <c r="O155" s="913"/>
      <c r="P155" s="913"/>
      <c r="Q155" s="913"/>
      <c r="R155" s="913"/>
      <c r="S155" s="913"/>
      <c r="T155" s="913"/>
      <c r="U155" s="913"/>
      <c r="V155" s="913"/>
      <c r="W155" s="913"/>
      <c r="X155" s="913"/>
      <c r="Y155" s="913"/>
      <c r="Z155" s="913"/>
      <c r="AA155" s="913"/>
      <c r="AB155" s="913"/>
      <c r="AC155" s="913"/>
      <c r="AD155" s="913"/>
      <c r="AE155" s="913"/>
      <c r="AF155" s="913"/>
      <c r="AG155" s="913"/>
      <c r="AH155" s="913"/>
      <c r="AI155" s="913"/>
      <c r="AJ155" s="913"/>
      <c r="AK155" s="913"/>
      <c r="AL155" s="913"/>
      <c r="AM155" s="913"/>
      <c r="AN155" s="913"/>
      <c r="AO155" s="913"/>
      <c r="AP155" s="913"/>
      <c r="AQ155" s="913"/>
      <c r="AR155" s="913"/>
      <c r="AS155" s="913"/>
      <c r="AT155" s="913"/>
      <c r="AU155" s="913"/>
      <c r="AV155" s="913"/>
      <c r="AW155" s="913"/>
      <c r="AX155" s="913"/>
      <c r="AY155" s="913"/>
      <c r="AZ155" s="913"/>
      <c r="BA155" s="913"/>
      <c r="BB155" s="913"/>
      <c r="BC155" s="913"/>
      <c r="BD155" s="913"/>
      <c r="BE155" s="913"/>
      <c r="BF155" s="913"/>
      <c r="BG155" s="913"/>
      <c r="BH155" s="913"/>
      <c r="BI155" s="913"/>
      <c r="BJ155" s="913"/>
      <c r="BK155" s="913"/>
      <c r="BL155" s="913"/>
      <c r="BM155" s="913"/>
      <c r="BN155" s="913"/>
      <c r="BO155" s="913"/>
      <c r="BP155" s="913"/>
      <c r="BQ155" s="913"/>
      <c r="BR155" s="913"/>
      <c r="BS155" s="913"/>
      <c r="BT155" s="913"/>
      <c r="BU155" s="913"/>
      <c r="BV155" s="913"/>
      <c r="BW155" s="913"/>
      <c r="BX155" s="913"/>
      <c r="BY155" s="913"/>
      <c r="BZ155" s="913"/>
      <c r="CA155" s="913"/>
      <c r="CB155" s="913"/>
      <c r="CC155" s="913"/>
      <c r="CD155" s="913"/>
      <c r="CE155" s="913"/>
      <c r="CF155" s="913"/>
      <c r="CG155" s="913"/>
      <c r="CH155" s="913"/>
      <c r="CI155" s="913"/>
      <c r="CJ155" s="913"/>
      <c r="CK155" s="913"/>
      <c r="CL155" s="913"/>
      <c r="CM155" s="913"/>
      <c r="CN155" s="913"/>
      <c r="CO155" s="913"/>
      <c r="CP155" s="913"/>
      <c r="CQ155" s="913"/>
      <c r="CR155" s="913"/>
      <c r="CS155" s="913"/>
      <c r="CT155" s="913"/>
      <c r="CU155" s="913"/>
      <c r="CV155" s="913"/>
      <c r="CW155" s="913"/>
      <c r="CX155" s="913"/>
      <c r="CY155" s="913"/>
      <c r="CZ155" s="913"/>
      <c r="DA155" s="913"/>
      <c r="DB155" s="913"/>
      <c r="DC155" s="913"/>
      <c r="DD155" s="913"/>
      <c r="DE155" s="913"/>
      <c r="DF155" s="913"/>
      <c r="DG155" s="913"/>
      <c r="DH155" s="913"/>
      <c r="DI155" s="913"/>
      <c r="DJ155" s="913"/>
      <c r="DK155" s="913"/>
      <c r="DL155" s="913"/>
      <c r="DM155" s="913"/>
      <c r="DN155" s="913"/>
      <c r="DO155" s="913"/>
      <c r="DP155" s="913"/>
      <c r="DQ155" s="913"/>
      <c r="DR155" s="913"/>
      <c r="DS155" s="913"/>
      <c r="DT155" s="913"/>
      <c r="DU155" s="913"/>
      <c r="DV155" s="913"/>
      <c r="DW155" s="913"/>
      <c r="DX155" s="913"/>
      <c r="DY155" s="913"/>
      <c r="DZ155" s="913"/>
      <c r="EA155" s="913"/>
      <c r="EB155" s="913"/>
      <c r="EC155" s="913"/>
      <c r="ED155" s="913"/>
      <c r="EE155" s="913"/>
      <c r="EF155" s="913"/>
      <c r="EG155" s="913"/>
      <c r="EH155" s="913"/>
      <c r="EI155" s="913"/>
      <c r="EJ155" s="913"/>
      <c r="EK155" s="913"/>
      <c r="EL155" s="913"/>
      <c r="EM155" s="913"/>
      <c r="EN155" s="913"/>
      <c r="EO155" s="913"/>
      <c r="EP155" s="913"/>
      <c r="EQ155" s="913"/>
      <c r="ER155" s="913"/>
      <c r="ES155" s="913"/>
      <c r="ET155" s="913"/>
      <c r="EU155" s="913"/>
      <c r="EV155" s="913"/>
      <c r="EW155" s="913"/>
      <c r="EX155" s="913"/>
      <c r="EY155" s="913"/>
      <c r="EZ155" s="913"/>
      <c r="FA155" s="913"/>
      <c r="FB155" s="913"/>
      <c r="FC155" s="913"/>
      <c r="FD155" s="913"/>
      <c r="FE155" s="913"/>
      <c r="FF155" s="913"/>
      <c r="FG155" s="913"/>
      <c r="FH155" s="913"/>
      <c r="FI155" s="913"/>
      <c r="FJ155" s="913"/>
      <c r="FK155" s="913"/>
      <c r="FL155" s="913"/>
      <c r="FM155" s="913"/>
      <c r="FN155" s="913"/>
      <c r="FO155" s="913"/>
      <c r="FP155" s="913"/>
      <c r="FQ155" s="913"/>
      <c r="FR155" s="913"/>
      <c r="FS155" s="913"/>
      <c r="FT155" s="913"/>
      <c r="FU155" s="913"/>
      <c r="FV155" s="913"/>
      <c r="FW155" s="913"/>
      <c r="FX155" s="913"/>
      <c r="FY155" s="913"/>
      <c r="FZ155" s="913"/>
      <c r="GA155" s="913"/>
      <c r="GB155" s="913"/>
      <c r="GC155" s="913"/>
      <c r="GD155" s="913"/>
      <c r="GE155" s="913"/>
      <c r="GF155" s="913"/>
      <c r="GG155" s="913"/>
      <c r="GH155" s="913"/>
      <c r="GI155" s="913"/>
      <c r="GJ155" s="913"/>
      <c r="GK155" s="913"/>
      <c r="GL155" s="913"/>
      <c r="GM155" s="913"/>
      <c r="GN155" s="913"/>
      <c r="GO155" s="913"/>
      <c r="GP155" s="913"/>
      <c r="GQ155" s="913"/>
      <c r="GR155" s="913"/>
      <c r="GS155" s="913"/>
      <c r="GT155" s="913"/>
      <c r="GU155" s="913"/>
      <c r="GV155" s="913"/>
      <c r="GW155" s="913"/>
      <c r="GX155" s="913"/>
      <c r="GY155" s="913"/>
      <c r="GZ155" s="913"/>
      <c r="HA155" s="913"/>
      <c r="HB155" s="913"/>
      <c r="HC155" s="913"/>
      <c r="HD155" s="913"/>
      <c r="HE155" s="913"/>
      <c r="HF155" s="913"/>
      <c r="HG155" s="913"/>
      <c r="HH155" s="913"/>
      <c r="HI155" s="913"/>
      <c r="HJ155" s="913"/>
      <c r="HK155" s="913"/>
      <c r="HL155" s="913"/>
      <c r="HM155" s="913"/>
      <c r="HN155" s="913"/>
      <c r="HO155" s="913"/>
      <c r="HP155" s="913"/>
      <c r="HQ155" s="913"/>
      <c r="HR155" s="913"/>
      <c r="HS155" s="913"/>
      <c r="HT155" s="913"/>
      <c r="HU155" s="913"/>
      <c r="HV155" s="913"/>
      <c r="HW155" s="913"/>
      <c r="HX155" s="913"/>
      <c r="HY155" s="913"/>
      <c r="HZ155" s="913"/>
      <c r="IA155" s="913"/>
      <c r="IB155" s="913"/>
      <c r="IC155" s="913"/>
      <c r="ID155" s="913"/>
      <c r="IE155" s="913"/>
      <c r="IF155" s="913"/>
      <c r="IG155" s="913"/>
      <c r="IH155" s="913"/>
      <c r="II155" s="913"/>
      <c r="IJ155" s="913"/>
      <c r="IK155" s="913"/>
      <c r="IL155" s="913"/>
      <c r="IM155" s="913"/>
      <c r="IN155" s="913"/>
      <c r="IO155" s="913"/>
      <c r="IP155" s="913"/>
      <c r="IQ155" s="913"/>
      <c r="IR155" s="913"/>
      <c r="IS155" s="913"/>
      <c r="IT155" s="913"/>
      <c r="IU155" s="913"/>
      <c r="IV155" s="913"/>
    </row>
    <row r="156" spans="1:256" ht="15">
      <c r="A156" s="2433" t="s">
        <v>3415</v>
      </c>
      <c r="B156" s="2434" t="s">
        <v>3416</v>
      </c>
      <c r="H156" s="2432"/>
    </row>
    <row r="157" spans="1:256" ht="15">
      <c r="B157" s="2434" t="s">
        <v>3417</v>
      </c>
    </row>
    <row r="158" spans="1:256" ht="15">
      <c r="B158" s="2434" t="s">
        <v>3418</v>
      </c>
    </row>
    <row r="160" spans="1:256" ht="15">
      <c r="A160" s="2433"/>
      <c r="B160" s="2434"/>
    </row>
    <row r="161" spans="2:2" ht="15">
      <c r="B161" s="2434"/>
    </row>
    <row r="162" spans="2:2" ht="15">
      <c r="B162" s="2434"/>
    </row>
  </sheetData>
  <mergeCells count="1">
    <mergeCell ref="A2:F4"/>
  </mergeCells>
  <printOptions horizontalCentered="1" verticalCentered="1"/>
  <pageMargins left="0.25" right="0.25" top="0.25" bottom="0.25" header="0.5" footer="0.21"/>
  <pageSetup scale="88" fitToHeight="3" orientation="portrait" r:id="rId1"/>
  <headerFooter alignWithMargins="0"/>
  <rowBreaks count="2" manualBreakCount="2">
    <brk id="59" max="5" man="1"/>
    <brk id="114" max="5"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C67"/>
  <sheetViews>
    <sheetView view="pageBreakPreview" zoomScale="60" zoomScaleNormal="100" workbookViewId="0">
      <selection activeCell="D72" sqref="A72:D78"/>
    </sheetView>
  </sheetViews>
  <sheetFormatPr defaultRowHeight="15"/>
  <cols>
    <col min="1" max="1" width="24.5546875" style="805" customWidth="1"/>
    <col min="2" max="2" width="73.44140625" style="805" bestFit="1" customWidth="1"/>
    <col min="3" max="3" width="17.6640625" style="805" bestFit="1" customWidth="1"/>
    <col min="4" max="4" width="8.88671875" style="805"/>
    <col min="5" max="5" width="12" style="805" bestFit="1" customWidth="1"/>
    <col min="6" max="256" width="8.88671875" style="805"/>
    <col min="257" max="257" width="24.5546875" style="805" customWidth="1"/>
    <col min="258" max="258" width="73.44140625" style="805" bestFit="1" customWidth="1"/>
    <col min="259" max="259" width="17.6640625" style="805" bestFit="1" customWidth="1"/>
    <col min="260" max="260" width="8.88671875" style="805"/>
    <col min="261" max="261" width="12" style="805" bestFit="1" customWidth="1"/>
    <col min="262" max="512" width="8.88671875" style="805"/>
    <col min="513" max="513" width="24.5546875" style="805" customWidth="1"/>
    <col min="514" max="514" width="73.44140625" style="805" bestFit="1" customWidth="1"/>
    <col min="515" max="515" width="17.6640625" style="805" bestFit="1" customWidth="1"/>
    <col min="516" max="516" width="8.88671875" style="805"/>
    <col min="517" max="517" width="12" style="805" bestFit="1" customWidth="1"/>
    <col min="518" max="768" width="8.88671875" style="805"/>
    <col min="769" max="769" width="24.5546875" style="805" customWidth="1"/>
    <col min="770" max="770" width="73.44140625" style="805" bestFit="1" customWidth="1"/>
    <col min="771" max="771" width="17.6640625" style="805" bestFit="1" customWidth="1"/>
    <col min="772" max="772" width="8.88671875" style="805"/>
    <col min="773" max="773" width="12" style="805" bestFit="1" customWidth="1"/>
    <col min="774" max="1024" width="8.88671875" style="805"/>
    <col min="1025" max="1025" width="24.5546875" style="805" customWidth="1"/>
    <col min="1026" max="1026" width="73.44140625" style="805" bestFit="1" customWidth="1"/>
    <col min="1027" max="1027" width="17.6640625" style="805" bestFit="1" customWidth="1"/>
    <col min="1028" max="1028" width="8.88671875" style="805"/>
    <col min="1029" max="1029" width="12" style="805" bestFit="1" customWidth="1"/>
    <col min="1030" max="1280" width="8.88671875" style="805"/>
    <col min="1281" max="1281" width="24.5546875" style="805" customWidth="1"/>
    <col min="1282" max="1282" width="73.44140625" style="805" bestFit="1" customWidth="1"/>
    <col min="1283" max="1283" width="17.6640625" style="805" bestFit="1" customWidth="1"/>
    <col min="1284" max="1284" width="8.88671875" style="805"/>
    <col min="1285" max="1285" width="12" style="805" bestFit="1" customWidth="1"/>
    <col min="1286" max="1536" width="8.88671875" style="805"/>
    <col min="1537" max="1537" width="24.5546875" style="805" customWidth="1"/>
    <col min="1538" max="1538" width="73.44140625" style="805" bestFit="1" customWidth="1"/>
    <col min="1539" max="1539" width="17.6640625" style="805" bestFit="1" customWidth="1"/>
    <col min="1540" max="1540" width="8.88671875" style="805"/>
    <col min="1541" max="1541" width="12" style="805" bestFit="1" customWidth="1"/>
    <col min="1542" max="1792" width="8.88671875" style="805"/>
    <col min="1793" max="1793" width="24.5546875" style="805" customWidth="1"/>
    <col min="1794" max="1794" width="73.44140625" style="805" bestFit="1" customWidth="1"/>
    <col min="1795" max="1795" width="17.6640625" style="805" bestFit="1" customWidth="1"/>
    <col min="1796" max="1796" width="8.88671875" style="805"/>
    <col min="1797" max="1797" width="12" style="805" bestFit="1" customWidth="1"/>
    <col min="1798" max="2048" width="8.88671875" style="805"/>
    <col min="2049" max="2049" width="24.5546875" style="805" customWidth="1"/>
    <col min="2050" max="2050" width="73.44140625" style="805" bestFit="1" customWidth="1"/>
    <col min="2051" max="2051" width="17.6640625" style="805" bestFit="1" customWidth="1"/>
    <col min="2052" max="2052" width="8.88671875" style="805"/>
    <col min="2053" max="2053" width="12" style="805" bestFit="1" customWidth="1"/>
    <col min="2054" max="2304" width="8.88671875" style="805"/>
    <col min="2305" max="2305" width="24.5546875" style="805" customWidth="1"/>
    <col min="2306" max="2306" width="73.44140625" style="805" bestFit="1" customWidth="1"/>
    <col min="2307" max="2307" width="17.6640625" style="805" bestFit="1" customWidth="1"/>
    <col min="2308" max="2308" width="8.88671875" style="805"/>
    <col min="2309" max="2309" width="12" style="805" bestFit="1" customWidth="1"/>
    <col min="2310" max="2560" width="8.88671875" style="805"/>
    <col min="2561" max="2561" width="24.5546875" style="805" customWidth="1"/>
    <col min="2562" max="2562" width="73.44140625" style="805" bestFit="1" customWidth="1"/>
    <col min="2563" max="2563" width="17.6640625" style="805" bestFit="1" customWidth="1"/>
    <col min="2564" max="2564" width="8.88671875" style="805"/>
    <col min="2565" max="2565" width="12" style="805" bestFit="1" customWidth="1"/>
    <col min="2566" max="2816" width="8.88671875" style="805"/>
    <col min="2817" max="2817" width="24.5546875" style="805" customWidth="1"/>
    <col min="2818" max="2818" width="73.44140625" style="805" bestFit="1" customWidth="1"/>
    <col min="2819" max="2819" width="17.6640625" style="805" bestFit="1" customWidth="1"/>
    <col min="2820" max="2820" width="8.88671875" style="805"/>
    <col min="2821" max="2821" width="12" style="805" bestFit="1" customWidth="1"/>
    <col min="2822" max="3072" width="8.88671875" style="805"/>
    <col min="3073" max="3073" width="24.5546875" style="805" customWidth="1"/>
    <col min="3074" max="3074" width="73.44140625" style="805" bestFit="1" customWidth="1"/>
    <col min="3075" max="3075" width="17.6640625" style="805" bestFit="1" customWidth="1"/>
    <col min="3076" max="3076" width="8.88671875" style="805"/>
    <col min="3077" max="3077" width="12" style="805" bestFit="1" customWidth="1"/>
    <col min="3078" max="3328" width="8.88671875" style="805"/>
    <col min="3329" max="3329" width="24.5546875" style="805" customWidth="1"/>
    <col min="3330" max="3330" width="73.44140625" style="805" bestFit="1" customWidth="1"/>
    <col min="3331" max="3331" width="17.6640625" style="805" bestFit="1" customWidth="1"/>
    <col min="3332" max="3332" width="8.88671875" style="805"/>
    <col min="3333" max="3333" width="12" style="805" bestFit="1" customWidth="1"/>
    <col min="3334" max="3584" width="8.88671875" style="805"/>
    <col min="3585" max="3585" width="24.5546875" style="805" customWidth="1"/>
    <col min="3586" max="3586" width="73.44140625" style="805" bestFit="1" customWidth="1"/>
    <col min="3587" max="3587" width="17.6640625" style="805" bestFit="1" customWidth="1"/>
    <col min="3588" max="3588" width="8.88671875" style="805"/>
    <col min="3589" max="3589" width="12" style="805" bestFit="1" customWidth="1"/>
    <col min="3590" max="3840" width="8.88671875" style="805"/>
    <col min="3841" max="3841" width="24.5546875" style="805" customWidth="1"/>
    <col min="3842" max="3842" width="73.44140625" style="805" bestFit="1" customWidth="1"/>
    <col min="3843" max="3843" width="17.6640625" style="805" bestFit="1" customWidth="1"/>
    <col min="3844" max="3844" width="8.88671875" style="805"/>
    <col min="3845" max="3845" width="12" style="805" bestFit="1" customWidth="1"/>
    <col min="3846" max="4096" width="8.88671875" style="805"/>
    <col min="4097" max="4097" width="24.5546875" style="805" customWidth="1"/>
    <col min="4098" max="4098" width="73.44140625" style="805" bestFit="1" customWidth="1"/>
    <col min="4099" max="4099" width="17.6640625" style="805" bestFit="1" customWidth="1"/>
    <col min="4100" max="4100" width="8.88671875" style="805"/>
    <col min="4101" max="4101" width="12" style="805" bestFit="1" customWidth="1"/>
    <col min="4102" max="4352" width="8.88671875" style="805"/>
    <col min="4353" max="4353" width="24.5546875" style="805" customWidth="1"/>
    <col min="4354" max="4354" width="73.44140625" style="805" bestFit="1" customWidth="1"/>
    <col min="4355" max="4355" width="17.6640625" style="805" bestFit="1" customWidth="1"/>
    <col min="4356" max="4356" width="8.88671875" style="805"/>
    <col min="4357" max="4357" width="12" style="805" bestFit="1" customWidth="1"/>
    <col min="4358" max="4608" width="8.88671875" style="805"/>
    <col min="4609" max="4609" width="24.5546875" style="805" customWidth="1"/>
    <col min="4610" max="4610" width="73.44140625" style="805" bestFit="1" customWidth="1"/>
    <col min="4611" max="4611" width="17.6640625" style="805" bestFit="1" customWidth="1"/>
    <col min="4612" max="4612" width="8.88671875" style="805"/>
    <col min="4613" max="4613" width="12" style="805" bestFit="1" customWidth="1"/>
    <col min="4614" max="4864" width="8.88671875" style="805"/>
    <col min="4865" max="4865" width="24.5546875" style="805" customWidth="1"/>
    <col min="4866" max="4866" width="73.44140625" style="805" bestFit="1" customWidth="1"/>
    <col min="4867" max="4867" width="17.6640625" style="805" bestFit="1" customWidth="1"/>
    <col min="4868" max="4868" width="8.88671875" style="805"/>
    <col min="4869" max="4869" width="12" style="805" bestFit="1" customWidth="1"/>
    <col min="4870" max="5120" width="8.88671875" style="805"/>
    <col min="5121" max="5121" width="24.5546875" style="805" customWidth="1"/>
    <col min="5122" max="5122" width="73.44140625" style="805" bestFit="1" customWidth="1"/>
    <col min="5123" max="5123" width="17.6640625" style="805" bestFit="1" customWidth="1"/>
    <col min="5124" max="5124" width="8.88671875" style="805"/>
    <col min="5125" max="5125" width="12" style="805" bestFit="1" customWidth="1"/>
    <col min="5126" max="5376" width="8.88671875" style="805"/>
    <col min="5377" max="5377" width="24.5546875" style="805" customWidth="1"/>
    <col min="5378" max="5378" width="73.44140625" style="805" bestFit="1" customWidth="1"/>
    <col min="5379" max="5379" width="17.6640625" style="805" bestFit="1" customWidth="1"/>
    <col min="5380" max="5380" width="8.88671875" style="805"/>
    <col min="5381" max="5381" width="12" style="805" bestFit="1" customWidth="1"/>
    <col min="5382" max="5632" width="8.88671875" style="805"/>
    <col min="5633" max="5633" width="24.5546875" style="805" customWidth="1"/>
    <col min="5634" max="5634" width="73.44140625" style="805" bestFit="1" customWidth="1"/>
    <col min="5635" max="5635" width="17.6640625" style="805" bestFit="1" customWidth="1"/>
    <col min="5636" max="5636" width="8.88671875" style="805"/>
    <col min="5637" max="5637" width="12" style="805" bestFit="1" customWidth="1"/>
    <col min="5638" max="5888" width="8.88671875" style="805"/>
    <col min="5889" max="5889" width="24.5546875" style="805" customWidth="1"/>
    <col min="5890" max="5890" width="73.44140625" style="805" bestFit="1" customWidth="1"/>
    <col min="5891" max="5891" width="17.6640625" style="805" bestFit="1" customWidth="1"/>
    <col min="5892" max="5892" width="8.88671875" style="805"/>
    <col min="5893" max="5893" width="12" style="805" bestFit="1" customWidth="1"/>
    <col min="5894" max="6144" width="8.88671875" style="805"/>
    <col min="6145" max="6145" width="24.5546875" style="805" customWidth="1"/>
    <col min="6146" max="6146" width="73.44140625" style="805" bestFit="1" customWidth="1"/>
    <col min="6147" max="6147" width="17.6640625" style="805" bestFit="1" customWidth="1"/>
    <col min="6148" max="6148" width="8.88671875" style="805"/>
    <col min="6149" max="6149" width="12" style="805" bestFit="1" customWidth="1"/>
    <col min="6150" max="6400" width="8.88671875" style="805"/>
    <col min="6401" max="6401" width="24.5546875" style="805" customWidth="1"/>
    <col min="6402" max="6402" width="73.44140625" style="805" bestFit="1" customWidth="1"/>
    <col min="6403" max="6403" width="17.6640625" style="805" bestFit="1" customWidth="1"/>
    <col min="6404" max="6404" width="8.88671875" style="805"/>
    <col min="6405" max="6405" width="12" style="805" bestFit="1" customWidth="1"/>
    <col min="6406" max="6656" width="8.88671875" style="805"/>
    <col min="6657" max="6657" width="24.5546875" style="805" customWidth="1"/>
    <col min="6658" max="6658" width="73.44140625" style="805" bestFit="1" customWidth="1"/>
    <col min="6659" max="6659" width="17.6640625" style="805" bestFit="1" customWidth="1"/>
    <col min="6660" max="6660" width="8.88671875" style="805"/>
    <col min="6661" max="6661" width="12" style="805" bestFit="1" customWidth="1"/>
    <col min="6662" max="6912" width="8.88671875" style="805"/>
    <col min="6913" max="6913" width="24.5546875" style="805" customWidth="1"/>
    <col min="6914" max="6914" width="73.44140625" style="805" bestFit="1" customWidth="1"/>
    <col min="6915" max="6915" width="17.6640625" style="805" bestFit="1" customWidth="1"/>
    <col min="6916" max="6916" width="8.88671875" style="805"/>
    <col min="6917" max="6917" width="12" style="805" bestFit="1" customWidth="1"/>
    <col min="6918" max="7168" width="8.88671875" style="805"/>
    <col min="7169" max="7169" width="24.5546875" style="805" customWidth="1"/>
    <col min="7170" max="7170" width="73.44140625" style="805" bestFit="1" customWidth="1"/>
    <col min="7171" max="7171" width="17.6640625" style="805" bestFit="1" customWidth="1"/>
    <col min="7172" max="7172" width="8.88671875" style="805"/>
    <col min="7173" max="7173" width="12" style="805" bestFit="1" customWidth="1"/>
    <col min="7174" max="7424" width="8.88671875" style="805"/>
    <col min="7425" max="7425" width="24.5546875" style="805" customWidth="1"/>
    <col min="7426" max="7426" width="73.44140625" style="805" bestFit="1" customWidth="1"/>
    <col min="7427" max="7427" width="17.6640625" style="805" bestFit="1" customWidth="1"/>
    <col min="7428" max="7428" width="8.88671875" style="805"/>
    <col min="7429" max="7429" width="12" style="805" bestFit="1" customWidth="1"/>
    <col min="7430" max="7680" width="8.88671875" style="805"/>
    <col min="7681" max="7681" width="24.5546875" style="805" customWidth="1"/>
    <col min="7682" max="7682" width="73.44140625" style="805" bestFit="1" customWidth="1"/>
    <col min="7683" max="7683" width="17.6640625" style="805" bestFit="1" customWidth="1"/>
    <col min="7684" max="7684" width="8.88671875" style="805"/>
    <col min="7685" max="7685" width="12" style="805" bestFit="1" customWidth="1"/>
    <col min="7686" max="7936" width="8.88671875" style="805"/>
    <col min="7937" max="7937" width="24.5546875" style="805" customWidth="1"/>
    <col min="7938" max="7938" width="73.44140625" style="805" bestFit="1" customWidth="1"/>
    <col min="7939" max="7939" width="17.6640625" style="805" bestFit="1" customWidth="1"/>
    <col min="7940" max="7940" width="8.88671875" style="805"/>
    <col min="7941" max="7941" width="12" style="805" bestFit="1" customWidth="1"/>
    <col min="7942" max="8192" width="8.88671875" style="805"/>
    <col min="8193" max="8193" width="24.5546875" style="805" customWidth="1"/>
    <col min="8194" max="8194" width="73.44140625" style="805" bestFit="1" customWidth="1"/>
    <col min="8195" max="8195" width="17.6640625" style="805" bestFit="1" customWidth="1"/>
    <col min="8196" max="8196" width="8.88671875" style="805"/>
    <col min="8197" max="8197" width="12" style="805" bestFit="1" customWidth="1"/>
    <col min="8198" max="8448" width="8.88671875" style="805"/>
    <col min="8449" max="8449" width="24.5546875" style="805" customWidth="1"/>
    <col min="8450" max="8450" width="73.44140625" style="805" bestFit="1" customWidth="1"/>
    <col min="8451" max="8451" width="17.6640625" style="805" bestFit="1" customWidth="1"/>
    <col min="8452" max="8452" width="8.88671875" style="805"/>
    <col min="8453" max="8453" width="12" style="805" bestFit="1" customWidth="1"/>
    <col min="8454" max="8704" width="8.88671875" style="805"/>
    <col min="8705" max="8705" width="24.5546875" style="805" customWidth="1"/>
    <col min="8706" max="8706" width="73.44140625" style="805" bestFit="1" customWidth="1"/>
    <col min="8707" max="8707" width="17.6640625" style="805" bestFit="1" customWidth="1"/>
    <col min="8708" max="8708" width="8.88671875" style="805"/>
    <col min="8709" max="8709" width="12" style="805" bestFit="1" customWidth="1"/>
    <col min="8710" max="8960" width="8.88671875" style="805"/>
    <col min="8961" max="8961" width="24.5546875" style="805" customWidth="1"/>
    <col min="8962" max="8962" width="73.44140625" style="805" bestFit="1" customWidth="1"/>
    <col min="8963" max="8963" width="17.6640625" style="805" bestFit="1" customWidth="1"/>
    <col min="8964" max="8964" width="8.88671875" style="805"/>
    <col min="8965" max="8965" width="12" style="805" bestFit="1" customWidth="1"/>
    <col min="8966" max="9216" width="8.88671875" style="805"/>
    <col min="9217" max="9217" width="24.5546875" style="805" customWidth="1"/>
    <col min="9218" max="9218" width="73.44140625" style="805" bestFit="1" customWidth="1"/>
    <col min="9219" max="9219" width="17.6640625" style="805" bestFit="1" customWidth="1"/>
    <col min="9220" max="9220" width="8.88671875" style="805"/>
    <col min="9221" max="9221" width="12" style="805" bestFit="1" customWidth="1"/>
    <col min="9222" max="9472" width="8.88671875" style="805"/>
    <col min="9473" max="9473" width="24.5546875" style="805" customWidth="1"/>
    <col min="9474" max="9474" width="73.44140625" style="805" bestFit="1" customWidth="1"/>
    <col min="9475" max="9475" width="17.6640625" style="805" bestFit="1" customWidth="1"/>
    <col min="9476" max="9476" width="8.88671875" style="805"/>
    <col min="9477" max="9477" width="12" style="805" bestFit="1" customWidth="1"/>
    <col min="9478" max="9728" width="8.88671875" style="805"/>
    <col min="9729" max="9729" width="24.5546875" style="805" customWidth="1"/>
    <col min="9730" max="9730" width="73.44140625" style="805" bestFit="1" customWidth="1"/>
    <col min="9731" max="9731" width="17.6640625" style="805" bestFit="1" customWidth="1"/>
    <col min="9732" max="9732" width="8.88671875" style="805"/>
    <col min="9733" max="9733" width="12" style="805" bestFit="1" customWidth="1"/>
    <col min="9734" max="9984" width="8.88671875" style="805"/>
    <col min="9985" max="9985" width="24.5546875" style="805" customWidth="1"/>
    <col min="9986" max="9986" width="73.44140625" style="805" bestFit="1" customWidth="1"/>
    <col min="9987" max="9987" width="17.6640625" style="805" bestFit="1" customWidth="1"/>
    <col min="9988" max="9988" width="8.88671875" style="805"/>
    <col min="9989" max="9989" width="12" style="805" bestFit="1" customWidth="1"/>
    <col min="9990" max="10240" width="8.88671875" style="805"/>
    <col min="10241" max="10241" width="24.5546875" style="805" customWidth="1"/>
    <col min="10242" max="10242" width="73.44140625" style="805" bestFit="1" customWidth="1"/>
    <col min="10243" max="10243" width="17.6640625" style="805" bestFit="1" customWidth="1"/>
    <col min="10244" max="10244" width="8.88671875" style="805"/>
    <col min="10245" max="10245" width="12" style="805" bestFit="1" customWidth="1"/>
    <col min="10246" max="10496" width="8.88671875" style="805"/>
    <col min="10497" max="10497" width="24.5546875" style="805" customWidth="1"/>
    <col min="10498" max="10498" width="73.44140625" style="805" bestFit="1" customWidth="1"/>
    <col min="10499" max="10499" width="17.6640625" style="805" bestFit="1" customWidth="1"/>
    <col min="10500" max="10500" width="8.88671875" style="805"/>
    <col min="10501" max="10501" width="12" style="805" bestFit="1" customWidth="1"/>
    <col min="10502" max="10752" width="8.88671875" style="805"/>
    <col min="10753" max="10753" width="24.5546875" style="805" customWidth="1"/>
    <col min="10754" max="10754" width="73.44140625" style="805" bestFit="1" customWidth="1"/>
    <col min="10755" max="10755" width="17.6640625" style="805" bestFit="1" customWidth="1"/>
    <col min="10756" max="10756" width="8.88671875" style="805"/>
    <col min="10757" max="10757" width="12" style="805" bestFit="1" customWidth="1"/>
    <col min="10758" max="11008" width="8.88671875" style="805"/>
    <col min="11009" max="11009" width="24.5546875" style="805" customWidth="1"/>
    <col min="11010" max="11010" width="73.44140625" style="805" bestFit="1" customWidth="1"/>
    <col min="11011" max="11011" width="17.6640625" style="805" bestFit="1" customWidth="1"/>
    <col min="11012" max="11012" width="8.88671875" style="805"/>
    <col min="11013" max="11013" width="12" style="805" bestFit="1" customWidth="1"/>
    <col min="11014" max="11264" width="8.88671875" style="805"/>
    <col min="11265" max="11265" width="24.5546875" style="805" customWidth="1"/>
    <col min="11266" max="11266" width="73.44140625" style="805" bestFit="1" customWidth="1"/>
    <col min="11267" max="11267" width="17.6640625" style="805" bestFit="1" customWidth="1"/>
    <col min="11268" max="11268" width="8.88671875" style="805"/>
    <col min="11269" max="11269" width="12" style="805" bestFit="1" customWidth="1"/>
    <col min="11270" max="11520" width="8.88671875" style="805"/>
    <col min="11521" max="11521" width="24.5546875" style="805" customWidth="1"/>
    <col min="11522" max="11522" width="73.44140625" style="805" bestFit="1" customWidth="1"/>
    <col min="11523" max="11523" width="17.6640625" style="805" bestFit="1" customWidth="1"/>
    <col min="11524" max="11524" width="8.88671875" style="805"/>
    <col min="11525" max="11525" width="12" style="805" bestFit="1" customWidth="1"/>
    <col min="11526" max="11776" width="8.88671875" style="805"/>
    <col min="11777" max="11777" width="24.5546875" style="805" customWidth="1"/>
    <col min="11778" max="11778" width="73.44140625" style="805" bestFit="1" customWidth="1"/>
    <col min="11779" max="11779" width="17.6640625" style="805" bestFit="1" customWidth="1"/>
    <col min="11780" max="11780" width="8.88671875" style="805"/>
    <col min="11781" max="11781" width="12" style="805" bestFit="1" customWidth="1"/>
    <col min="11782" max="12032" width="8.88671875" style="805"/>
    <col min="12033" max="12033" width="24.5546875" style="805" customWidth="1"/>
    <col min="12034" max="12034" width="73.44140625" style="805" bestFit="1" customWidth="1"/>
    <col min="12035" max="12035" width="17.6640625" style="805" bestFit="1" customWidth="1"/>
    <col min="12036" max="12036" width="8.88671875" style="805"/>
    <col min="12037" max="12037" width="12" style="805" bestFit="1" customWidth="1"/>
    <col min="12038" max="12288" width="8.88671875" style="805"/>
    <col min="12289" max="12289" width="24.5546875" style="805" customWidth="1"/>
    <col min="12290" max="12290" width="73.44140625" style="805" bestFit="1" customWidth="1"/>
    <col min="12291" max="12291" width="17.6640625" style="805" bestFit="1" customWidth="1"/>
    <col min="12292" max="12292" width="8.88671875" style="805"/>
    <col min="12293" max="12293" width="12" style="805" bestFit="1" customWidth="1"/>
    <col min="12294" max="12544" width="8.88671875" style="805"/>
    <col min="12545" max="12545" width="24.5546875" style="805" customWidth="1"/>
    <col min="12546" max="12546" width="73.44140625" style="805" bestFit="1" customWidth="1"/>
    <col min="12547" max="12547" width="17.6640625" style="805" bestFit="1" customWidth="1"/>
    <col min="12548" max="12548" width="8.88671875" style="805"/>
    <col min="12549" max="12549" width="12" style="805" bestFit="1" customWidth="1"/>
    <col min="12550" max="12800" width="8.88671875" style="805"/>
    <col min="12801" max="12801" width="24.5546875" style="805" customWidth="1"/>
    <col min="12802" max="12802" width="73.44140625" style="805" bestFit="1" customWidth="1"/>
    <col min="12803" max="12803" width="17.6640625" style="805" bestFit="1" customWidth="1"/>
    <col min="12804" max="12804" width="8.88671875" style="805"/>
    <col min="12805" max="12805" width="12" style="805" bestFit="1" customWidth="1"/>
    <col min="12806" max="13056" width="8.88671875" style="805"/>
    <col min="13057" max="13057" width="24.5546875" style="805" customWidth="1"/>
    <col min="13058" max="13058" width="73.44140625" style="805" bestFit="1" customWidth="1"/>
    <col min="13059" max="13059" width="17.6640625" style="805" bestFit="1" customWidth="1"/>
    <col min="13060" max="13060" width="8.88671875" style="805"/>
    <col min="13061" max="13061" width="12" style="805" bestFit="1" customWidth="1"/>
    <col min="13062" max="13312" width="8.88671875" style="805"/>
    <col min="13313" max="13313" width="24.5546875" style="805" customWidth="1"/>
    <col min="13314" max="13314" width="73.44140625" style="805" bestFit="1" customWidth="1"/>
    <col min="13315" max="13315" width="17.6640625" style="805" bestFit="1" customWidth="1"/>
    <col min="13316" max="13316" width="8.88671875" style="805"/>
    <col min="13317" max="13317" width="12" style="805" bestFit="1" customWidth="1"/>
    <col min="13318" max="13568" width="8.88671875" style="805"/>
    <col min="13569" max="13569" width="24.5546875" style="805" customWidth="1"/>
    <col min="13570" max="13570" width="73.44140625" style="805" bestFit="1" customWidth="1"/>
    <col min="13571" max="13571" width="17.6640625" style="805" bestFit="1" customWidth="1"/>
    <col min="13572" max="13572" width="8.88671875" style="805"/>
    <col min="13573" max="13573" width="12" style="805" bestFit="1" customWidth="1"/>
    <col min="13574" max="13824" width="8.88671875" style="805"/>
    <col min="13825" max="13825" width="24.5546875" style="805" customWidth="1"/>
    <col min="13826" max="13826" width="73.44140625" style="805" bestFit="1" customWidth="1"/>
    <col min="13827" max="13827" width="17.6640625" style="805" bestFit="1" customWidth="1"/>
    <col min="13828" max="13828" width="8.88671875" style="805"/>
    <col min="13829" max="13829" width="12" style="805" bestFit="1" customWidth="1"/>
    <col min="13830" max="14080" width="8.88671875" style="805"/>
    <col min="14081" max="14081" width="24.5546875" style="805" customWidth="1"/>
    <col min="14082" max="14082" width="73.44140625" style="805" bestFit="1" customWidth="1"/>
    <col min="14083" max="14083" width="17.6640625" style="805" bestFit="1" customWidth="1"/>
    <col min="14084" max="14084" width="8.88671875" style="805"/>
    <col min="14085" max="14085" width="12" style="805" bestFit="1" customWidth="1"/>
    <col min="14086" max="14336" width="8.88671875" style="805"/>
    <col min="14337" max="14337" width="24.5546875" style="805" customWidth="1"/>
    <col min="14338" max="14338" width="73.44140625" style="805" bestFit="1" customWidth="1"/>
    <col min="14339" max="14339" width="17.6640625" style="805" bestFit="1" customWidth="1"/>
    <col min="14340" max="14340" width="8.88671875" style="805"/>
    <col min="14341" max="14341" width="12" style="805" bestFit="1" customWidth="1"/>
    <col min="14342" max="14592" width="8.88671875" style="805"/>
    <col min="14593" max="14593" width="24.5546875" style="805" customWidth="1"/>
    <col min="14594" max="14594" width="73.44140625" style="805" bestFit="1" customWidth="1"/>
    <col min="14595" max="14595" width="17.6640625" style="805" bestFit="1" customWidth="1"/>
    <col min="14596" max="14596" width="8.88671875" style="805"/>
    <col min="14597" max="14597" width="12" style="805" bestFit="1" customWidth="1"/>
    <col min="14598" max="14848" width="8.88671875" style="805"/>
    <col min="14849" max="14849" width="24.5546875" style="805" customWidth="1"/>
    <col min="14850" max="14850" width="73.44140625" style="805" bestFit="1" customWidth="1"/>
    <col min="14851" max="14851" width="17.6640625" style="805" bestFit="1" customWidth="1"/>
    <col min="14852" max="14852" width="8.88671875" style="805"/>
    <col min="14853" max="14853" width="12" style="805" bestFit="1" customWidth="1"/>
    <col min="14854" max="15104" width="8.88671875" style="805"/>
    <col min="15105" max="15105" width="24.5546875" style="805" customWidth="1"/>
    <col min="15106" max="15106" width="73.44140625" style="805" bestFit="1" customWidth="1"/>
    <col min="15107" max="15107" width="17.6640625" style="805" bestFit="1" customWidth="1"/>
    <col min="15108" max="15108" width="8.88671875" style="805"/>
    <col min="15109" max="15109" width="12" style="805" bestFit="1" customWidth="1"/>
    <col min="15110" max="15360" width="8.88671875" style="805"/>
    <col min="15361" max="15361" width="24.5546875" style="805" customWidth="1"/>
    <col min="15362" max="15362" width="73.44140625" style="805" bestFit="1" customWidth="1"/>
    <col min="15363" max="15363" width="17.6640625" style="805" bestFit="1" customWidth="1"/>
    <col min="15364" max="15364" width="8.88671875" style="805"/>
    <col min="15365" max="15365" width="12" style="805" bestFit="1" customWidth="1"/>
    <col min="15366" max="15616" width="8.88671875" style="805"/>
    <col min="15617" max="15617" width="24.5546875" style="805" customWidth="1"/>
    <col min="15618" max="15618" width="73.44140625" style="805" bestFit="1" customWidth="1"/>
    <col min="15619" max="15619" width="17.6640625" style="805" bestFit="1" customWidth="1"/>
    <col min="15620" max="15620" width="8.88671875" style="805"/>
    <col min="15621" max="15621" width="12" style="805" bestFit="1" customWidth="1"/>
    <col min="15622" max="15872" width="8.88671875" style="805"/>
    <col min="15873" max="15873" width="24.5546875" style="805" customWidth="1"/>
    <col min="15874" max="15874" width="73.44140625" style="805" bestFit="1" customWidth="1"/>
    <col min="15875" max="15875" width="17.6640625" style="805" bestFit="1" customWidth="1"/>
    <col min="15876" max="15876" width="8.88671875" style="805"/>
    <col min="15877" max="15877" width="12" style="805" bestFit="1" customWidth="1"/>
    <col min="15878" max="16128" width="8.88671875" style="805"/>
    <col min="16129" max="16129" width="24.5546875" style="805" customWidth="1"/>
    <col min="16130" max="16130" width="73.44140625" style="805" bestFit="1" customWidth="1"/>
    <col min="16131" max="16131" width="17.6640625" style="805" bestFit="1" customWidth="1"/>
    <col min="16132" max="16132" width="8.88671875" style="805"/>
    <col min="16133" max="16133" width="12" style="805" bestFit="1" customWidth="1"/>
    <col min="16134" max="16384" width="8.88671875" style="805"/>
  </cols>
  <sheetData>
    <row r="1" spans="1:3">
      <c r="A1" s="909" t="s">
        <v>3534</v>
      </c>
      <c r="C1" s="805" t="s">
        <v>2960</v>
      </c>
    </row>
    <row r="3" spans="1:3">
      <c r="A3" s="805" t="s">
        <v>2315</v>
      </c>
    </row>
    <row r="5" spans="1:3">
      <c r="B5" s="805" t="s">
        <v>42</v>
      </c>
    </row>
    <row r="6" spans="1:3">
      <c r="B6" s="805" t="s">
        <v>43</v>
      </c>
    </row>
    <row r="8" spans="1:3">
      <c r="B8" s="805" t="s">
        <v>44</v>
      </c>
    </row>
    <row r="10" spans="1:3">
      <c r="B10" s="805" t="s">
        <v>984</v>
      </c>
    </row>
    <row r="11" spans="1:3">
      <c r="B11" s="805" t="s">
        <v>985</v>
      </c>
    </row>
    <row r="12" spans="1:3">
      <c r="B12" s="805" t="s">
        <v>986</v>
      </c>
    </row>
    <row r="14" spans="1:3">
      <c r="B14" s="805" t="s">
        <v>987</v>
      </c>
    </row>
    <row r="15" spans="1:3">
      <c r="B15" s="805" t="s">
        <v>1341</v>
      </c>
    </row>
    <row r="16" spans="1:3">
      <c r="B16" s="805" t="s">
        <v>1357</v>
      </c>
    </row>
    <row r="17" spans="1:3">
      <c r="B17" s="805" t="s">
        <v>1358</v>
      </c>
    </row>
    <row r="18" spans="1:3">
      <c r="B18" s="805" t="s">
        <v>1359</v>
      </c>
    </row>
    <row r="19" spans="1:3">
      <c r="B19" s="805" t="s">
        <v>406</v>
      </c>
    </row>
    <row r="20" spans="1:3">
      <c r="B20" s="805" t="s">
        <v>407</v>
      </c>
    </row>
    <row r="22" spans="1:3">
      <c r="B22" s="805" t="s">
        <v>408</v>
      </c>
    </row>
    <row r="25" spans="1:3">
      <c r="B25" s="805" t="s">
        <v>1981</v>
      </c>
      <c r="C25" s="805" t="s">
        <v>2258</v>
      </c>
    </row>
    <row r="26" spans="1:3">
      <c r="A26" s="805" t="s">
        <v>841</v>
      </c>
      <c r="B26" s="805" t="s">
        <v>2695</v>
      </c>
      <c r="C26" s="805" t="s">
        <v>1982</v>
      </c>
    </row>
    <row r="27" spans="1:3">
      <c r="A27" s="805" t="s">
        <v>844</v>
      </c>
      <c r="B27" s="805" t="s">
        <v>2502</v>
      </c>
      <c r="C27" s="805" t="s">
        <v>2503</v>
      </c>
    </row>
    <row r="29" spans="1:3">
      <c r="A29" s="805">
        <v>1</v>
      </c>
      <c r="B29" s="805" t="s">
        <v>1983</v>
      </c>
      <c r="C29" s="2394">
        <v>634739140.20999992</v>
      </c>
    </row>
    <row r="30" spans="1:3">
      <c r="A30" s="805">
        <v>2</v>
      </c>
      <c r="B30" s="805" t="s">
        <v>1984</v>
      </c>
      <c r="C30" s="2394"/>
    </row>
    <row r="31" spans="1:3">
      <c r="A31" s="805">
        <v>3</v>
      </c>
      <c r="B31" s="805" t="s">
        <v>865</v>
      </c>
      <c r="C31" s="2394">
        <v>57570437</v>
      </c>
    </row>
    <row r="32" spans="1:3">
      <c r="A32" s="805">
        <v>4</v>
      </c>
      <c r="B32" s="805" t="s">
        <v>3422</v>
      </c>
      <c r="C32" s="2394"/>
    </row>
    <row r="33" spans="1:3">
      <c r="A33" s="805">
        <v>5</v>
      </c>
      <c r="B33" s="805" t="s">
        <v>866</v>
      </c>
      <c r="C33" s="2394"/>
    </row>
    <row r="34" spans="1:3">
      <c r="A34" s="805">
        <v>6</v>
      </c>
      <c r="B34" s="805" t="s">
        <v>867</v>
      </c>
      <c r="C34" s="2394"/>
    </row>
    <row r="35" spans="1:3">
      <c r="A35" s="805">
        <v>7</v>
      </c>
      <c r="B35" s="805" t="s">
        <v>3423</v>
      </c>
      <c r="C35" s="2394"/>
    </row>
    <row r="36" spans="1:3">
      <c r="A36" s="805">
        <v>8</v>
      </c>
      <c r="B36" s="805" t="s">
        <v>3424</v>
      </c>
      <c r="C36" s="2394"/>
    </row>
    <row r="37" spans="1:3">
      <c r="A37" s="805">
        <v>9</v>
      </c>
      <c r="C37" s="2394"/>
    </row>
    <row r="38" spans="1:3">
      <c r="A38" s="805">
        <v>10</v>
      </c>
      <c r="C38" s="2394"/>
    </row>
    <row r="39" spans="1:3">
      <c r="A39" s="805">
        <v>11</v>
      </c>
      <c r="C39" s="2394"/>
    </row>
    <row r="40" spans="1:3">
      <c r="A40" s="805">
        <v>12</v>
      </c>
      <c r="B40" s="805" t="s">
        <v>617</v>
      </c>
      <c r="C40" s="2394">
        <v>57570437</v>
      </c>
    </row>
    <row r="41" spans="1:3">
      <c r="A41" s="805">
        <v>13</v>
      </c>
      <c r="B41" s="805" t="s">
        <v>618</v>
      </c>
      <c r="C41" s="2394"/>
    </row>
    <row r="42" spans="1:3">
      <c r="A42" s="805">
        <v>14</v>
      </c>
      <c r="B42" s="805" t="s">
        <v>619</v>
      </c>
      <c r="C42" s="2394">
        <v>2555464.23</v>
      </c>
    </row>
    <row r="43" spans="1:3">
      <c r="A43" s="805">
        <v>15</v>
      </c>
      <c r="B43" s="805" t="s">
        <v>620</v>
      </c>
      <c r="C43" s="2394"/>
    </row>
    <row r="44" spans="1:3">
      <c r="A44" s="805">
        <v>16</v>
      </c>
      <c r="B44" s="805" t="s">
        <v>621</v>
      </c>
      <c r="C44" s="2394">
        <v>817936</v>
      </c>
    </row>
    <row r="45" spans="1:3">
      <c r="A45" s="805">
        <v>17</v>
      </c>
      <c r="B45" s="805" t="s">
        <v>555</v>
      </c>
      <c r="C45" s="2394">
        <v>3373400.23</v>
      </c>
    </row>
    <row r="46" spans="1:3">
      <c r="A46" s="805">
        <v>18</v>
      </c>
      <c r="B46" s="805" t="s">
        <v>556</v>
      </c>
      <c r="C46" s="2394"/>
    </row>
    <row r="47" spans="1:3">
      <c r="A47" s="805">
        <v>19</v>
      </c>
      <c r="B47" s="805" t="s">
        <v>3425</v>
      </c>
      <c r="C47" s="2394">
        <v>0</v>
      </c>
    </row>
    <row r="48" spans="1:3">
      <c r="A48" s="805">
        <v>20</v>
      </c>
      <c r="B48" s="805" t="s">
        <v>3426</v>
      </c>
      <c r="C48" s="2394"/>
    </row>
    <row r="49" spans="1:3">
      <c r="A49" s="805">
        <v>21</v>
      </c>
      <c r="B49" s="805" t="s">
        <v>3427</v>
      </c>
      <c r="C49" s="2394"/>
    </row>
    <row r="50" spans="1:3">
      <c r="A50" s="805">
        <v>22</v>
      </c>
      <c r="C50" s="2394"/>
    </row>
    <row r="51" spans="1:3">
      <c r="A51" s="805">
        <v>23</v>
      </c>
      <c r="C51" s="2394"/>
    </row>
    <row r="52" spans="1:3">
      <c r="A52" s="805">
        <v>24</v>
      </c>
      <c r="B52" s="805" t="s">
        <v>557</v>
      </c>
      <c r="C52" s="2394">
        <v>688936176.9799999</v>
      </c>
    </row>
    <row r="53" spans="1:3">
      <c r="C53" s="2394"/>
    </row>
    <row r="54" spans="1:3">
      <c r="C54" s="2394"/>
    </row>
    <row r="55" spans="1:3">
      <c r="A55" s="805" t="s">
        <v>558</v>
      </c>
      <c r="C55" s="2394"/>
    </row>
    <row r="56" spans="1:3">
      <c r="A56" s="805">
        <v>25</v>
      </c>
      <c r="B56" s="805" t="s">
        <v>559</v>
      </c>
      <c r="C56" s="2394"/>
    </row>
    <row r="57" spans="1:3">
      <c r="A57" s="805">
        <v>26</v>
      </c>
      <c r="B57" s="805" t="s">
        <v>560</v>
      </c>
      <c r="C57" s="2394">
        <v>0</v>
      </c>
    </row>
    <row r="58" spans="1:3">
      <c r="A58" s="805">
        <v>27</v>
      </c>
      <c r="B58" s="805" t="s">
        <v>561</v>
      </c>
      <c r="C58" s="2394">
        <v>0</v>
      </c>
    </row>
    <row r="59" spans="1:3">
      <c r="A59" s="805">
        <v>28</v>
      </c>
      <c r="B59" s="805" t="s">
        <v>562</v>
      </c>
      <c r="C59" s="2394">
        <v>0</v>
      </c>
    </row>
    <row r="60" spans="1:3">
      <c r="A60" s="805">
        <v>29</v>
      </c>
      <c r="B60" s="805" t="s">
        <v>563</v>
      </c>
      <c r="C60" s="2394">
        <v>28509019.73</v>
      </c>
    </row>
    <row r="61" spans="1:3">
      <c r="A61" s="805">
        <v>30</v>
      </c>
      <c r="B61" s="805" t="s">
        <v>564</v>
      </c>
      <c r="C61" s="2394">
        <v>0</v>
      </c>
    </row>
    <row r="62" spans="1:3">
      <c r="A62" s="805">
        <v>31</v>
      </c>
      <c r="B62" s="805" t="s">
        <v>565</v>
      </c>
      <c r="C62" s="2394">
        <v>100560373.72</v>
      </c>
    </row>
    <row r="63" spans="1:3">
      <c r="A63" s="805">
        <v>32</v>
      </c>
      <c r="B63" s="805" t="s">
        <v>566</v>
      </c>
      <c r="C63" s="2394">
        <v>538613427.73000002</v>
      </c>
    </row>
    <row r="64" spans="1:3">
      <c r="A64" s="805">
        <v>33</v>
      </c>
      <c r="B64" s="805" t="s">
        <v>567</v>
      </c>
      <c r="C64" s="2394">
        <v>21253356.84</v>
      </c>
    </row>
    <row r="65" spans="1:3">
      <c r="A65" s="805">
        <v>34</v>
      </c>
      <c r="B65" s="805" t="s">
        <v>568</v>
      </c>
      <c r="C65" s="2394">
        <v>688936177.0200001</v>
      </c>
    </row>
    <row r="66" spans="1:3">
      <c r="C66" s="805" t="s">
        <v>978</v>
      </c>
    </row>
    <row r="67" spans="1:3">
      <c r="A67" s="805" t="s">
        <v>569</v>
      </c>
    </row>
  </sheetData>
  <printOptions horizontalCentered="1" verticalCentered="1"/>
  <pageMargins left="0.25" right="0.25" top="0.25" bottom="0.25" header="0.5" footer="0.21"/>
  <pageSetup scale="73"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5">
    <pageSetUpPr fitToPage="1"/>
  </sheetPr>
  <dimension ref="A1:F76"/>
  <sheetViews>
    <sheetView defaultGridColor="0" view="pageBreakPreview" colorId="22" zoomScale="60" zoomScaleNormal="75" workbookViewId="0">
      <selection activeCell="C59" sqref="C59"/>
    </sheetView>
  </sheetViews>
  <sheetFormatPr defaultColWidth="9.6640625" defaultRowHeight="15"/>
  <cols>
    <col min="1" max="1" width="1.6640625" customWidth="1"/>
    <col min="2" max="2" width="44.44140625" customWidth="1"/>
    <col min="3" max="3" width="7.6640625" customWidth="1"/>
    <col min="4" max="4" width="1.6640625" customWidth="1"/>
    <col min="5" max="5" width="41" customWidth="1"/>
    <col min="6" max="6" width="12.88671875" customWidth="1"/>
    <col min="7" max="7" width="16.6640625" customWidth="1"/>
  </cols>
  <sheetData>
    <row r="1" spans="1:6" s="564" customFormat="1" ht="15.75" thickBot="1">
      <c r="A1" s="565" t="str">
        <f>'Data Sheet'!$A$51</f>
        <v>Annual Report of KeySpan Gas East Corporation d/b/a National Grid                                                  Year ended December 31, 2013</v>
      </c>
      <c r="B1" s="245"/>
      <c r="C1" s="77"/>
      <c r="D1" s="77"/>
      <c r="E1" s="77"/>
      <c r="F1" s="77"/>
    </row>
    <row r="2" spans="1:6">
      <c r="A2" s="78"/>
      <c r="B2" s="79"/>
      <c r="C2" s="79"/>
      <c r="D2" s="79"/>
      <c r="E2" s="79"/>
      <c r="F2" s="80"/>
    </row>
    <row r="3" spans="1:6" ht="15.75">
      <c r="A3" s="81" t="s">
        <v>2498</v>
      </c>
      <c r="B3" s="82"/>
      <c r="C3" s="82"/>
      <c r="D3" s="82"/>
      <c r="E3" s="82"/>
      <c r="F3" s="83"/>
    </row>
    <row r="4" spans="1:6" ht="15.75">
      <c r="A4" s="81" t="s">
        <v>2499</v>
      </c>
      <c r="B4" s="82"/>
      <c r="C4" s="82"/>
      <c r="D4" s="82"/>
      <c r="E4" s="82"/>
      <c r="F4" s="83"/>
    </row>
    <row r="5" spans="1:6">
      <c r="A5" s="84"/>
      <c r="B5" s="77"/>
      <c r="C5" s="77"/>
      <c r="D5" s="77"/>
      <c r="E5" s="77"/>
      <c r="F5" s="85"/>
    </row>
    <row r="6" spans="1:6">
      <c r="A6" s="86"/>
      <c r="B6" s="434" t="s">
        <v>2500</v>
      </c>
      <c r="C6" s="490" t="s">
        <v>2501</v>
      </c>
      <c r="D6" s="89"/>
      <c r="E6" s="490" t="s">
        <v>2500</v>
      </c>
      <c r="F6" s="435" t="s">
        <v>2501</v>
      </c>
    </row>
    <row r="7" spans="1:6">
      <c r="A7" s="91"/>
      <c r="B7" s="313" t="s">
        <v>2502</v>
      </c>
      <c r="C7" s="314" t="s">
        <v>2503</v>
      </c>
      <c r="D7" s="94"/>
      <c r="E7" s="314" t="s">
        <v>2502</v>
      </c>
      <c r="F7" s="431" t="s">
        <v>2503</v>
      </c>
    </row>
    <row r="8" spans="1:6" ht="15.75">
      <c r="A8" s="84"/>
      <c r="B8" s="110" t="s">
        <v>2504</v>
      </c>
      <c r="C8" s="77"/>
      <c r="D8" s="96"/>
      <c r="E8" s="77"/>
      <c r="F8" s="97"/>
    </row>
    <row r="9" spans="1:6">
      <c r="A9" s="98"/>
      <c r="B9" s="99" t="s">
        <v>226</v>
      </c>
      <c r="C9" s="100"/>
      <c r="D9" s="96"/>
      <c r="E9" s="77" t="s">
        <v>227</v>
      </c>
      <c r="F9" s="101">
        <v>82</v>
      </c>
    </row>
    <row r="10" spans="1:6">
      <c r="A10" s="98"/>
      <c r="B10" s="99" t="s">
        <v>1336</v>
      </c>
      <c r="C10" s="102">
        <v>1</v>
      </c>
      <c r="D10" s="103"/>
      <c r="E10" s="77" t="s">
        <v>1337</v>
      </c>
      <c r="F10" s="104" t="s">
        <v>1338</v>
      </c>
    </row>
    <row r="11" spans="1:6">
      <c r="A11" s="98"/>
      <c r="B11" s="99" t="s">
        <v>1339</v>
      </c>
      <c r="C11" s="102">
        <v>2</v>
      </c>
      <c r="D11" s="96"/>
      <c r="E11" s="77" t="s">
        <v>1340</v>
      </c>
      <c r="F11" s="104">
        <v>85</v>
      </c>
    </row>
    <row r="12" spans="1:6">
      <c r="A12" s="98"/>
      <c r="B12" s="99" t="s">
        <v>474</v>
      </c>
      <c r="C12" s="102" t="s">
        <v>475</v>
      </c>
      <c r="D12" s="96"/>
      <c r="E12" s="77" t="s">
        <v>476</v>
      </c>
      <c r="F12" s="104">
        <v>86</v>
      </c>
    </row>
    <row r="13" spans="1:6">
      <c r="A13" s="98"/>
      <c r="B13" s="99" t="s">
        <v>477</v>
      </c>
      <c r="C13" s="102"/>
      <c r="D13" s="96"/>
      <c r="E13" s="77" t="s">
        <v>478</v>
      </c>
      <c r="F13" s="104"/>
    </row>
    <row r="14" spans="1:6">
      <c r="A14" s="98"/>
      <c r="B14" s="99" t="s">
        <v>477</v>
      </c>
      <c r="C14" s="102"/>
      <c r="D14" s="96"/>
      <c r="E14" s="77" t="s">
        <v>2136</v>
      </c>
      <c r="F14" s="104" t="s">
        <v>2137</v>
      </c>
    </row>
    <row r="15" spans="1:6">
      <c r="A15" s="98"/>
      <c r="B15" s="99" t="s">
        <v>477</v>
      </c>
      <c r="C15" s="102"/>
      <c r="D15" s="96"/>
      <c r="E15" s="77" t="s">
        <v>2138</v>
      </c>
      <c r="F15" s="104" t="s">
        <v>2139</v>
      </c>
    </row>
    <row r="16" spans="1:6">
      <c r="A16" s="98"/>
      <c r="B16" s="99" t="s">
        <v>2140</v>
      </c>
      <c r="C16" s="102" t="s">
        <v>2141</v>
      </c>
      <c r="D16" s="96"/>
      <c r="E16" s="77" t="s">
        <v>2142</v>
      </c>
      <c r="F16" s="104" t="s">
        <v>2143</v>
      </c>
    </row>
    <row r="17" spans="1:6">
      <c r="A17" s="98"/>
      <c r="B17" s="99" t="s">
        <v>2144</v>
      </c>
      <c r="C17" s="102" t="s">
        <v>2145</v>
      </c>
      <c r="D17" s="96"/>
      <c r="E17" s="77" t="s">
        <v>2146</v>
      </c>
      <c r="F17" s="104" t="s">
        <v>2147</v>
      </c>
    </row>
    <row r="18" spans="1:6">
      <c r="A18" s="98"/>
      <c r="B18" s="99" t="s">
        <v>2148</v>
      </c>
      <c r="C18" s="102">
        <v>10</v>
      </c>
      <c r="D18" s="96"/>
      <c r="E18" s="77"/>
      <c r="F18" s="104"/>
    </row>
    <row r="19" spans="1:6" ht="15.75">
      <c r="A19" s="98"/>
      <c r="B19" s="99" t="s">
        <v>2149</v>
      </c>
      <c r="C19" s="102">
        <v>11</v>
      </c>
      <c r="D19" s="96"/>
      <c r="E19" s="105"/>
      <c r="F19" s="104"/>
    </row>
    <row r="20" spans="1:6" ht="15.75">
      <c r="A20" s="98"/>
      <c r="B20" s="99" t="s">
        <v>2150</v>
      </c>
      <c r="C20" s="102">
        <v>12</v>
      </c>
      <c r="D20" s="96"/>
      <c r="E20" s="108" t="s">
        <v>2151</v>
      </c>
      <c r="F20" s="104"/>
    </row>
    <row r="21" spans="1:6">
      <c r="A21" s="98"/>
      <c r="B21" s="99" t="s">
        <v>573</v>
      </c>
      <c r="C21" s="106">
        <v>13</v>
      </c>
      <c r="D21" s="96"/>
      <c r="E21" s="77"/>
      <c r="F21" s="104"/>
    </row>
    <row r="22" spans="1:6">
      <c r="A22" s="98"/>
      <c r="B22" s="99" t="s">
        <v>574</v>
      </c>
      <c r="C22" s="106">
        <v>14</v>
      </c>
      <c r="D22" s="96"/>
      <c r="E22" s="77"/>
      <c r="F22" s="107"/>
    </row>
    <row r="23" spans="1:6" ht="15.75">
      <c r="A23" s="98"/>
      <c r="B23" s="99" t="s">
        <v>575</v>
      </c>
      <c r="C23" s="106">
        <v>15</v>
      </c>
      <c r="D23" s="96"/>
      <c r="E23" s="105"/>
      <c r="F23" s="107"/>
    </row>
    <row r="24" spans="1:6" ht="15.75">
      <c r="A24" s="98"/>
      <c r="B24" s="99" t="s">
        <v>576</v>
      </c>
      <c r="C24" s="106" t="s">
        <v>577</v>
      </c>
      <c r="D24" s="96"/>
      <c r="E24" s="108" t="s">
        <v>578</v>
      </c>
      <c r="F24" s="107"/>
    </row>
    <row r="25" spans="1:6">
      <c r="A25" s="98"/>
      <c r="B25" s="99" t="s">
        <v>579</v>
      </c>
      <c r="C25" s="102">
        <v>18</v>
      </c>
      <c r="D25" s="103"/>
      <c r="E25" s="77"/>
      <c r="F25" s="107"/>
    </row>
    <row r="26" spans="1:6">
      <c r="A26" s="98"/>
      <c r="B26" s="99" t="s">
        <v>580</v>
      </c>
      <c r="C26" s="102">
        <v>19</v>
      </c>
      <c r="D26" s="103"/>
      <c r="E26" s="77"/>
      <c r="F26" s="107"/>
    </row>
    <row r="27" spans="1:6" ht="15.75">
      <c r="A27" s="98"/>
      <c r="B27" s="99" t="s">
        <v>581</v>
      </c>
      <c r="C27" s="102">
        <v>20</v>
      </c>
      <c r="D27" s="96"/>
      <c r="E27" s="108" t="s">
        <v>2105</v>
      </c>
      <c r="F27" s="107"/>
    </row>
    <row r="28" spans="1:6">
      <c r="A28" s="98"/>
      <c r="B28" s="99" t="s">
        <v>2106</v>
      </c>
      <c r="C28" s="102">
        <v>21</v>
      </c>
      <c r="D28" s="96"/>
      <c r="E28" s="77" t="s">
        <v>2107</v>
      </c>
      <c r="F28" s="104" t="s">
        <v>2108</v>
      </c>
    </row>
    <row r="29" spans="1:6">
      <c r="A29" s="98"/>
      <c r="B29" s="99" t="s">
        <v>2109</v>
      </c>
      <c r="C29" s="102">
        <v>22</v>
      </c>
      <c r="D29" s="96"/>
      <c r="E29" s="77"/>
      <c r="F29" s="107"/>
    </row>
    <row r="30" spans="1:6">
      <c r="A30" s="98"/>
      <c r="B30" s="99" t="s">
        <v>2110</v>
      </c>
      <c r="C30" s="102">
        <v>23</v>
      </c>
      <c r="D30" s="96"/>
      <c r="E30" s="77"/>
      <c r="F30" s="107"/>
    </row>
    <row r="31" spans="1:6">
      <c r="A31" s="98"/>
      <c r="B31" s="99" t="s">
        <v>2111</v>
      </c>
      <c r="C31" s="102">
        <v>24</v>
      </c>
      <c r="D31" s="103"/>
      <c r="E31" s="77"/>
      <c r="F31" s="107"/>
    </row>
    <row r="32" spans="1:6">
      <c r="A32" s="98"/>
      <c r="B32" s="99" t="s">
        <v>97</v>
      </c>
      <c r="C32" s="102">
        <v>25</v>
      </c>
      <c r="D32" s="103"/>
      <c r="E32" s="77"/>
      <c r="F32" s="107"/>
    </row>
    <row r="33" spans="1:6">
      <c r="A33" s="98"/>
      <c r="B33" s="99" t="s">
        <v>98</v>
      </c>
      <c r="C33" s="102" t="s">
        <v>99</v>
      </c>
      <c r="D33" s="96"/>
      <c r="E33" s="77"/>
      <c r="F33" s="107"/>
    </row>
    <row r="34" spans="1:6">
      <c r="A34" s="109"/>
      <c r="B34" s="99" t="s">
        <v>100</v>
      </c>
      <c r="C34" s="102" t="s">
        <v>1324</v>
      </c>
      <c r="D34" s="96"/>
      <c r="E34" s="77"/>
      <c r="F34" s="107"/>
    </row>
    <row r="35" spans="1:6">
      <c r="A35" s="109"/>
      <c r="B35" s="99" t="s">
        <v>1237</v>
      </c>
      <c r="C35" s="102" t="s">
        <v>1238</v>
      </c>
      <c r="D35" s="96"/>
      <c r="E35" s="77"/>
      <c r="F35" s="107"/>
    </row>
    <row r="36" spans="1:6">
      <c r="A36" s="98"/>
      <c r="B36" s="99" t="s">
        <v>1239</v>
      </c>
      <c r="C36" s="102" t="s">
        <v>1240</v>
      </c>
      <c r="D36" s="96"/>
      <c r="E36" s="77"/>
      <c r="F36" s="107"/>
    </row>
    <row r="37" spans="1:6">
      <c r="A37" s="98"/>
      <c r="B37" s="99"/>
      <c r="C37" s="77" t="s">
        <v>1324</v>
      </c>
      <c r="D37" s="96"/>
      <c r="E37" s="77"/>
      <c r="F37" s="107"/>
    </row>
    <row r="38" spans="1:6" ht="15.75">
      <c r="A38" s="98"/>
      <c r="B38" s="110" t="s">
        <v>1241</v>
      </c>
      <c r="C38" s="77"/>
      <c r="D38" s="96"/>
      <c r="E38" s="77"/>
      <c r="F38" s="111"/>
    </row>
    <row r="39" spans="1:6">
      <c r="A39" s="98"/>
      <c r="B39" s="99" t="s">
        <v>1242</v>
      </c>
      <c r="C39" s="112" t="s">
        <v>1243</v>
      </c>
      <c r="D39" s="96"/>
      <c r="E39" s="77"/>
      <c r="F39" s="107"/>
    </row>
    <row r="40" spans="1:6">
      <c r="A40" s="98"/>
      <c r="B40" s="99" t="s">
        <v>1244</v>
      </c>
      <c r="C40" s="112" t="s">
        <v>1245</v>
      </c>
      <c r="D40" s="96"/>
      <c r="E40" s="77"/>
      <c r="F40" s="107"/>
    </row>
    <row r="41" spans="1:6">
      <c r="A41" s="98"/>
      <c r="B41" s="99" t="s">
        <v>1246</v>
      </c>
      <c r="C41" s="112" t="s">
        <v>1247</v>
      </c>
      <c r="D41" s="96"/>
      <c r="E41" s="77"/>
      <c r="F41" s="107"/>
    </row>
    <row r="42" spans="1:6">
      <c r="A42" s="98"/>
      <c r="B42" s="99" t="s">
        <v>1248</v>
      </c>
      <c r="C42" s="112" t="s">
        <v>1249</v>
      </c>
      <c r="D42" s="96"/>
      <c r="E42" s="77"/>
      <c r="F42" s="107"/>
    </row>
    <row r="43" spans="1:6">
      <c r="A43" s="98"/>
      <c r="B43" s="99" t="s">
        <v>1250</v>
      </c>
      <c r="C43" s="112" t="s">
        <v>1251</v>
      </c>
      <c r="D43" s="96"/>
      <c r="E43" s="77"/>
      <c r="F43" s="107"/>
    </row>
    <row r="44" spans="1:6">
      <c r="A44" s="98"/>
      <c r="B44" s="99"/>
      <c r="C44" s="77"/>
      <c r="D44" s="113"/>
      <c r="E44" s="77"/>
      <c r="F44" s="107"/>
    </row>
    <row r="45" spans="1:6" ht="15.75">
      <c r="A45" s="98"/>
      <c r="B45" s="110" t="s">
        <v>1252</v>
      </c>
      <c r="C45" s="77"/>
      <c r="D45" s="113"/>
      <c r="E45" s="105"/>
      <c r="F45" s="107"/>
    </row>
    <row r="46" spans="1:6">
      <c r="A46" s="98"/>
      <c r="B46" s="99" t="s">
        <v>1253</v>
      </c>
      <c r="C46" s="106" t="s">
        <v>1254</v>
      </c>
      <c r="D46" s="96"/>
      <c r="E46" s="77"/>
      <c r="F46" s="107"/>
    </row>
    <row r="47" spans="1:6">
      <c r="A47" s="98"/>
      <c r="B47" s="99" t="s">
        <v>1255</v>
      </c>
      <c r="C47" s="106">
        <v>63</v>
      </c>
      <c r="D47" s="96"/>
      <c r="E47" s="77"/>
      <c r="F47" s="107"/>
    </row>
    <row r="48" spans="1:6">
      <c r="A48" s="98"/>
      <c r="B48" s="99" t="s">
        <v>1256</v>
      </c>
      <c r="C48" s="106">
        <v>64</v>
      </c>
      <c r="D48" s="96"/>
      <c r="E48" s="77"/>
      <c r="F48" s="107"/>
    </row>
    <row r="49" spans="1:6">
      <c r="A49" s="98"/>
      <c r="B49" s="99" t="s">
        <v>1257</v>
      </c>
      <c r="C49" s="106" t="s">
        <v>1258</v>
      </c>
      <c r="D49" s="96"/>
      <c r="E49" s="77"/>
      <c r="F49" s="107"/>
    </row>
    <row r="50" spans="1:6">
      <c r="A50" s="98"/>
      <c r="B50" s="99" t="s">
        <v>1259</v>
      </c>
      <c r="C50" s="106">
        <v>67</v>
      </c>
      <c r="D50" s="96"/>
      <c r="E50" s="77"/>
      <c r="F50" s="107"/>
    </row>
    <row r="51" spans="1:6">
      <c r="A51" s="98"/>
      <c r="B51" s="99" t="s">
        <v>110</v>
      </c>
      <c r="C51" s="106">
        <v>68</v>
      </c>
      <c r="D51" s="103"/>
      <c r="E51" s="77"/>
      <c r="F51" s="107"/>
    </row>
    <row r="52" spans="1:6">
      <c r="A52" s="109"/>
      <c r="B52" s="99" t="s">
        <v>111</v>
      </c>
      <c r="C52" s="106">
        <v>69</v>
      </c>
      <c r="D52" s="96"/>
      <c r="E52" s="77"/>
      <c r="F52" s="107"/>
    </row>
    <row r="53" spans="1:6">
      <c r="A53" s="98"/>
      <c r="B53" s="99" t="s">
        <v>1292</v>
      </c>
      <c r="C53" s="106" t="s">
        <v>1293</v>
      </c>
      <c r="D53" s="103"/>
      <c r="E53" s="77"/>
      <c r="F53" s="107"/>
    </row>
    <row r="54" spans="1:6">
      <c r="A54" s="98"/>
      <c r="B54" s="99" t="s">
        <v>1294</v>
      </c>
      <c r="C54" s="106" t="s">
        <v>1295</v>
      </c>
      <c r="D54" s="113"/>
      <c r="E54" s="77"/>
      <c r="F54" s="107"/>
    </row>
    <row r="55" spans="1:6" ht="15.75">
      <c r="A55" s="109"/>
      <c r="B55" s="99" t="s">
        <v>2505</v>
      </c>
      <c r="C55" s="102" t="s">
        <v>2506</v>
      </c>
      <c r="D55" s="113"/>
      <c r="E55" s="105"/>
      <c r="F55" s="107"/>
    </row>
    <row r="56" spans="1:6">
      <c r="A56" s="98"/>
      <c r="B56" s="99" t="s">
        <v>2507</v>
      </c>
      <c r="C56" s="102">
        <v>80</v>
      </c>
      <c r="D56" s="103"/>
      <c r="E56" s="77"/>
      <c r="F56" s="107"/>
    </row>
    <row r="57" spans="1:6" ht="15.75">
      <c r="A57" s="98"/>
      <c r="B57" s="99" t="s">
        <v>114</v>
      </c>
      <c r="C57" s="106">
        <v>81</v>
      </c>
      <c r="D57" s="103"/>
      <c r="E57" s="105"/>
      <c r="F57" s="107"/>
    </row>
    <row r="58" spans="1:6" ht="16.5" thickBot="1">
      <c r="A58" s="114"/>
      <c r="B58" s="115"/>
      <c r="C58" s="116"/>
      <c r="D58" s="117"/>
      <c r="E58" s="118"/>
      <c r="F58" s="119"/>
    </row>
    <row r="59" spans="1:6">
      <c r="A59" s="77"/>
      <c r="B59" s="77"/>
      <c r="C59" s="77"/>
      <c r="D59" s="77"/>
      <c r="E59" s="415" t="s">
        <v>115</v>
      </c>
      <c r="F59" s="77"/>
    </row>
    <row r="60" spans="1:6">
      <c r="A60" s="112"/>
      <c r="B60" s="112"/>
      <c r="C60" s="112"/>
      <c r="D60" s="112"/>
      <c r="E60" s="112"/>
      <c r="F60" s="112"/>
    </row>
    <row r="61" spans="1:6">
      <c r="A61" s="77"/>
      <c r="B61" s="77"/>
      <c r="C61" s="77"/>
      <c r="D61" s="77"/>
      <c r="E61" s="77"/>
      <c r="F61" s="77"/>
    </row>
    <row r="65" spans="2:6">
      <c r="C65" s="40"/>
      <c r="D65" s="40"/>
      <c r="E65" s="40"/>
      <c r="F65" s="40"/>
    </row>
    <row r="68" spans="2:6">
      <c r="B68" s="62"/>
    </row>
    <row r="69" spans="2:6">
      <c r="B69" s="62"/>
    </row>
    <row r="70" spans="2:6">
      <c r="B70" s="62"/>
    </row>
    <row r="71" spans="2:6">
      <c r="B71" s="62"/>
    </row>
    <row r="72" spans="2:6">
      <c r="B72" s="62"/>
    </row>
    <row r="73" spans="2:6">
      <c r="B73" s="62"/>
    </row>
    <row r="74" spans="2:6">
      <c r="B74" s="62"/>
    </row>
    <row r="75" spans="2:6">
      <c r="B75" s="62"/>
    </row>
    <row r="76" spans="2:6">
      <c r="B76" s="35"/>
    </row>
  </sheetData>
  <phoneticPr fontId="0" type="noConversion"/>
  <printOptions horizontalCentered="1" verticalCentered="1"/>
  <pageMargins left="0.5" right="0.5" top="0.5" bottom="0.5" header="0.5" footer="0.5"/>
  <pageSetup scale="73" orientation="portrait" r:id="rId1"/>
  <headerFooter alignWithMargins="0"/>
  <rowBreaks count="1" manualBreakCount="1">
    <brk id="60"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N77"/>
  <sheetViews>
    <sheetView view="pageBreakPreview" topLeftCell="C37" zoomScale="70" zoomScaleNormal="60" zoomScaleSheetLayoutView="70" workbookViewId="0">
      <selection activeCell="L20" sqref="L20:P30"/>
    </sheetView>
  </sheetViews>
  <sheetFormatPr defaultColWidth="9.6640625" defaultRowHeight="12.75"/>
  <cols>
    <col min="1" max="1" width="4.6640625" style="913" customWidth="1"/>
    <col min="2" max="2" width="37.109375" style="913" customWidth="1"/>
    <col min="3" max="5" width="15.77734375" style="913" customWidth="1"/>
    <col min="6" max="6" width="15.6640625" style="913" customWidth="1"/>
    <col min="7" max="8" width="15.88671875" style="913" customWidth="1"/>
    <col min="9" max="9" width="14.21875" style="913" customWidth="1"/>
    <col min="10" max="10" width="17.77734375" style="913" customWidth="1"/>
    <col min="11" max="11" width="11.6640625" style="913" bestFit="1" customWidth="1"/>
    <col min="12" max="12" width="14.77734375" style="913" bestFit="1" customWidth="1"/>
    <col min="13" max="13" width="9.6640625" style="913"/>
    <col min="14" max="14" width="11.6640625" style="913" bestFit="1" customWidth="1"/>
    <col min="15" max="16384" width="9.6640625" style="913"/>
  </cols>
  <sheetData>
    <row r="1" spans="1:10" ht="16.5" thickBot="1">
      <c r="A1" s="909" t="s">
        <v>4037</v>
      </c>
      <c r="B1" s="910"/>
      <c r="C1" s="910"/>
      <c r="D1" s="910"/>
      <c r="E1" s="910"/>
      <c r="F1" s="910"/>
      <c r="G1" s="910"/>
      <c r="H1" s="911"/>
      <c r="I1" s="912"/>
      <c r="J1" s="911"/>
    </row>
    <row r="2" spans="1:10" ht="15.75">
      <c r="A2" s="914"/>
      <c r="B2" s="915"/>
      <c r="C2" s="915"/>
      <c r="D2" s="915"/>
      <c r="E2" s="915"/>
      <c r="F2" s="915"/>
      <c r="G2" s="915"/>
      <c r="H2" s="915"/>
      <c r="I2" s="915"/>
      <c r="J2" s="916"/>
    </row>
    <row r="3" spans="1:10" ht="15.75">
      <c r="A3" s="917" t="s">
        <v>570</v>
      </c>
      <c r="B3" s="918"/>
      <c r="C3" s="918"/>
      <c r="D3" s="918"/>
      <c r="E3" s="918"/>
      <c r="F3" s="918"/>
      <c r="G3" s="918"/>
      <c r="H3" s="918"/>
      <c r="I3" s="918"/>
      <c r="J3" s="919"/>
    </row>
    <row r="4" spans="1:10" ht="15">
      <c r="A4" s="920"/>
      <c r="B4" s="911" t="s">
        <v>571</v>
      </c>
      <c r="C4" s="921"/>
      <c r="D4" s="921"/>
      <c r="E4" s="921"/>
      <c r="F4" s="921"/>
      <c r="G4" s="921"/>
      <c r="H4" s="921"/>
      <c r="I4" s="921"/>
      <c r="J4" s="922"/>
    </row>
    <row r="5" spans="1:10" ht="15">
      <c r="A5" s="920"/>
      <c r="B5" s="911"/>
      <c r="C5" s="921"/>
      <c r="D5" s="921"/>
      <c r="E5" s="921"/>
      <c r="F5" s="921"/>
      <c r="G5" s="921"/>
      <c r="H5" s="921"/>
      <c r="I5" s="921"/>
      <c r="J5" s="922"/>
    </row>
    <row r="6" spans="1:10" ht="15">
      <c r="A6" s="920"/>
      <c r="B6" s="911" t="s">
        <v>572</v>
      </c>
      <c r="C6" s="923"/>
      <c r="D6" s="923"/>
      <c r="E6" s="923"/>
      <c r="F6" s="923"/>
      <c r="G6" s="923"/>
      <c r="H6" s="923"/>
      <c r="I6" s="923"/>
      <c r="J6" s="919"/>
    </row>
    <row r="7" spans="1:10" ht="15">
      <c r="A7" s="920"/>
      <c r="B7" s="911"/>
      <c r="C7" s="923"/>
      <c r="D7" s="923"/>
      <c r="E7" s="923"/>
      <c r="F7" s="923"/>
      <c r="G7" s="923"/>
      <c r="H7" s="923"/>
      <c r="I7" s="923"/>
      <c r="J7" s="919"/>
    </row>
    <row r="8" spans="1:10" ht="15">
      <c r="A8" s="920"/>
      <c r="B8" s="924" t="s">
        <v>2096</v>
      </c>
      <c r="J8" s="925"/>
    </row>
    <row r="9" spans="1:10" ht="15">
      <c r="A9" s="920"/>
      <c r="B9" s="924" t="s">
        <v>2292</v>
      </c>
      <c r="J9" s="925"/>
    </row>
    <row r="10" spans="1:10" ht="15">
      <c r="A10" s="920"/>
      <c r="B10" s="924" t="s">
        <v>2293</v>
      </c>
      <c r="J10" s="925"/>
    </row>
    <row r="11" spans="1:10" ht="15">
      <c r="A11" s="920"/>
      <c r="B11" s="924" t="s">
        <v>2294</v>
      </c>
      <c r="J11" s="925"/>
    </row>
    <row r="12" spans="1:10" ht="15">
      <c r="A12" s="920"/>
      <c r="B12" s="926"/>
      <c r="J12" s="925"/>
    </row>
    <row r="13" spans="1:10" ht="15">
      <c r="A13" s="920"/>
      <c r="B13" s="924" t="s">
        <v>2593</v>
      </c>
      <c r="J13" s="925"/>
    </row>
    <row r="14" spans="1:10" ht="15">
      <c r="A14" s="920"/>
      <c r="B14" s="926"/>
      <c r="C14" s="923"/>
      <c r="D14" s="923"/>
      <c r="E14" s="923"/>
      <c r="F14" s="923"/>
      <c r="G14" s="923"/>
      <c r="H14" s="923"/>
      <c r="I14" s="923"/>
      <c r="J14" s="919"/>
    </row>
    <row r="15" spans="1:10" ht="15">
      <c r="A15" s="920"/>
      <c r="B15" s="927" t="s">
        <v>2594</v>
      </c>
      <c r="C15" s="923"/>
      <c r="D15" s="923"/>
      <c r="E15" s="923"/>
      <c r="F15" s="923"/>
      <c r="G15" s="923"/>
      <c r="H15" s="923"/>
      <c r="I15" s="923"/>
      <c r="J15" s="919"/>
    </row>
    <row r="16" spans="1:10" ht="15">
      <c r="A16" s="920"/>
      <c r="B16" s="927"/>
      <c r="C16" s="923"/>
      <c r="D16" s="923"/>
      <c r="E16" s="923"/>
      <c r="F16" s="923"/>
      <c r="G16" s="923"/>
      <c r="H16" s="923"/>
      <c r="I16" s="923"/>
      <c r="J16" s="919"/>
    </row>
    <row r="17" spans="1:14" ht="15">
      <c r="A17" s="928"/>
      <c r="B17" s="929" t="s">
        <v>2536</v>
      </c>
      <c r="C17" s="930"/>
      <c r="D17" s="930"/>
      <c r="E17" s="930"/>
      <c r="F17" s="930"/>
      <c r="G17" s="930"/>
      <c r="H17" s="930"/>
      <c r="I17" s="930"/>
      <c r="J17" s="931"/>
    </row>
    <row r="18" spans="1:14" ht="15">
      <c r="A18" s="932"/>
      <c r="B18" s="933"/>
      <c r="C18" s="934"/>
      <c r="D18" s="934"/>
      <c r="E18" s="935"/>
      <c r="F18" s="934"/>
      <c r="G18" s="935"/>
      <c r="H18" s="934"/>
      <c r="I18" s="935"/>
      <c r="J18" s="936"/>
    </row>
    <row r="19" spans="1:14" ht="15">
      <c r="A19" s="937"/>
      <c r="B19" s="938"/>
      <c r="C19" s="939" t="s">
        <v>273</v>
      </c>
      <c r="D19" s="939"/>
      <c r="E19" s="940" t="s">
        <v>2595</v>
      </c>
      <c r="F19" s="941"/>
      <c r="G19" s="940" t="s">
        <v>2596</v>
      </c>
      <c r="H19" s="941"/>
      <c r="I19" s="940" t="s">
        <v>2597</v>
      </c>
      <c r="J19" s="919"/>
    </row>
    <row r="20" spans="1:14" ht="15">
      <c r="A20" s="937"/>
      <c r="B20" s="938"/>
      <c r="C20" s="939"/>
      <c r="D20" s="939"/>
      <c r="E20" s="942"/>
      <c r="F20" s="943"/>
      <c r="G20" s="942" t="s">
        <v>273</v>
      </c>
      <c r="H20" s="943"/>
      <c r="I20" s="944" t="s">
        <v>2598</v>
      </c>
      <c r="J20" s="945"/>
    </row>
    <row r="21" spans="1:14" ht="15">
      <c r="A21" s="937"/>
      <c r="B21" s="938"/>
      <c r="C21" s="946" t="s">
        <v>1435</v>
      </c>
      <c r="D21" s="946" t="s">
        <v>2599</v>
      </c>
      <c r="E21" s="947" t="s">
        <v>1279</v>
      </c>
      <c r="F21" s="948" t="s">
        <v>1279</v>
      </c>
      <c r="G21" s="948" t="s">
        <v>1279</v>
      </c>
      <c r="H21" s="948" t="s">
        <v>1279</v>
      </c>
      <c r="I21" s="948" t="s">
        <v>235</v>
      </c>
      <c r="J21" s="949" t="s">
        <v>235</v>
      </c>
    </row>
    <row r="22" spans="1:14" ht="15">
      <c r="A22" s="937" t="s">
        <v>524</v>
      </c>
      <c r="B22" s="950" t="s">
        <v>2600</v>
      </c>
      <c r="C22" s="946" t="s">
        <v>2601</v>
      </c>
      <c r="D22" s="946" t="s">
        <v>2602</v>
      </c>
      <c r="E22" s="946" t="s">
        <v>2603</v>
      </c>
      <c r="F22" s="946" t="s">
        <v>2603</v>
      </c>
      <c r="G22" s="946" t="s">
        <v>2603</v>
      </c>
      <c r="H22" s="946" t="s">
        <v>2603</v>
      </c>
      <c r="I22" s="946" t="s">
        <v>2603</v>
      </c>
      <c r="J22" s="951" t="s">
        <v>2603</v>
      </c>
    </row>
    <row r="23" spans="1:14" ht="15">
      <c r="A23" s="937" t="s">
        <v>529</v>
      </c>
      <c r="B23" s="938" t="s">
        <v>273</v>
      </c>
      <c r="C23" s="946" t="s">
        <v>266</v>
      </c>
      <c r="D23" s="946" t="s">
        <v>2278</v>
      </c>
      <c r="E23" s="946" t="s">
        <v>2009</v>
      </c>
      <c r="F23" s="946" t="s">
        <v>2604</v>
      </c>
      <c r="G23" s="946" t="s">
        <v>2009</v>
      </c>
      <c r="H23" s="946" t="s">
        <v>2604</v>
      </c>
      <c r="I23" s="946" t="s">
        <v>2009</v>
      </c>
      <c r="J23" s="951" t="s">
        <v>2604</v>
      </c>
    </row>
    <row r="24" spans="1:14" ht="15">
      <c r="A24" s="952"/>
      <c r="B24" s="953" t="s">
        <v>2502</v>
      </c>
      <c r="C24" s="954" t="s">
        <v>2503</v>
      </c>
      <c r="D24" s="954" t="s">
        <v>272</v>
      </c>
      <c r="E24" s="954" t="s">
        <v>2279</v>
      </c>
      <c r="F24" s="954" t="s">
        <v>2468</v>
      </c>
      <c r="G24" s="955" t="s">
        <v>2469</v>
      </c>
      <c r="H24" s="953" t="s">
        <v>2470</v>
      </c>
      <c r="I24" s="954" t="s">
        <v>2471</v>
      </c>
      <c r="J24" s="956" t="s">
        <v>2432</v>
      </c>
    </row>
    <row r="25" spans="1:14" ht="15">
      <c r="A25" s="957" t="s">
        <v>520</v>
      </c>
      <c r="B25" s="950" t="s">
        <v>2605</v>
      </c>
      <c r="C25" s="2362"/>
      <c r="D25" s="939"/>
      <c r="E25" s="939"/>
      <c r="F25" s="939"/>
      <c r="G25" s="958"/>
      <c r="H25" s="959"/>
      <c r="I25" s="960"/>
      <c r="J25" s="961"/>
      <c r="K25" s="962"/>
      <c r="L25" s="963"/>
      <c r="M25" s="963"/>
      <c r="N25" s="963"/>
    </row>
    <row r="26" spans="1:14" ht="15">
      <c r="A26" s="957" t="s">
        <v>275</v>
      </c>
      <c r="B26" s="938" t="s">
        <v>2606</v>
      </c>
      <c r="C26" s="2363">
        <f t="shared" ref="C26:C32" si="0">D26+E26</f>
        <v>573066671.36000001</v>
      </c>
      <c r="D26" s="964"/>
      <c r="E26" s="965">
        <v>573066671.36000001</v>
      </c>
      <c r="F26" s="966">
        <v>512895973.35000002</v>
      </c>
      <c r="G26" s="967">
        <v>44341507.399999999</v>
      </c>
      <c r="H26" s="967">
        <v>37821451</v>
      </c>
      <c r="I26" s="967">
        <v>450116.83333333331</v>
      </c>
      <c r="J26" s="967">
        <v>447857.66666666663</v>
      </c>
      <c r="K26" s="963"/>
      <c r="L26" s="1068"/>
      <c r="M26" s="968"/>
      <c r="N26" s="963"/>
    </row>
    <row r="27" spans="1:14" ht="15">
      <c r="A27" s="957" t="s">
        <v>2275</v>
      </c>
      <c r="B27" s="938" t="s">
        <v>2607</v>
      </c>
      <c r="C27" s="969"/>
      <c r="D27" s="969"/>
      <c r="E27" s="970"/>
      <c r="F27" s="970"/>
      <c r="G27" s="971" t="s">
        <v>273</v>
      </c>
      <c r="H27" s="971" t="s">
        <v>273</v>
      </c>
      <c r="I27" s="971"/>
      <c r="J27" s="971"/>
      <c r="K27" s="963"/>
      <c r="L27" s="963"/>
      <c r="M27" s="972"/>
      <c r="N27" s="963"/>
    </row>
    <row r="28" spans="1:14" ht="15">
      <c r="A28" s="957" t="s">
        <v>2284</v>
      </c>
      <c r="B28" s="938" t="s">
        <v>2534</v>
      </c>
      <c r="C28" s="2363">
        <f t="shared" si="0"/>
        <v>142879573.85984001</v>
      </c>
      <c r="D28" s="958"/>
      <c r="E28" s="973">
        <v>142879573.85984001</v>
      </c>
      <c r="F28" s="973">
        <v>127405874.31872001</v>
      </c>
      <c r="G28" s="973">
        <v>12668671.368000001</v>
      </c>
      <c r="H28" s="973">
        <v>11294212.049600001</v>
      </c>
      <c r="I28" s="967">
        <v>35405.084666666662</v>
      </c>
      <c r="J28" s="967">
        <v>35517.03</v>
      </c>
      <c r="K28" s="963"/>
      <c r="L28" s="963"/>
      <c r="M28" s="968"/>
      <c r="N28" s="963"/>
    </row>
    <row r="29" spans="1:14" ht="15">
      <c r="A29" s="957" t="s">
        <v>2285</v>
      </c>
      <c r="B29" s="938" t="s">
        <v>2533</v>
      </c>
      <c r="C29" s="2363">
        <f t="shared" si="0"/>
        <v>15067814.900159998</v>
      </c>
      <c r="D29" s="958"/>
      <c r="E29" s="973">
        <v>15067814.900159998</v>
      </c>
      <c r="F29" s="973">
        <v>13529827.361280002</v>
      </c>
      <c r="G29" s="974">
        <v>1345345.632</v>
      </c>
      <c r="H29" s="974">
        <v>1199385.3504000003</v>
      </c>
      <c r="I29" s="967">
        <v>3759.8319999999999</v>
      </c>
      <c r="J29" s="967">
        <v>3771.7200000000003</v>
      </c>
      <c r="K29" s="963"/>
      <c r="L29" s="963"/>
      <c r="M29" s="968"/>
      <c r="N29" s="963"/>
    </row>
    <row r="30" spans="1:14" ht="15">
      <c r="A30" s="957" t="s">
        <v>2004</v>
      </c>
      <c r="B30" s="938" t="s">
        <v>2608</v>
      </c>
      <c r="C30" s="2364">
        <f t="shared" si="0"/>
        <v>0</v>
      </c>
      <c r="D30" s="958"/>
      <c r="E30" s="973"/>
      <c r="F30" s="973"/>
      <c r="G30" s="976" t="s">
        <v>273</v>
      </c>
      <c r="H30" s="976" t="s">
        <v>273</v>
      </c>
      <c r="I30" s="967" t="s">
        <v>273</v>
      </c>
      <c r="J30" s="967" t="s">
        <v>273</v>
      </c>
      <c r="K30" s="962"/>
      <c r="L30" s="963"/>
      <c r="M30" s="968"/>
      <c r="N30" s="963"/>
    </row>
    <row r="31" spans="1:14" ht="15">
      <c r="A31" s="957" t="s">
        <v>2010</v>
      </c>
      <c r="B31" s="938" t="s">
        <v>2609</v>
      </c>
      <c r="C31" s="2363">
        <f t="shared" si="0"/>
        <v>134098328.03000003</v>
      </c>
      <c r="D31" s="958"/>
      <c r="E31" s="973">
        <v>134098328.03000003</v>
      </c>
      <c r="F31" s="973">
        <v>100020020.25999999</v>
      </c>
      <c r="G31" s="976">
        <v>21400191</v>
      </c>
      <c r="H31" s="976">
        <v>21544341</v>
      </c>
      <c r="I31" s="967">
        <v>28.833333333333332</v>
      </c>
      <c r="J31" s="967">
        <v>22.416666666666668</v>
      </c>
      <c r="K31" s="962"/>
      <c r="L31" s="963"/>
      <c r="M31" s="968"/>
      <c r="N31" s="963"/>
    </row>
    <row r="32" spans="1:14" ht="15">
      <c r="A32" s="957" t="s">
        <v>2011</v>
      </c>
      <c r="B32" s="938" t="s">
        <v>2610</v>
      </c>
      <c r="C32" s="2364">
        <f t="shared" si="0"/>
        <v>0</v>
      </c>
      <c r="D32" s="958"/>
      <c r="E32" s="973"/>
      <c r="F32" s="977"/>
      <c r="G32" s="976"/>
      <c r="H32" s="976"/>
      <c r="I32" s="967"/>
      <c r="J32" s="961"/>
      <c r="L32" s="963"/>
      <c r="M32" s="963"/>
      <c r="N32" s="963"/>
    </row>
    <row r="33" spans="1:14" ht="15">
      <c r="A33" s="957" t="s">
        <v>2145</v>
      </c>
      <c r="B33" s="938" t="s">
        <v>2611</v>
      </c>
      <c r="C33" s="2365">
        <f t="shared" ref="C33:I33" si="1">SUM(C26:C32)</f>
        <v>865112388.1500001</v>
      </c>
      <c r="D33" s="979">
        <f t="shared" si="1"/>
        <v>0</v>
      </c>
      <c r="E33" s="980">
        <f>SUM(E26:E32)</f>
        <v>865112388.1500001</v>
      </c>
      <c r="F33" s="980">
        <f t="shared" si="1"/>
        <v>753851695.28999996</v>
      </c>
      <c r="G33" s="980">
        <f>SUM(G26:G32)</f>
        <v>79755715.400000006</v>
      </c>
      <c r="H33" s="980">
        <f t="shared" si="1"/>
        <v>71859389.400000006</v>
      </c>
      <c r="I33" s="980">
        <f t="shared" si="1"/>
        <v>489310.58333333326</v>
      </c>
      <c r="J33" s="980">
        <f>SUM(J26:J32)</f>
        <v>487168.83333333331</v>
      </c>
      <c r="L33" s="963"/>
      <c r="M33" s="963"/>
      <c r="N33" s="963"/>
    </row>
    <row r="34" spans="1:14" ht="15">
      <c r="A34" s="957" t="s">
        <v>2013</v>
      </c>
      <c r="B34" s="950" t="s">
        <v>2612</v>
      </c>
      <c r="C34" s="959" t="s">
        <v>273</v>
      </c>
      <c r="D34" s="960"/>
      <c r="E34" s="960"/>
      <c r="F34" s="960"/>
      <c r="G34" s="960"/>
      <c r="H34" s="960"/>
      <c r="I34" s="960"/>
      <c r="J34" s="960"/>
    </row>
    <row r="35" spans="1:14" ht="15">
      <c r="A35" s="957" t="s">
        <v>2014</v>
      </c>
      <c r="B35" s="938" t="s">
        <v>2613</v>
      </c>
      <c r="C35" s="975">
        <v>0</v>
      </c>
      <c r="D35" s="958"/>
      <c r="E35" s="981" t="s">
        <v>273</v>
      </c>
      <c r="F35" s="959"/>
      <c r="G35" s="960"/>
      <c r="H35" s="960"/>
      <c r="I35" s="960"/>
      <c r="J35" s="960"/>
    </row>
    <row r="36" spans="1:14" ht="15">
      <c r="A36" s="957" t="s">
        <v>2016</v>
      </c>
      <c r="B36" s="938" t="s">
        <v>2614</v>
      </c>
      <c r="C36" s="975">
        <f>D36+E36</f>
        <v>0</v>
      </c>
      <c r="D36" s="958"/>
      <c r="E36" s="981"/>
      <c r="F36" s="959"/>
      <c r="G36" s="960" t="s">
        <v>273</v>
      </c>
      <c r="H36" s="960" t="s">
        <v>273</v>
      </c>
      <c r="I36" s="960" t="s">
        <v>273</v>
      </c>
      <c r="J36" s="960" t="s">
        <v>273</v>
      </c>
      <c r="L36" s="1687" t="s">
        <v>273</v>
      </c>
    </row>
    <row r="37" spans="1:14" ht="15">
      <c r="A37" s="957" t="s">
        <v>2018</v>
      </c>
      <c r="B37" s="938" t="s">
        <v>2615</v>
      </c>
      <c r="C37" s="982"/>
      <c r="D37" s="983"/>
      <c r="E37" s="984"/>
      <c r="F37" s="985"/>
      <c r="G37" s="986"/>
      <c r="H37" s="986"/>
      <c r="I37" s="986"/>
      <c r="J37" s="986"/>
    </row>
    <row r="38" spans="1:14" ht="15">
      <c r="A38" s="957" t="s">
        <v>2022</v>
      </c>
      <c r="B38" s="938" t="s">
        <v>2616</v>
      </c>
      <c r="C38" s="975">
        <f t="shared" ref="C38:C48" si="2">D38+E38</f>
        <v>0</v>
      </c>
      <c r="D38" s="958"/>
      <c r="E38" s="981"/>
      <c r="F38" s="959"/>
      <c r="G38" s="960"/>
      <c r="H38" s="960"/>
      <c r="I38" s="960"/>
      <c r="J38" s="960"/>
    </row>
    <row r="39" spans="1:14" s="2631" customFormat="1" ht="15">
      <c r="A39" s="2626" t="s">
        <v>2023</v>
      </c>
      <c r="B39" s="2627" t="s">
        <v>2617</v>
      </c>
      <c r="C39" s="2363">
        <f>D39+E39</f>
        <v>162175858.61000001</v>
      </c>
      <c r="D39" s="2628"/>
      <c r="E39" s="974">
        <v>162175858.61000001</v>
      </c>
      <c r="F39" s="974">
        <v>191465898.72</v>
      </c>
      <c r="G39" s="2629">
        <v>49610611.700000003</v>
      </c>
      <c r="H39" s="2629">
        <v>84955076.599999994</v>
      </c>
      <c r="I39" s="2629">
        <v>73514.083333333314</v>
      </c>
      <c r="J39" s="2629">
        <v>71351.416666666657</v>
      </c>
      <c r="K39" s="2630"/>
    </row>
    <row r="40" spans="1:14" ht="15">
      <c r="A40" s="957" t="s">
        <v>2024</v>
      </c>
      <c r="B40" s="938" t="s">
        <v>2618</v>
      </c>
      <c r="C40" s="959"/>
      <c r="D40" s="959"/>
      <c r="E40" s="977"/>
      <c r="F40" s="977"/>
      <c r="G40" s="976" t="s">
        <v>273</v>
      </c>
      <c r="H40" s="976" t="s">
        <v>273</v>
      </c>
      <c r="I40" s="976" t="s">
        <v>273</v>
      </c>
      <c r="J40" s="961"/>
      <c r="L40" s="1687" t="s">
        <v>273</v>
      </c>
    </row>
    <row r="41" spans="1:14" ht="15">
      <c r="A41" s="957" t="s">
        <v>2025</v>
      </c>
      <c r="B41" s="938" t="s">
        <v>2619</v>
      </c>
      <c r="C41" s="975">
        <f t="shared" si="2"/>
        <v>0</v>
      </c>
      <c r="D41" s="958"/>
      <c r="E41" s="973"/>
      <c r="F41" s="973"/>
      <c r="G41" s="976"/>
      <c r="H41" s="976"/>
      <c r="I41" s="976"/>
      <c r="J41" s="961"/>
      <c r="L41" s="1687" t="s">
        <v>273</v>
      </c>
    </row>
    <row r="42" spans="1:14" ht="15">
      <c r="A42" s="957" t="s">
        <v>810</v>
      </c>
      <c r="B42" s="938" t="s">
        <v>2620</v>
      </c>
      <c r="C42" s="975">
        <f t="shared" si="2"/>
        <v>0</v>
      </c>
      <c r="D42" s="958"/>
      <c r="E42" s="973"/>
      <c r="F42" s="973"/>
      <c r="G42" s="977"/>
      <c r="H42" s="976"/>
      <c r="I42" s="976"/>
      <c r="J42" s="961"/>
    </row>
    <row r="43" spans="1:14" ht="15">
      <c r="A43" s="957" t="s">
        <v>2699</v>
      </c>
      <c r="B43" s="938" t="s">
        <v>2621</v>
      </c>
      <c r="C43" s="975">
        <f t="shared" si="2"/>
        <v>0</v>
      </c>
      <c r="D43" s="958"/>
      <c r="E43" s="973"/>
      <c r="F43" s="973"/>
      <c r="G43" s="976" t="s">
        <v>273</v>
      </c>
      <c r="H43" s="976"/>
      <c r="I43" s="976"/>
      <c r="J43" s="961"/>
    </row>
    <row r="44" spans="1:14" ht="15">
      <c r="A44" s="957" t="s">
        <v>2002</v>
      </c>
      <c r="B44" s="938" t="s">
        <v>2622</v>
      </c>
      <c r="C44" s="975">
        <f t="shared" si="2"/>
        <v>0</v>
      </c>
      <c r="D44" s="958"/>
      <c r="E44" s="973"/>
      <c r="F44" s="973"/>
      <c r="G44" s="976" t="s">
        <v>273</v>
      </c>
      <c r="H44" s="976"/>
      <c r="I44" s="976"/>
      <c r="J44" s="961"/>
    </row>
    <row r="45" spans="1:14" ht="15">
      <c r="A45" s="957" t="s">
        <v>1476</v>
      </c>
      <c r="B45" s="938" t="s">
        <v>2623</v>
      </c>
      <c r="C45" s="2363">
        <f t="shared" si="2"/>
        <v>13143384.100000001</v>
      </c>
      <c r="D45" s="958"/>
      <c r="E45" s="973">
        <v>13143384.100000001</v>
      </c>
      <c r="F45" s="973">
        <v>11041979.890000001</v>
      </c>
      <c r="G45" s="976" t="s">
        <v>273</v>
      </c>
      <c r="H45" s="976"/>
      <c r="I45" s="976"/>
      <c r="J45" s="961"/>
    </row>
    <row r="46" spans="1:14" ht="15">
      <c r="A46" s="957" t="s">
        <v>816</v>
      </c>
      <c r="B46" s="938" t="s">
        <v>2624</v>
      </c>
      <c r="C46" s="975">
        <f t="shared" si="2"/>
        <v>0</v>
      </c>
      <c r="D46" s="958"/>
      <c r="E46" s="973"/>
      <c r="F46" s="973"/>
      <c r="G46" s="976"/>
      <c r="H46" s="976"/>
      <c r="I46" s="976"/>
      <c r="J46" s="961"/>
      <c r="K46" s="1687" t="s">
        <v>273</v>
      </c>
      <c r="L46" s="2366" t="s">
        <v>273</v>
      </c>
    </row>
    <row r="47" spans="1:14" ht="15">
      <c r="A47" s="957" t="s">
        <v>470</v>
      </c>
      <c r="B47" s="938" t="s">
        <v>2625</v>
      </c>
      <c r="C47" s="959">
        <f t="shared" si="2"/>
        <v>-37650598.689999998</v>
      </c>
      <c r="D47" s="958"/>
      <c r="E47" s="973">
        <f>'69'!E59</f>
        <v>-37650598.689999998</v>
      </c>
      <c r="F47" s="973">
        <f>-51134471.79-67582</f>
        <v>-51202053.789999999</v>
      </c>
      <c r="G47" s="976"/>
      <c r="H47" s="976"/>
      <c r="I47" s="976"/>
      <c r="J47" s="961"/>
      <c r="K47" s="2367" t="s">
        <v>273</v>
      </c>
    </row>
    <row r="48" spans="1:14" ht="15">
      <c r="A48" s="957"/>
      <c r="B48" s="938" t="s">
        <v>3066</v>
      </c>
      <c r="C48" s="975">
        <f t="shared" si="2"/>
        <v>0</v>
      </c>
      <c r="D48" s="981"/>
      <c r="E48" s="981"/>
      <c r="F48" s="981"/>
      <c r="G48" s="960"/>
      <c r="H48" s="960"/>
      <c r="I48" s="960"/>
      <c r="J48" s="961"/>
    </row>
    <row r="49" spans="1:14" ht="15">
      <c r="A49" s="957" t="s">
        <v>2049</v>
      </c>
      <c r="B49" s="938" t="s">
        <v>2626</v>
      </c>
      <c r="C49" s="987">
        <f>SUM(C35:C48)</f>
        <v>137668644.02000001</v>
      </c>
      <c r="D49" s="988">
        <f>SUM(D35:D48)</f>
        <v>0</v>
      </c>
      <c r="E49" s="988">
        <f>SUM(E35:E48)</f>
        <v>137668644.02000001</v>
      </c>
      <c r="F49" s="988">
        <f>SUM(F35:F48)</f>
        <v>151305824.82000002</v>
      </c>
      <c r="G49" s="988">
        <f>SUM(G35:G47)</f>
        <v>49610611.700000003</v>
      </c>
      <c r="H49" s="988">
        <f>SUM(H35:H47)</f>
        <v>84955076.599999994</v>
      </c>
      <c r="I49" s="988">
        <f>SUM(I35:I47)</f>
        <v>73514.083333333314</v>
      </c>
      <c r="J49" s="989">
        <f>SUM(J35:J47)</f>
        <v>71351.416666666657</v>
      </c>
    </row>
    <row r="50" spans="1:14" ht="15">
      <c r="A50" s="957" t="s">
        <v>2899</v>
      </c>
      <c r="B50" s="938" t="s">
        <v>2627</v>
      </c>
      <c r="C50" s="978">
        <f t="shared" ref="C50:J50" si="3">C33+C49</f>
        <v>1002781032.1700001</v>
      </c>
      <c r="D50" s="980">
        <f t="shared" si="3"/>
        <v>0</v>
      </c>
      <c r="E50" s="980">
        <f>E33+E49</f>
        <v>1002781032.1700001</v>
      </c>
      <c r="F50" s="980">
        <f t="shared" si="3"/>
        <v>905157520.11000001</v>
      </c>
      <c r="G50" s="980">
        <f t="shared" si="3"/>
        <v>129366327.10000001</v>
      </c>
      <c r="H50" s="980">
        <f t="shared" si="3"/>
        <v>156814466</v>
      </c>
      <c r="I50" s="980">
        <f t="shared" si="3"/>
        <v>562824.66666666651</v>
      </c>
      <c r="J50" s="990">
        <f t="shared" si="3"/>
        <v>558520.25</v>
      </c>
      <c r="L50" s="2366" t="s">
        <v>273</v>
      </c>
    </row>
    <row r="51" spans="1:14" ht="15">
      <c r="A51" s="957" t="s">
        <v>716</v>
      </c>
      <c r="B51" s="938" t="s">
        <v>2628</v>
      </c>
      <c r="C51" s="975">
        <f>D51+E51</f>
        <v>0</v>
      </c>
      <c r="D51" s="991"/>
      <c r="E51" s="992"/>
      <c r="F51" s="992"/>
      <c r="G51" s="991"/>
      <c r="H51" s="992"/>
      <c r="I51" s="992"/>
      <c r="J51" s="993"/>
      <c r="L51" s="2366" t="s">
        <v>273</v>
      </c>
    </row>
    <row r="52" spans="1:14" ht="15">
      <c r="A52" s="957" t="s">
        <v>717</v>
      </c>
      <c r="B52" s="938" t="s">
        <v>2629</v>
      </c>
      <c r="C52" s="994"/>
      <c r="D52" s="980"/>
      <c r="E52" s="980"/>
      <c r="F52" s="980"/>
      <c r="G52" s="978"/>
      <c r="H52" s="980"/>
      <c r="I52" s="980"/>
      <c r="J52" s="990"/>
      <c r="L52" s="2366"/>
    </row>
    <row r="53" spans="1:14" ht="15">
      <c r="A53" s="957" t="s">
        <v>2636</v>
      </c>
      <c r="B53" s="995" t="s">
        <v>2630</v>
      </c>
      <c r="C53" s="996">
        <f t="shared" ref="C53:J53" si="4">C50-C51</f>
        <v>1002781032.1700001</v>
      </c>
      <c r="D53" s="997">
        <f t="shared" si="4"/>
        <v>0</v>
      </c>
      <c r="E53" s="997">
        <f t="shared" si="4"/>
        <v>1002781032.1700001</v>
      </c>
      <c r="F53" s="997">
        <f t="shared" si="4"/>
        <v>905157520.11000001</v>
      </c>
      <c r="G53" s="992">
        <f t="shared" si="4"/>
        <v>129366327.10000001</v>
      </c>
      <c r="H53" s="992">
        <f t="shared" si="4"/>
        <v>156814466</v>
      </c>
      <c r="I53" s="992">
        <f t="shared" si="4"/>
        <v>562824.66666666651</v>
      </c>
      <c r="J53" s="993">
        <f t="shared" si="4"/>
        <v>558520.25</v>
      </c>
    </row>
    <row r="54" spans="1:14" ht="15.75">
      <c r="A54" s="998" t="s">
        <v>2631</v>
      </c>
      <c r="B54" s="911"/>
      <c r="C54" s="911"/>
      <c r="D54" s="911"/>
      <c r="E54" s="911"/>
      <c r="F54" s="911"/>
      <c r="G54" s="911"/>
      <c r="H54" s="911"/>
      <c r="I54" s="911"/>
      <c r="J54" s="922"/>
    </row>
    <row r="55" spans="1:14" ht="15">
      <c r="A55" s="920"/>
      <c r="B55" s="999" t="s">
        <v>2632</v>
      </c>
      <c r="C55" s="911"/>
      <c r="D55" s="911"/>
      <c r="E55" s="1000"/>
      <c r="F55" s="911"/>
      <c r="G55" s="921"/>
      <c r="H55" s="921"/>
      <c r="I55" s="921"/>
      <c r="J55" s="1001"/>
      <c r="L55" s="2368"/>
      <c r="M55" s="963"/>
      <c r="N55" s="963"/>
    </row>
    <row r="56" spans="1:14" ht="15">
      <c r="A56" s="920"/>
      <c r="B56" s="1000" t="s">
        <v>2633</v>
      </c>
      <c r="C56" s="911"/>
      <c r="D56" s="911"/>
      <c r="E56" s="2369" t="s">
        <v>273</v>
      </c>
      <c r="F56" s="2370" t="s">
        <v>273</v>
      </c>
      <c r="G56" s="921"/>
      <c r="H56" s="921"/>
      <c r="I56" s="921"/>
      <c r="J56" s="1001"/>
      <c r="L56" s="2371"/>
      <c r="M56" s="963"/>
      <c r="N56" s="963"/>
    </row>
    <row r="57" spans="1:14" ht="15">
      <c r="A57" s="920"/>
      <c r="B57" s="1002" t="s">
        <v>2634</v>
      </c>
      <c r="C57" s="1002" t="s">
        <v>1105</v>
      </c>
      <c r="D57" s="911"/>
      <c r="E57" s="911"/>
      <c r="F57" s="911"/>
      <c r="G57" s="911"/>
      <c r="H57" s="911"/>
      <c r="I57" s="911"/>
      <c r="J57" s="922"/>
      <c r="L57" s="2372"/>
      <c r="M57" s="963"/>
      <c r="N57" s="963"/>
    </row>
    <row r="58" spans="1:14" ht="15.75" thickBot="1">
      <c r="A58" s="920"/>
      <c r="B58" s="1002" t="s">
        <v>1106</v>
      </c>
      <c r="C58" s="911"/>
      <c r="D58" s="911"/>
      <c r="E58" s="911"/>
      <c r="F58" s="911"/>
      <c r="G58" s="911"/>
      <c r="H58" s="911"/>
      <c r="I58" s="911"/>
      <c r="J58" s="922"/>
      <c r="L58" s="2373"/>
      <c r="M58" s="2374"/>
      <c r="N58" s="963"/>
    </row>
    <row r="59" spans="1:14" ht="15">
      <c r="A59" s="1003"/>
      <c r="B59" s="1003"/>
      <c r="C59" s="1003"/>
      <c r="D59" s="1003"/>
      <c r="E59" s="1003"/>
      <c r="F59" s="1003"/>
      <c r="G59" s="1003"/>
      <c r="H59" s="1003"/>
      <c r="I59" s="1003"/>
      <c r="J59" s="1004" t="s">
        <v>978</v>
      </c>
      <c r="L59" s="2375"/>
      <c r="M59" s="963"/>
      <c r="N59" s="963"/>
    </row>
    <row r="60" spans="1:14" ht="15">
      <c r="A60" s="926" t="s">
        <v>1107</v>
      </c>
      <c r="B60" s="926"/>
      <c r="C60" s="926"/>
      <c r="D60" s="926"/>
      <c r="E60" s="926"/>
      <c r="F60" s="926"/>
      <c r="G60" s="926"/>
      <c r="H60" s="926"/>
      <c r="I60" s="926"/>
      <c r="J60" s="926"/>
      <c r="L60" s="963"/>
      <c r="M60" s="2374"/>
      <c r="N60" s="963"/>
    </row>
    <row r="61" spans="1:14" ht="15">
      <c r="A61" s="911"/>
      <c r="B61" s="911"/>
      <c r="C61" s="911"/>
      <c r="D61" s="911"/>
      <c r="E61" s="927"/>
      <c r="F61" s="927"/>
      <c r="G61" s="927"/>
      <c r="H61" s="927"/>
      <c r="I61" s="911"/>
      <c r="J61" s="911"/>
      <c r="K61" s="2367" t="s">
        <v>273</v>
      </c>
      <c r="L61" s="2376"/>
      <c r="M61" s="963"/>
      <c r="N61" s="963"/>
    </row>
    <row r="62" spans="1:14" ht="15">
      <c r="A62" s="911"/>
      <c r="B62" s="911"/>
      <c r="C62" s="911"/>
      <c r="D62" s="911"/>
      <c r="E62" s="2377"/>
      <c r="F62" s="2378"/>
      <c r="G62" s="2379"/>
      <c r="H62" s="2379"/>
      <c r="I62" s="911"/>
      <c r="J62" s="911"/>
      <c r="L62" s="963"/>
      <c r="M62" s="963"/>
      <c r="N62" s="2380"/>
    </row>
    <row r="63" spans="1:14" ht="15">
      <c r="A63" s="911"/>
      <c r="B63" s="911"/>
      <c r="C63" s="911"/>
      <c r="D63" s="911"/>
      <c r="E63" s="2377"/>
      <c r="F63" s="927"/>
      <c r="G63" s="927"/>
      <c r="H63" s="927"/>
      <c r="I63" s="911"/>
      <c r="J63" s="911"/>
      <c r="L63" s="963"/>
      <c r="M63" s="963"/>
      <c r="N63" s="2381"/>
    </row>
    <row r="64" spans="1:14" ht="15">
      <c r="A64" s="911"/>
      <c r="B64" s="911"/>
      <c r="C64" s="911"/>
      <c r="D64" s="911"/>
      <c r="E64" s="2381"/>
      <c r="F64" s="927"/>
      <c r="G64" s="927"/>
      <c r="H64" s="927"/>
      <c r="I64" s="911"/>
      <c r="J64" s="911"/>
      <c r="L64" s="963"/>
      <c r="M64" s="963"/>
      <c r="N64" s="2371"/>
    </row>
    <row r="65" spans="1:10" ht="15">
      <c r="A65" s="911"/>
      <c r="B65" s="911"/>
      <c r="C65" s="911"/>
      <c r="D65" s="911"/>
      <c r="E65" s="911"/>
      <c r="F65" s="911"/>
      <c r="G65" s="911"/>
      <c r="H65" s="911"/>
      <c r="I65" s="911"/>
      <c r="J65" s="911"/>
    </row>
    <row r="66" spans="1:10" ht="15">
      <c r="A66" s="911"/>
      <c r="B66" s="911"/>
      <c r="C66" s="911"/>
      <c r="D66" s="911"/>
      <c r="E66" s="911"/>
      <c r="F66" s="911"/>
      <c r="G66" s="911"/>
      <c r="H66" s="911"/>
      <c r="I66" s="911"/>
      <c r="J66" s="911"/>
    </row>
    <row r="67" spans="1:10" ht="15">
      <c r="A67" s="911"/>
      <c r="B67" s="1005"/>
      <c r="C67" s="911"/>
      <c r="D67" s="911"/>
      <c r="E67" s="911"/>
      <c r="F67" s="911"/>
      <c r="G67" s="911"/>
      <c r="H67" s="911"/>
      <c r="I67" s="911"/>
      <c r="J67" s="911"/>
    </row>
    <row r="68" spans="1:10" ht="15">
      <c r="A68" s="921"/>
      <c r="B68" s="911"/>
      <c r="C68" s="911"/>
      <c r="D68" s="911"/>
      <c r="E68" s="911"/>
      <c r="F68" s="911"/>
      <c r="G68" s="911"/>
      <c r="H68" s="911"/>
      <c r="I68" s="921"/>
      <c r="J68" s="911"/>
    </row>
    <row r="69" spans="1:10" ht="15">
      <c r="A69" s="911"/>
      <c r="B69" s="911"/>
      <c r="C69" s="911"/>
      <c r="D69" s="911"/>
      <c r="E69" s="911"/>
      <c r="F69" s="911"/>
      <c r="G69" s="911"/>
      <c r="H69" s="911"/>
      <c r="I69" s="911"/>
      <c r="J69" s="911"/>
    </row>
    <row r="70" spans="1:10" ht="15">
      <c r="A70" s="911"/>
      <c r="B70" s="1005"/>
      <c r="C70" s="911"/>
      <c r="D70" s="911"/>
      <c r="E70" s="911"/>
      <c r="F70" s="911"/>
      <c r="G70" s="911"/>
      <c r="H70" s="911"/>
      <c r="I70" s="911"/>
      <c r="J70" s="911"/>
    </row>
    <row r="71" spans="1:10" ht="15">
      <c r="A71" s="911"/>
      <c r="B71" s="1005"/>
      <c r="C71" s="911"/>
      <c r="D71" s="911"/>
      <c r="E71" s="911"/>
      <c r="F71" s="911"/>
      <c r="G71" s="911"/>
      <c r="H71" s="911"/>
      <c r="I71" s="911"/>
      <c r="J71" s="911"/>
    </row>
    <row r="72" spans="1:10" ht="15">
      <c r="A72" s="911"/>
      <c r="B72" s="1005"/>
      <c r="C72" s="911"/>
      <c r="D72" s="911"/>
      <c r="E72" s="911"/>
      <c r="F72" s="911"/>
      <c r="G72" s="911"/>
      <c r="H72" s="911"/>
      <c r="I72" s="911"/>
      <c r="J72" s="911"/>
    </row>
    <row r="73" spans="1:10" ht="15">
      <c r="A73" s="911"/>
      <c r="B73" s="1005"/>
      <c r="C73" s="911"/>
      <c r="D73" s="921"/>
      <c r="E73" s="921"/>
      <c r="F73" s="921"/>
      <c r="G73" s="921"/>
      <c r="H73" s="921"/>
      <c r="I73" s="921"/>
      <c r="J73" s="911"/>
    </row>
    <row r="74" spans="1:10" ht="15">
      <c r="A74" s="911"/>
      <c r="B74" s="1005"/>
      <c r="C74" s="911"/>
      <c r="D74" s="921"/>
      <c r="E74" s="921"/>
      <c r="F74" s="921"/>
      <c r="G74" s="921"/>
      <c r="H74" s="921"/>
      <c r="I74" s="921"/>
      <c r="J74" s="911"/>
    </row>
    <row r="75" spans="1:10" ht="15">
      <c r="A75" s="911"/>
      <c r="B75" s="1005"/>
      <c r="C75" s="911"/>
      <c r="D75" s="911"/>
      <c r="E75" s="911"/>
      <c r="F75" s="911"/>
      <c r="G75" s="911"/>
      <c r="H75" s="911"/>
      <c r="I75" s="911"/>
      <c r="J75" s="911"/>
    </row>
    <row r="77" spans="1:10">
      <c r="C77" s="913" t="s">
        <v>273</v>
      </c>
    </row>
  </sheetData>
  <printOptions horizontalCentered="1" verticalCentered="1"/>
  <pageMargins left="0.25" right="0.25" top="0.25" bottom="0.25" header="0.5" footer="0.21"/>
  <pageSetup scale="64"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42"/>
  <dimension ref="A1:R82"/>
  <sheetViews>
    <sheetView defaultGridColor="0" view="pageBreakPreview" topLeftCell="B1" colorId="22" zoomScale="60" zoomScaleNormal="60" workbookViewId="0">
      <pane xSplit="1" topLeftCell="H1" activePane="topRight" state="frozen"/>
      <selection activeCell="C59" sqref="C59"/>
      <selection pane="topRight" activeCell="K72" sqref="K72:R75"/>
    </sheetView>
  </sheetViews>
  <sheetFormatPr defaultColWidth="12.44140625" defaultRowHeight="15"/>
  <cols>
    <col min="1" max="1" width="4.6640625" style="1822" customWidth="1"/>
    <col min="2" max="2" width="26.6640625" style="1822" customWidth="1"/>
    <col min="3" max="3" width="12.44140625" style="1822" bestFit="1" customWidth="1"/>
    <col min="4" max="4" width="12.44140625" style="1822"/>
    <col min="5" max="5" width="14.6640625" style="1822" customWidth="1"/>
    <col min="6" max="6" width="12.88671875" style="1822" customWidth="1"/>
    <col min="7" max="7" width="12.6640625" style="1822" customWidth="1"/>
    <col min="8" max="8" width="18.33203125" style="1822" customWidth="1"/>
    <col min="9" max="9" width="2.6640625" style="1822" customWidth="1"/>
    <col min="10" max="11" width="12.6640625" style="1822" customWidth="1"/>
    <col min="12" max="12" width="14.6640625" style="1822" customWidth="1"/>
    <col min="13" max="13" width="24.33203125" style="1822" customWidth="1"/>
    <col min="14" max="14" width="12.6640625" style="1822" customWidth="1"/>
    <col min="15" max="15" width="17.6640625" style="1822" customWidth="1"/>
    <col min="16" max="17" width="18" style="1822" customWidth="1"/>
    <col min="18" max="18" width="4.6640625" style="1822" customWidth="1"/>
    <col min="19" max="16384" width="12.44140625" style="1822"/>
  </cols>
  <sheetData>
    <row r="1" spans="1:18" ht="15.75" thickBot="1">
      <c r="A1" s="1818"/>
      <c r="B1" s="1818" t="s">
        <v>3065</v>
      </c>
      <c r="C1" s="1819"/>
      <c r="D1" s="1819"/>
      <c r="E1" s="1819"/>
      <c r="F1" s="1819"/>
      <c r="G1" s="1820"/>
      <c r="H1" s="1821"/>
      <c r="I1" s="1819"/>
      <c r="J1" s="1818" t="str">
        <f>B1</f>
        <v>Annual Report of KeySpan Gas East Corporation d/b/a National Grid                            Year ended December 31, 2013</v>
      </c>
      <c r="K1" s="1819"/>
      <c r="L1" s="1819"/>
      <c r="M1" s="1819"/>
      <c r="N1" s="1819"/>
      <c r="O1" s="1819"/>
      <c r="P1" s="1820"/>
      <c r="Q1" s="1821"/>
      <c r="R1" s="1821"/>
    </row>
    <row r="2" spans="1:18">
      <c r="A2" s="1823"/>
      <c r="B2" s="1824"/>
      <c r="C2" s="1824"/>
      <c r="D2" s="1824"/>
      <c r="E2" s="1824"/>
      <c r="F2" s="1824"/>
      <c r="G2" s="1824"/>
      <c r="H2" s="1825"/>
      <c r="I2" s="1819"/>
      <c r="J2" s="1823"/>
      <c r="K2" s="1824"/>
      <c r="L2" s="1824"/>
      <c r="M2" s="1824"/>
      <c r="N2" s="1824"/>
      <c r="O2" s="1824"/>
      <c r="P2" s="1824"/>
      <c r="Q2" s="1824"/>
      <c r="R2" s="1825"/>
    </row>
    <row r="3" spans="1:18" ht="15.75">
      <c r="A3" s="1826" t="s">
        <v>1108</v>
      </c>
      <c r="B3" s="1827"/>
      <c r="C3" s="1827"/>
      <c r="D3" s="1827"/>
      <c r="E3" s="1827"/>
      <c r="F3" s="1827"/>
      <c r="G3" s="1827"/>
      <c r="H3" s="1828"/>
      <c r="I3" s="1819"/>
      <c r="J3" s="1826" t="s">
        <v>298</v>
      </c>
      <c r="K3" s="1827"/>
      <c r="L3" s="1827"/>
      <c r="M3" s="1827"/>
      <c r="N3" s="1827"/>
      <c r="O3" s="1827"/>
      <c r="P3" s="1827"/>
      <c r="Q3" s="1827"/>
      <c r="R3" s="1828"/>
    </row>
    <row r="4" spans="1:18">
      <c r="A4" s="1829"/>
      <c r="B4" s="1819"/>
      <c r="C4" s="1819"/>
      <c r="D4" s="1819"/>
      <c r="E4" s="1819"/>
      <c r="F4" s="1819"/>
      <c r="G4" s="1819"/>
      <c r="H4" s="1830"/>
      <c r="I4" s="1819"/>
      <c r="J4" s="1829"/>
      <c r="K4" s="1819"/>
      <c r="L4" s="1819"/>
      <c r="N4" s="1819"/>
      <c r="O4" s="1819"/>
      <c r="P4" s="1819"/>
      <c r="Q4" s="1819"/>
      <c r="R4" s="1830"/>
    </row>
    <row r="5" spans="1:18">
      <c r="A5" s="1829" t="s">
        <v>299</v>
      </c>
      <c r="B5" s="1819"/>
      <c r="C5" s="1819"/>
      <c r="D5" s="1819"/>
      <c r="E5" s="1819"/>
      <c r="F5" s="1819"/>
      <c r="G5" s="1819"/>
      <c r="H5" s="1830"/>
      <c r="I5" s="1819"/>
      <c r="J5" s="1829" t="s">
        <v>300</v>
      </c>
      <c r="K5" s="1819"/>
      <c r="L5" s="1819"/>
      <c r="M5" s="1819"/>
      <c r="N5" s="1819"/>
      <c r="O5" s="1819"/>
      <c r="P5" s="1819"/>
      <c r="Q5" s="1819"/>
      <c r="R5" s="1830"/>
    </row>
    <row r="6" spans="1:18">
      <c r="A6" s="1829" t="s">
        <v>301</v>
      </c>
      <c r="B6" s="1819"/>
      <c r="C6" s="1819"/>
      <c r="D6" s="1819"/>
      <c r="E6" s="1819"/>
      <c r="F6" s="1819"/>
      <c r="G6" s="1819"/>
      <c r="H6" s="1830"/>
      <c r="I6" s="1819"/>
      <c r="J6" s="1829" t="s">
        <v>1366</v>
      </c>
      <c r="K6" s="1819"/>
      <c r="L6" s="1819"/>
      <c r="M6" s="1819"/>
      <c r="N6" s="1819"/>
      <c r="O6" s="1819"/>
      <c r="P6" s="1819"/>
      <c r="Q6" s="1819"/>
      <c r="R6" s="1830"/>
    </row>
    <row r="7" spans="1:18">
      <c r="A7" s="1829" t="s">
        <v>2684</v>
      </c>
      <c r="B7" s="1819"/>
      <c r="C7" s="1819"/>
      <c r="D7" s="1819"/>
      <c r="E7" s="1819"/>
      <c r="F7" s="1819"/>
      <c r="G7" s="1819"/>
      <c r="H7" s="1830"/>
      <c r="I7" s="1819"/>
      <c r="J7" s="1829" t="s">
        <v>2685</v>
      </c>
      <c r="K7" s="1819"/>
      <c r="L7" s="1819"/>
      <c r="M7" s="1819"/>
      <c r="N7" s="1819"/>
      <c r="O7" s="1819"/>
      <c r="P7" s="1819"/>
      <c r="Q7" s="1819"/>
      <c r="R7" s="1830"/>
    </row>
    <row r="8" spans="1:18">
      <c r="A8" s="1829" t="s">
        <v>2686</v>
      </c>
      <c r="B8" s="1819"/>
      <c r="C8" s="1819"/>
      <c r="D8" s="1819"/>
      <c r="E8" s="1819"/>
      <c r="F8" s="1819"/>
      <c r="G8" s="1819"/>
      <c r="H8" s="1830"/>
      <c r="I8" s="1819"/>
      <c r="J8" s="1829" t="s">
        <v>1621</v>
      </c>
      <c r="K8" s="1819"/>
      <c r="L8" s="1819"/>
      <c r="M8" s="1819"/>
      <c r="N8" s="1819"/>
      <c r="O8" s="1819"/>
      <c r="P8" s="1819"/>
      <c r="Q8" s="1819"/>
      <c r="R8" s="1830"/>
    </row>
    <row r="9" spans="1:18">
      <c r="A9" s="1831" t="s">
        <v>1622</v>
      </c>
      <c r="B9" s="1832"/>
      <c r="C9" s="1832"/>
      <c r="D9" s="1832"/>
      <c r="E9" s="1832"/>
      <c r="F9" s="1832"/>
      <c r="G9" s="1832"/>
      <c r="H9" s="1833"/>
      <c r="I9" s="1819"/>
      <c r="J9" s="1829" t="s">
        <v>1623</v>
      </c>
      <c r="K9" s="1832"/>
      <c r="L9" s="1832"/>
      <c r="M9" s="1832"/>
      <c r="N9" s="1832"/>
      <c r="O9" s="1832"/>
      <c r="P9" s="1832"/>
      <c r="Q9" s="1832"/>
      <c r="R9" s="1833"/>
    </row>
    <row r="10" spans="1:18">
      <c r="A10" s="1834"/>
      <c r="B10" s="1835"/>
      <c r="C10" s="1835"/>
      <c r="D10" s="1835"/>
      <c r="E10" s="1836"/>
      <c r="F10" s="1836"/>
      <c r="G10" s="1835"/>
      <c r="H10" s="1837"/>
      <c r="I10" s="1819"/>
      <c r="J10" s="1838"/>
      <c r="K10" s="1835"/>
      <c r="L10" s="1836"/>
      <c r="M10" s="1836"/>
      <c r="N10" s="1835"/>
      <c r="O10" s="1836"/>
      <c r="P10" s="1836"/>
      <c r="Q10" s="1835"/>
      <c r="R10" s="1839"/>
    </row>
    <row r="11" spans="1:18">
      <c r="A11" s="1840"/>
      <c r="B11" s="1841"/>
      <c r="C11" s="1841"/>
      <c r="D11" s="1842" t="s">
        <v>1624</v>
      </c>
      <c r="E11" s="1821" t="s">
        <v>1625</v>
      </c>
      <c r="F11" s="1821"/>
      <c r="G11" s="1843"/>
      <c r="H11" s="1844" t="s">
        <v>1626</v>
      </c>
      <c r="I11" s="1819"/>
      <c r="J11" s="1845" t="s">
        <v>1627</v>
      </c>
      <c r="K11" s="1843"/>
      <c r="L11" s="1821" t="s">
        <v>1628</v>
      </c>
      <c r="M11" s="1821"/>
      <c r="N11" s="1843"/>
      <c r="O11" s="1821" t="s">
        <v>1629</v>
      </c>
      <c r="P11" s="1821"/>
      <c r="Q11" s="1843"/>
      <c r="R11" s="1846"/>
    </row>
    <row r="12" spans="1:18">
      <c r="A12" s="1840"/>
      <c r="B12" s="1841"/>
      <c r="C12" s="1841"/>
      <c r="D12" s="1842" t="s">
        <v>1630</v>
      </c>
      <c r="E12" s="1847" t="s">
        <v>1631</v>
      </c>
      <c r="F12" s="1847"/>
      <c r="G12" s="1848"/>
      <c r="H12" s="1833"/>
      <c r="I12" s="1819"/>
      <c r="J12" s="1831"/>
      <c r="K12" s="1849"/>
      <c r="L12" s="1832"/>
      <c r="M12" s="1832"/>
      <c r="N12" s="1849"/>
      <c r="O12" s="1832"/>
      <c r="P12" s="1832"/>
      <c r="Q12" s="1849"/>
      <c r="R12" s="1846"/>
    </row>
    <row r="13" spans="1:18">
      <c r="A13" s="1840"/>
      <c r="B13" s="1841"/>
      <c r="C13" s="1841"/>
      <c r="D13" s="1842" t="s">
        <v>1632</v>
      </c>
      <c r="E13" s="1841"/>
      <c r="F13" s="1841"/>
      <c r="G13" s="1842" t="s">
        <v>1633</v>
      </c>
      <c r="H13" s="1830"/>
      <c r="I13" s="1819"/>
      <c r="J13" s="1850"/>
      <c r="K13" s="1842" t="s">
        <v>1633</v>
      </c>
      <c r="L13" s="1841"/>
      <c r="M13" s="1841"/>
      <c r="N13" s="1842" t="s">
        <v>1633</v>
      </c>
      <c r="O13" s="1841"/>
      <c r="P13" s="1841"/>
      <c r="Q13" s="1842" t="s">
        <v>1633</v>
      </c>
      <c r="R13" s="1846"/>
    </row>
    <row r="14" spans="1:18">
      <c r="A14" s="1840" t="s">
        <v>524</v>
      </c>
      <c r="B14" s="1842" t="s">
        <v>1634</v>
      </c>
      <c r="C14" s="1841"/>
      <c r="D14" s="1842" t="s">
        <v>1635</v>
      </c>
      <c r="E14" s="1842" t="s">
        <v>2601</v>
      </c>
      <c r="F14" s="1842" t="s">
        <v>1636</v>
      </c>
      <c r="G14" s="1842" t="s">
        <v>2825</v>
      </c>
      <c r="H14" s="1846" t="s">
        <v>2601</v>
      </c>
      <c r="I14" s="1819"/>
      <c r="J14" s="1840" t="s">
        <v>1636</v>
      </c>
      <c r="K14" s="1842" t="s">
        <v>2825</v>
      </c>
      <c r="L14" s="1842" t="s">
        <v>2601</v>
      </c>
      <c r="M14" s="1842" t="s">
        <v>1636</v>
      </c>
      <c r="N14" s="1842" t="s">
        <v>2825</v>
      </c>
      <c r="O14" s="1842" t="s">
        <v>2601</v>
      </c>
      <c r="P14" s="1842" t="s">
        <v>1636</v>
      </c>
      <c r="Q14" s="1842" t="s">
        <v>2825</v>
      </c>
      <c r="R14" s="1846" t="s">
        <v>524</v>
      </c>
    </row>
    <row r="15" spans="1:18">
      <c r="A15" s="1840" t="s">
        <v>529</v>
      </c>
      <c r="B15" s="1842" t="s">
        <v>1637</v>
      </c>
      <c r="C15" s="1842" t="s">
        <v>3475</v>
      </c>
      <c r="D15" s="1842" t="s">
        <v>1638</v>
      </c>
      <c r="E15" s="1842" t="s">
        <v>266</v>
      </c>
      <c r="F15" s="1841" t="s">
        <v>273</v>
      </c>
      <c r="G15" s="1842" t="s">
        <v>1147</v>
      </c>
      <c r="H15" s="1846" t="s">
        <v>266</v>
      </c>
      <c r="I15" s="1819"/>
      <c r="J15" s="1850" t="s">
        <v>273</v>
      </c>
      <c r="K15" s="1842" t="s">
        <v>1147</v>
      </c>
      <c r="L15" s="1842" t="s">
        <v>266</v>
      </c>
      <c r="M15" s="1841" t="s">
        <v>273</v>
      </c>
      <c r="N15" s="1842" t="s">
        <v>1147</v>
      </c>
      <c r="O15" s="1842" t="s">
        <v>266</v>
      </c>
      <c r="P15" s="1841" t="s">
        <v>273</v>
      </c>
      <c r="Q15" s="1842" t="s">
        <v>1147</v>
      </c>
      <c r="R15" s="1846" t="s">
        <v>529</v>
      </c>
    </row>
    <row r="16" spans="1:18">
      <c r="A16" s="1840"/>
      <c r="B16" s="1842" t="s">
        <v>2502</v>
      </c>
      <c r="C16" s="1842" t="s">
        <v>2503</v>
      </c>
      <c r="D16" s="1842" t="s">
        <v>272</v>
      </c>
      <c r="E16" s="1842" t="s">
        <v>2279</v>
      </c>
      <c r="F16" s="1842" t="s">
        <v>2468</v>
      </c>
      <c r="G16" s="1842" t="s">
        <v>1639</v>
      </c>
      <c r="H16" s="1851" t="s">
        <v>2470</v>
      </c>
      <c r="I16" s="1819"/>
      <c r="J16" s="1840" t="s">
        <v>2471</v>
      </c>
      <c r="K16" s="1842" t="s">
        <v>2432</v>
      </c>
      <c r="L16" s="1842" t="s">
        <v>2433</v>
      </c>
      <c r="M16" s="1842" t="s">
        <v>250</v>
      </c>
      <c r="N16" s="1842" t="s">
        <v>251</v>
      </c>
      <c r="O16" s="1842" t="s">
        <v>252</v>
      </c>
      <c r="P16" s="1842" t="s">
        <v>253</v>
      </c>
      <c r="Q16" s="1842" t="s">
        <v>254</v>
      </c>
      <c r="R16" s="1846"/>
    </row>
    <row r="17" spans="1:18">
      <c r="A17" s="1852"/>
      <c r="B17" s="1849"/>
      <c r="C17" s="1849"/>
      <c r="D17" s="1849"/>
      <c r="E17" s="1849"/>
      <c r="F17" s="1849"/>
      <c r="G17" s="1849"/>
      <c r="H17" s="1853"/>
      <c r="I17" s="1819"/>
      <c r="J17" s="1854"/>
      <c r="K17" s="1849"/>
      <c r="L17" s="1849"/>
      <c r="M17" s="1849"/>
      <c r="N17" s="1849"/>
      <c r="O17" s="1849"/>
      <c r="P17" s="1849"/>
      <c r="Q17" s="1849"/>
      <c r="R17" s="1855"/>
    </row>
    <row r="18" spans="1:18">
      <c r="A18" s="1840">
        <v>1</v>
      </c>
      <c r="B18" s="1841" t="s">
        <v>2910</v>
      </c>
      <c r="C18" s="1856">
        <v>97002</v>
      </c>
      <c r="D18" s="1857">
        <v>1.0292730299999999</v>
      </c>
      <c r="E18" s="1856">
        <f t="shared" ref="E18:E26" si="0">+H18+L18</f>
        <v>95629020.812456593</v>
      </c>
      <c r="F18" s="1856">
        <f t="shared" ref="F18:G26" si="1">+J18+M18</f>
        <v>7674796.5825874312</v>
      </c>
      <c r="G18" s="1856">
        <f>K18+N18</f>
        <v>58001.196555518756</v>
      </c>
      <c r="H18" s="1858">
        <v>77253244.078804448</v>
      </c>
      <c r="I18" s="1859"/>
      <c r="J18" s="1860">
        <v>6034096.112073943</v>
      </c>
      <c r="K18" s="1861">
        <v>53707.988602805162</v>
      </c>
      <c r="L18" s="1862">
        <v>18375776.733652145</v>
      </c>
      <c r="M18" s="1861">
        <v>1640700.4705134884</v>
      </c>
      <c r="N18" s="1861">
        <v>4293.2079527135948</v>
      </c>
      <c r="O18" s="1863"/>
      <c r="P18" s="1856"/>
      <c r="Q18" s="1856"/>
      <c r="R18" s="1846">
        <v>1</v>
      </c>
    </row>
    <row r="19" spans="1:18">
      <c r="A19" s="1864">
        <v>2</v>
      </c>
      <c r="B19" s="1841" t="s">
        <v>2911</v>
      </c>
      <c r="C19" s="1856">
        <v>499024</v>
      </c>
      <c r="D19" s="1841"/>
      <c r="E19" s="1856">
        <f t="shared" si="0"/>
        <v>213771694.617082</v>
      </c>
      <c r="F19" s="1856">
        <f t="shared" si="1"/>
        <v>17132847.352933977</v>
      </c>
      <c r="G19" s="1856">
        <f t="shared" si="1"/>
        <v>149363.81311359425</v>
      </c>
      <c r="H19" s="1858">
        <v>174805277.33419171</v>
      </c>
      <c r="I19" s="1859"/>
      <c r="J19" s="1865">
        <v>13653689.976517776</v>
      </c>
      <c r="K19" s="1861">
        <v>140344.46867512033</v>
      </c>
      <c r="L19" s="1861">
        <v>38966417.282890297</v>
      </c>
      <c r="M19" s="1861">
        <v>3479157.3764161994</v>
      </c>
      <c r="N19" s="1861">
        <v>9019.3444384739378</v>
      </c>
      <c r="O19" s="1856"/>
      <c r="P19" s="1856"/>
      <c r="Q19" s="1856"/>
      <c r="R19" s="1846">
        <v>2</v>
      </c>
    </row>
    <row r="20" spans="1:18">
      <c r="A20" s="1864">
        <v>3</v>
      </c>
      <c r="B20" s="1841" t="s">
        <v>2912</v>
      </c>
      <c r="C20" s="1856">
        <v>240376</v>
      </c>
      <c r="D20" s="1841"/>
      <c r="E20" s="1856">
        <f t="shared" si="0"/>
        <v>87594770.377440304</v>
      </c>
      <c r="F20" s="1856">
        <f t="shared" si="1"/>
        <v>7039606.8213773705</v>
      </c>
      <c r="G20" s="1856">
        <f t="shared" si="1"/>
        <v>53979.025577622393</v>
      </c>
      <c r="H20" s="1858">
        <v>69903420.389350265</v>
      </c>
      <c r="I20" s="1859"/>
      <c r="J20" s="1865">
        <v>5460016.1096377419</v>
      </c>
      <c r="K20" s="1861">
        <v>49577.585491647107</v>
      </c>
      <c r="L20" s="1861">
        <v>17691349.988090031</v>
      </c>
      <c r="M20" s="1861">
        <v>1579590.711739629</v>
      </c>
      <c r="N20" s="1861">
        <v>4401.4400859752823</v>
      </c>
      <c r="O20" s="1856"/>
      <c r="P20" s="1856"/>
      <c r="Q20" s="1856"/>
      <c r="R20" s="1846">
        <v>3</v>
      </c>
    </row>
    <row r="21" spans="1:18">
      <c r="A21" s="1864">
        <v>4</v>
      </c>
      <c r="B21" s="1841" t="s">
        <v>2913</v>
      </c>
      <c r="C21" s="1856">
        <v>166702</v>
      </c>
      <c r="D21" s="1841"/>
      <c r="E21" s="1856">
        <f t="shared" si="0"/>
        <v>44729824.702091083</v>
      </c>
      <c r="F21" s="1856">
        <f t="shared" si="1"/>
        <v>3642306.213598819</v>
      </c>
      <c r="G21" s="1856">
        <f t="shared" si="1"/>
        <v>33769.370182573904</v>
      </c>
      <c r="H21" s="1858">
        <v>31440457.216236491</v>
      </c>
      <c r="I21" s="1859"/>
      <c r="J21" s="1865">
        <v>2455751.1197432131</v>
      </c>
      <c r="K21" s="1861">
        <v>29728.70387413758</v>
      </c>
      <c r="L21" s="1861">
        <v>13289367.485854592</v>
      </c>
      <c r="M21" s="1861">
        <v>1186555.0938556059</v>
      </c>
      <c r="N21" s="1861">
        <v>4040.6663084363245</v>
      </c>
      <c r="O21" s="1856"/>
      <c r="P21" s="1856"/>
      <c r="Q21" s="1856"/>
      <c r="R21" s="1846">
        <v>4</v>
      </c>
    </row>
    <row r="22" spans="1:18">
      <c r="A22" s="1864">
        <v>5</v>
      </c>
      <c r="B22" s="1841" t="s">
        <v>2914</v>
      </c>
      <c r="C22" s="1856">
        <v>451968</v>
      </c>
      <c r="D22" s="1841"/>
      <c r="E22" s="1856">
        <f t="shared" si="0"/>
        <v>65711549.414571248</v>
      </c>
      <c r="F22" s="1856">
        <f t="shared" si="1"/>
        <v>5319771.2006648872</v>
      </c>
      <c r="G22" s="1856">
        <f t="shared" si="1"/>
        <v>46214.929557644376</v>
      </c>
      <c r="H22" s="1858">
        <v>48966793.440888584</v>
      </c>
      <c r="I22" s="1859"/>
      <c r="J22" s="1865">
        <v>3824698.1268642964</v>
      </c>
      <c r="K22" s="1861">
        <v>42017.927945607837</v>
      </c>
      <c r="L22" s="1861">
        <v>16744755.973682662</v>
      </c>
      <c r="M22" s="1861">
        <v>1495073.0738005906</v>
      </c>
      <c r="N22" s="1861">
        <v>4197.001612036539</v>
      </c>
      <c r="O22" s="1856"/>
      <c r="P22" s="1856"/>
      <c r="Q22" s="1856"/>
      <c r="R22" s="1846">
        <v>5</v>
      </c>
    </row>
    <row r="23" spans="1:18">
      <c r="A23" s="1864">
        <v>6</v>
      </c>
      <c r="B23" s="1841" t="s">
        <v>2915</v>
      </c>
      <c r="C23" s="1856">
        <v>190107</v>
      </c>
      <c r="D23" s="1841"/>
      <c r="E23" s="1856">
        <f t="shared" si="0"/>
        <v>55098287.250553861</v>
      </c>
      <c r="F23" s="1856">
        <f t="shared" si="1"/>
        <v>4413783.7619118541</v>
      </c>
      <c r="G23" s="1856">
        <f t="shared" si="1"/>
        <v>34717.404223417856</v>
      </c>
      <c r="H23" s="1858">
        <v>45242638.912880816</v>
      </c>
      <c r="I23" s="1859"/>
      <c r="J23" s="1865">
        <v>3533811.8783167126</v>
      </c>
      <c r="K23" s="1861">
        <v>32240.090950983678</v>
      </c>
      <c r="L23" s="1861">
        <v>9855648.3376730476</v>
      </c>
      <c r="M23" s="1861">
        <v>879971.88359514112</v>
      </c>
      <c r="N23" s="1861">
        <v>2477.3132724341754</v>
      </c>
      <c r="O23" s="1856"/>
      <c r="P23" s="1856"/>
      <c r="Q23" s="1856"/>
      <c r="R23" s="1846">
        <v>6</v>
      </c>
    </row>
    <row r="24" spans="1:18">
      <c r="A24" s="1864">
        <v>7</v>
      </c>
      <c r="B24" s="1841" t="s">
        <v>2916</v>
      </c>
      <c r="C24" s="1856">
        <v>326053</v>
      </c>
      <c r="D24" s="1841"/>
      <c r="E24" s="1856">
        <f t="shared" si="0"/>
        <v>64202185.463666722</v>
      </c>
      <c r="F24" s="1856">
        <f t="shared" si="1"/>
        <v>5215252.5642141309</v>
      </c>
      <c r="G24" s="1856">
        <f t="shared" si="1"/>
        <v>44426.534766207908</v>
      </c>
      <c r="H24" s="1858">
        <v>46260909.830354743</v>
      </c>
      <c r="I24" s="1859"/>
      <c r="J24" s="1865">
        <v>3613346.9794951132</v>
      </c>
      <c r="K24" s="1861">
        <v>39532.037184262714</v>
      </c>
      <c r="L24" s="1861">
        <v>17941275.633311983</v>
      </c>
      <c r="M24" s="1861">
        <v>1601905.5847190174</v>
      </c>
      <c r="N24" s="1861">
        <v>4894.4975819451911</v>
      </c>
      <c r="O24" s="1856"/>
      <c r="P24" s="1856"/>
      <c r="Q24" s="1856"/>
      <c r="R24" s="1846">
        <v>7</v>
      </c>
    </row>
    <row r="25" spans="1:18">
      <c r="A25" s="1864">
        <v>8</v>
      </c>
      <c r="B25" s="1841" t="s">
        <v>2917</v>
      </c>
      <c r="C25" s="1856">
        <v>114903</v>
      </c>
      <c r="D25" s="1841"/>
      <c r="E25" s="1856">
        <f t="shared" si="0"/>
        <v>28708625.431997575</v>
      </c>
      <c r="F25" s="1856">
        <f t="shared" si="1"/>
        <v>2325090.0922270333</v>
      </c>
      <c r="G25" s="1856">
        <f t="shared" si="1"/>
        <v>17713.101810372642</v>
      </c>
      <c r="H25" s="1858">
        <v>21308687.763651662</v>
      </c>
      <c r="I25" s="1859"/>
      <c r="J25" s="1865">
        <v>1664378.9075949697</v>
      </c>
      <c r="K25" s="1861">
        <v>16113.671396616597</v>
      </c>
      <c r="L25" s="1861">
        <v>7399937.6683459133</v>
      </c>
      <c r="M25" s="1861">
        <v>660711.18463206384</v>
      </c>
      <c r="N25" s="1861">
        <v>1599.430413756045</v>
      </c>
      <c r="O25" s="1856"/>
      <c r="P25" s="1856"/>
      <c r="Q25" s="1856"/>
      <c r="R25" s="1846">
        <v>8</v>
      </c>
    </row>
    <row r="26" spans="1:18">
      <c r="A26" s="1864">
        <v>9</v>
      </c>
      <c r="B26" s="1841" t="s">
        <v>2918</v>
      </c>
      <c r="C26" s="1856">
        <v>129531</v>
      </c>
      <c r="D26" s="1841"/>
      <c r="E26" s="1856">
        <f t="shared" si="0"/>
        <v>21740808.76952</v>
      </c>
      <c r="F26" s="1856">
        <f t="shared" si="1"/>
        <v>1768611.2546992111</v>
      </c>
      <c r="G26" s="1856">
        <f t="shared" si="1"/>
        <v>17658.410836212821</v>
      </c>
      <c r="H26" s="1858">
        <v>15435573.453765946</v>
      </c>
      <c r="I26" s="1859"/>
      <c r="J26" s="1865">
        <v>1205641.7160940315</v>
      </c>
      <c r="K26" s="1861">
        <v>16603.147536911369</v>
      </c>
      <c r="L26" s="1861">
        <v>6305235.3157540541</v>
      </c>
      <c r="M26" s="1861">
        <v>562969.53860517952</v>
      </c>
      <c r="N26" s="1861">
        <v>1055.2632993014508</v>
      </c>
      <c r="O26" s="1856"/>
      <c r="P26" s="1856"/>
      <c r="Q26" s="1856"/>
      <c r="R26" s="1846">
        <v>9</v>
      </c>
    </row>
    <row r="27" spans="1:18" ht="15.75">
      <c r="A27" s="1864">
        <v>10</v>
      </c>
      <c r="B27" s="1841"/>
      <c r="C27" s="1856"/>
      <c r="D27" s="1841"/>
      <c r="E27" s="1856"/>
      <c r="F27" s="1856"/>
      <c r="G27" s="1856"/>
      <c r="H27" s="1858"/>
      <c r="I27" s="1859"/>
      <c r="J27" s="1865"/>
      <c r="K27" s="1866"/>
      <c r="L27" s="1861"/>
      <c r="M27" s="1861"/>
      <c r="N27" s="1861"/>
      <c r="O27" s="1856"/>
      <c r="P27" s="1856"/>
      <c r="Q27" s="1856"/>
      <c r="R27" s="1846">
        <v>10</v>
      </c>
    </row>
    <row r="28" spans="1:18">
      <c r="A28" s="1864">
        <v>11</v>
      </c>
      <c r="B28" s="1841" t="s">
        <v>2919</v>
      </c>
      <c r="C28" s="1856">
        <v>773346</v>
      </c>
      <c r="D28" s="1841"/>
      <c r="E28" s="1856">
        <f>E64-SUM(E18:E26)</f>
        <v>53827293.280620575</v>
      </c>
      <c r="F28" s="1856">
        <f>F64-SUM(F18:F26)</f>
        <v>3823458.5557852834</v>
      </c>
      <c r="G28" s="1856">
        <f>G64-SUM(G18:G26)</f>
        <v>33437.963376835047</v>
      </c>
      <c r="H28" s="1856">
        <f>H64-SUM(H18:H26)</f>
        <v>42449668.939875305</v>
      </c>
      <c r="I28" s="1859"/>
      <c r="J28" s="1856">
        <f>J64-SUM(J18:J26)</f>
        <v>2896076.4736621976</v>
      </c>
      <c r="K28" s="1856">
        <f>K64-SUM(K18:K26)</f>
        <v>30251.211675240949</v>
      </c>
      <c r="L28" s="1856">
        <f t="shared" ref="L28:N28" si="2">L64-SUM(L18:L26)</f>
        <v>11377624.34074527</v>
      </c>
      <c r="M28" s="1856">
        <f t="shared" si="2"/>
        <v>927382.08212308586</v>
      </c>
      <c r="N28" s="1856">
        <f t="shared" si="2"/>
        <v>3186.7517015941266</v>
      </c>
      <c r="O28" s="1856"/>
      <c r="P28" s="1856"/>
      <c r="Q28" s="1856"/>
      <c r="R28" s="1846">
        <v>11</v>
      </c>
    </row>
    <row r="29" spans="1:18">
      <c r="A29" s="1864">
        <v>12</v>
      </c>
      <c r="B29" s="1841"/>
      <c r="C29" s="1841"/>
      <c r="D29" s="1841"/>
      <c r="E29" s="1841"/>
      <c r="F29" s="1841"/>
      <c r="G29" s="1841"/>
      <c r="H29" s="1867"/>
      <c r="I29" s="1868"/>
      <c r="J29" s="1869"/>
      <c r="K29" s="1870"/>
      <c r="L29" s="1870"/>
      <c r="M29" s="1870"/>
      <c r="N29" s="1870"/>
      <c r="O29" s="1856"/>
      <c r="P29" s="1856"/>
      <c r="Q29" s="1856"/>
      <c r="R29" s="1846">
        <v>12</v>
      </c>
    </row>
    <row r="30" spans="1:18">
      <c r="A30" s="1864">
        <v>13</v>
      </c>
      <c r="B30" s="1841"/>
      <c r="C30" s="1841"/>
      <c r="D30" s="1841"/>
      <c r="E30" s="1841"/>
      <c r="F30" s="1871"/>
      <c r="G30" s="1841"/>
      <c r="H30" s="1872"/>
      <c r="I30" s="1819"/>
      <c r="J30" s="1850"/>
      <c r="K30" s="1871"/>
      <c r="L30" s="1841"/>
      <c r="M30" s="1841"/>
      <c r="N30" s="1841"/>
      <c r="O30" s="1841"/>
      <c r="P30" s="1841"/>
      <c r="Q30" s="1841"/>
      <c r="R30" s="1846">
        <v>13</v>
      </c>
    </row>
    <row r="31" spans="1:18">
      <c r="A31" s="1864">
        <v>14</v>
      </c>
      <c r="B31" s="1841"/>
      <c r="C31" s="1841"/>
      <c r="D31" s="1841"/>
      <c r="E31" s="1871"/>
      <c r="F31" s="1841"/>
      <c r="G31" s="1871"/>
      <c r="H31" s="1872"/>
      <c r="I31" s="1819"/>
      <c r="J31" s="1850"/>
      <c r="K31" s="1841"/>
      <c r="L31" s="1841"/>
      <c r="M31" s="1841"/>
      <c r="N31" s="1841"/>
      <c r="O31" s="1841"/>
      <c r="P31" s="1841"/>
      <c r="Q31" s="1841"/>
      <c r="R31" s="1846">
        <v>14</v>
      </c>
    </row>
    <row r="32" spans="1:18">
      <c r="A32" s="1864">
        <v>15</v>
      </c>
      <c r="B32" s="1841"/>
      <c r="C32" s="1841"/>
      <c r="D32" s="1841"/>
      <c r="E32" s="1841"/>
      <c r="F32" s="1841"/>
      <c r="G32" s="1841"/>
      <c r="H32" s="1872"/>
      <c r="I32" s="1819"/>
      <c r="J32" s="1850"/>
      <c r="K32" s="1841"/>
      <c r="L32" s="1841"/>
      <c r="M32" s="1841"/>
      <c r="N32" s="1841"/>
      <c r="O32" s="1841"/>
      <c r="P32" s="1841"/>
      <c r="Q32" s="1841"/>
      <c r="R32" s="1846">
        <v>15</v>
      </c>
    </row>
    <row r="33" spans="1:18">
      <c r="A33" s="1864">
        <v>16</v>
      </c>
      <c r="B33" s="1841"/>
      <c r="C33" s="1841"/>
      <c r="D33" s="1841"/>
      <c r="E33" s="1841"/>
      <c r="F33" s="1841"/>
      <c r="G33" s="1841"/>
      <c r="H33" s="1830"/>
      <c r="I33" s="1819"/>
      <c r="J33" s="1850"/>
      <c r="K33" s="1841"/>
      <c r="L33" s="1841"/>
      <c r="M33" s="1841"/>
      <c r="N33" s="1841"/>
      <c r="O33" s="1841"/>
      <c r="P33" s="1841"/>
      <c r="Q33" s="1841"/>
      <c r="R33" s="1846">
        <v>16</v>
      </c>
    </row>
    <row r="34" spans="1:18">
      <c r="A34" s="1864">
        <v>17</v>
      </c>
      <c r="B34" s="1841"/>
      <c r="C34" s="1841"/>
      <c r="D34" s="1841"/>
      <c r="E34" s="1841"/>
      <c r="F34" s="1841"/>
      <c r="G34" s="1841"/>
      <c r="H34" s="1830"/>
      <c r="I34" s="1819"/>
      <c r="J34" s="1850"/>
      <c r="K34" s="1841"/>
      <c r="L34" s="1841"/>
      <c r="M34" s="1841"/>
      <c r="N34" s="1841"/>
      <c r="O34" s="1841"/>
      <c r="P34" s="1841"/>
      <c r="Q34" s="1841"/>
      <c r="R34" s="1846">
        <v>17</v>
      </c>
    </row>
    <row r="35" spans="1:18">
      <c r="A35" s="1864">
        <v>18</v>
      </c>
      <c r="B35" s="1841"/>
      <c r="C35" s="1841"/>
      <c r="D35" s="1841"/>
      <c r="E35" s="1841"/>
      <c r="F35" s="1841"/>
      <c r="G35" s="1841"/>
      <c r="H35" s="1830"/>
      <c r="I35" s="1819"/>
      <c r="J35" s="1850"/>
      <c r="K35" s="1841"/>
      <c r="L35" s="1841"/>
      <c r="M35" s="1841"/>
      <c r="N35" s="1841"/>
      <c r="O35" s="1841"/>
      <c r="P35" s="1841"/>
      <c r="Q35" s="1841"/>
      <c r="R35" s="1846">
        <v>18</v>
      </c>
    </row>
    <row r="36" spans="1:18">
      <c r="A36" s="1864">
        <v>19</v>
      </c>
      <c r="B36" s="1841"/>
      <c r="C36" s="1841"/>
      <c r="D36" s="1841"/>
      <c r="E36" s="1841"/>
      <c r="F36" s="1841"/>
      <c r="G36" s="1841"/>
      <c r="H36" s="1830"/>
      <c r="I36" s="1819"/>
      <c r="J36" s="1850"/>
      <c r="K36" s="1841"/>
      <c r="L36" s="1841"/>
      <c r="M36" s="1841"/>
      <c r="N36" s="1841"/>
      <c r="O36" s="1841"/>
      <c r="P36" s="1841"/>
      <c r="Q36" s="1841"/>
      <c r="R36" s="1846">
        <v>19</v>
      </c>
    </row>
    <row r="37" spans="1:18">
      <c r="A37" s="1864">
        <v>20</v>
      </c>
      <c r="B37" s="1841"/>
      <c r="C37" s="1841"/>
      <c r="D37" s="1841"/>
      <c r="E37" s="1841"/>
      <c r="F37" s="1841"/>
      <c r="G37" s="1841"/>
      <c r="H37" s="1830"/>
      <c r="I37" s="1819"/>
      <c r="J37" s="1850"/>
      <c r="K37" s="1841"/>
      <c r="L37" s="1841"/>
      <c r="M37" s="1841"/>
      <c r="N37" s="1841"/>
      <c r="O37" s="1841"/>
      <c r="P37" s="1841"/>
      <c r="Q37" s="1841"/>
      <c r="R37" s="1846">
        <v>20</v>
      </c>
    </row>
    <row r="38" spans="1:18">
      <c r="A38" s="1864">
        <v>21</v>
      </c>
      <c r="B38" s="1841"/>
      <c r="C38" s="1841"/>
      <c r="D38" s="1841"/>
      <c r="E38" s="1841"/>
      <c r="F38" s="1841"/>
      <c r="G38" s="1841"/>
      <c r="H38" s="1830"/>
      <c r="I38" s="1819"/>
      <c r="J38" s="1850"/>
      <c r="K38" s="1841"/>
      <c r="L38" s="1841"/>
      <c r="M38" s="1841"/>
      <c r="N38" s="1841"/>
      <c r="O38" s="1841"/>
      <c r="P38" s="1841"/>
      <c r="Q38" s="1841"/>
      <c r="R38" s="1846">
        <v>21</v>
      </c>
    </row>
    <row r="39" spans="1:18">
      <c r="A39" s="1864">
        <v>22</v>
      </c>
      <c r="B39" s="1841"/>
      <c r="C39" s="1841"/>
      <c r="D39" s="1841"/>
      <c r="E39" s="1841"/>
      <c r="F39" s="1841"/>
      <c r="G39" s="1841"/>
      <c r="H39" s="1830"/>
      <c r="I39" s="1819"/>
      <c r="J39" s="1850"/>
      <c r="K39" s="1841"/>
      <c r="L39" s="1841"/>
      <c r="M39" s="1841"/>
      <c r="N39" s="1841"/>
      <c r="O39" s="1841"/>
      <c r="P39" s="1841"/>
      <c r="Q39" s="1841"/>
      <c r="R39" s="1846">
        <v>22</v>
      </c>
    </row>
    <row r="40" spans="1:18">
      <c r="A40" s="1864">
        <v>23</v>
      </c>
      <c r="B40" s="1841"/>
      <c r="C40" s="1841"/>
      <c r="D40" s="1841"/>
      <c r="E40" s="1841"/>
      <c r="F40" s="1841"/>
      <c r="G40" s="1841"/>
      <c r="H40" s="1830"/>
      <c r="I40" s="1819"/>
      <c r="J40" s="1850"/>
      <c r="K40" s="1841"/>
      <c r="L40" s="1841"/>
      <c r="M40" s="1841"/>
      <c r="N40" s="1841"/>
      <c r="O40" s="1841"/>
      <c r="P40" s="1841"/>
      <c r="Q40" s="1841"/>
      <c r="R40" s="1846">
        <v>23</v>
      </c>
    </row>
    <row r="41" spans="1:18">
      <c r="A41" s="1864">
        <v>24</v>
      </c>
      <c r="B41" s="1841"/>
      <c r="C41" s="1841"/>
      <c r="D41" s="1841"/>
      <c r="E41" s="1841"/>
      <c r="F41" s="1841"/>
      <c r="G41" s="1841"/>
      <c r="H41" s="1830"/>
      <c r="I41" s="1819"/>
      <c r="J41" s="1850"/>
      <c r="K41" s="1841"/>
      <c r="L41" s="1841"/>
      <c r="M41" s="1841"/>
      <c r="N41" s="1841"/>
      <c r="O41" s="1841"/>
      <c r="P41" s="1841"/>
      <c r="Q41" s="1841"/>
      <c r="R41" s="1846">
        <v>24</v>
      </c>
    </row>
    <row r="42" spans="1:18">
      <c r="A42" s="1840">
        <v>25</v>
      </c>
      <c r="B42" s="1841"/>
      <c r="C42" s="1841"/>
      <c r="D42" s="1841"/>
      <c r="E42" s="1841"/>
      <c r="F42" s="1841"/>
      <c r="G42" s="1841"/>
      <c r="H42" s="1830"/>
      <c r="I42" s="1819"/>
      <c r="J42" s="1850"/>
      <c r="K42" s="1841"/>
      <c r="L42" s="1841"/>
      <c r="M42" s="1841"/>
      <c r="N42" s="1841"/>
      <c r="O42" s="1841"/>
      <c r="P42" s="1841"/>
      <c r="Q42" s="1841"/>
      <c r="R42" s="1846">
        <v>25</v>
      </c>
    </row>
    <row r="43" spans="1:18">
      <c r="A43" s="1840">
        <v>26</v>
      </c>
      <c r="B43" s="1841"/>
      <c r="C43" s="1841"/>
      <c r="D43" s="1841"/>
      <c r="E43" s="1841"/>
      <c r="F43" s="1841"/>
      <c r="G43" s="1841"/>
      <c r="H43" s="1830"/>
      <c r="I43" s="1819"/>
      <c r="J43" s="1850"/>
      <c r="K43" s="1841"/>
      <c r="L43" s="1841"/>
      <c r="M43" s="1841"/>
      <c r="N43" s="1841"/>
      <c r="O43" s="1841"/>
      <c r="P43" s="1841"/>
      <c r="Q43" s="1841"/>
      <c r="R43" s="1846">
        <v>26</v>
      </c>
    </row>
    <row r="44" spans="1:18">
      <c r="A44" s="1864">
        <v>27</v>
      </c>
      <c r="B44" s="1841"/>
      <c r="C44" s="1841"/>
      <c r="D44" s="1841"/>
      <c r="E44" s="1841"/>
      <c r="F44" s="1841"/>
      <c r="G44" s="1841"/>
      <c r="H44" s="1830"/>
      <c r="I44" s="1819"/>
      <c r="J44" s="1850"/>
      <c r="K44" s="1841"/>
      <c r="L44" s="1841"/>
      <c r="M44" s="1841"/>
      <c r="N44" s="1841"/>
      <c r="O44" s="1841"/>
      <c r="P44" s="1841"/>
      <c r="Q44" s="1841"/>
      <c r="R44" s="1846">
        <v>27</v>
      </c>
    </row>
    <row r="45" spans="1:18">
      <c r="A45" s="1864">
        <v>28</v>
      </c>
      <c r="B45" s="1841"/>
      <c r="C45" s="1841"/>
      <c r="D45" s="1841"/>
      <c r="E45" s="1841"/>
      <c r="F45" s="1841"/>
      <c r="G45" s="1841"/>
      <c r="H45" s="1830"/>
      <c r="I45" s="1819"/>
      <c r="J45" s="1850"/>
      <c r="K45" s="1841"/>
      <c r="L45" s="1841"/>
      <c r="M45" s="1841"/>
      <c r="N45" s="1841"/>
      <c r="O45" s="1841"/>
      <c r="P45" s="1841"/>
      <c r="Q45" s="1841"/>
      <c r="R45" s="1846">
        <v>28</v>
      </c>
    </row>
    <row r="46" spans="1:18">
      <c r="A46" s="1864">
        <v>29</v>
      </c>
      <c r="B46" s="1841"/>
      <c r="C46" s="1841"/>
      <c r="D46" s="1841"/>
      <c r="E46" s="1841"/>
      <c r="F46" s="1841"/>
      <c r="G46" s="1841"/>
      <c r="H46" s="1830"/>
      <c r="I46" s="1819"/>
      <c r="J46" s="1850"/>
      <c r="K46" s="1841"/>
      <c r="L46" s="1841"/>
      <c r="M46" s="1841"/>
      <c r="N46" s="1841"/>
      <c r="O46" s="1841"/>
      <c r="P46" s="1841"/>
      <c r="Q46" s="1841"/>
      <c r="R46" s="1846">
        <v>29</v>
      </c>
    </row>
    <row r="47" spans="1:18">
      <c r="A47" s="1864">
        <v>30</v>
      </c>
      <c r="B47" s="1841"/>
      <c r="C47" s="1841"/>
      <c r="D47" s="1841"/>
      <c r="E47" s="1841"/>
      <c r="F47" s="1841"/>
      <c r="G47" s="1841"/>
      <c r="H47" s="1830"/>
      <c r="I47" s="1819"/>
      <c r="J47" s="1850"/>
      <c r="K47" s="1841"/>
      <c r="L47" s="1841"/>
      <c r="M47" s="1841"/>
      <c r="N47" s="1841"/>
      <c r="O47" s="1841"/>
      <c r="P47" s="1841"/>
      <c r="Q47" s="1841"/>
      <c r="R47" s="1846">
        <v>30</v>
      </c>
    </row>
    <row r="48" spans="1:18">
      <c r="A48" s="1864">
        <v>31</v>
      </c>
      <c r="B48" s="1841"/>
      <c r="C48" s="1841"/>
      <c r="D48" s="1841"/>
      <c r="E48" s="1841"/>
      <c r="F48" s="1841"/>
      <c r="G48" s="1841"/>
      <c r="H48" s="1830"/>
      <c r="I48" s="1819"/>
      <c r="J48" s="1850"/>
      <c r="K48" s="1841"/>
      <c r="L48" s="1841"/>
      <c r="M48" s="1841"/>
      <c r="N48" s="1841"/>
      <c r="O48" s="1841"/>
      <c r="P48" s="1841"/>
      <c r="Q48" s="1841"/>
      <c r="R48" s="1846">
        <v>31</v>
      </c>
    </row>
    <row r="49" spans="1:18">
      <c r="A49" s="1864">
        <v>32</v>
      </c>
      <c r="B49" s="1841"/>
      <c r="C49" s="1841"/>
      <c r="D49" s="1841"/>
      <c r="E49" s="1841"/>
      <c r="F49" s="1841"/>
      <c r="G49" s="1841"/>
      <c r="H49" s="1830"/>
      <c r="I49" s="1819"/>
      <c r="J49" s="1850"/>
      <c r="K49" s="1841"/>
      <c r="L49" s="1841"/>
      <c r="M49" s="1841"/>
      <c r="N49" s="1841"/>
      <c r="O49" s="1841"/>
      <c r="P49" s="1841"/>
      <c r="Q49" s="1841"/>
      <c r="R49" s="1846">
        <v>32</v>
      </c>
    </row>
    <row r="50" spans="1:18">
      <c r="A50" s="1864">
        <v>33</v>
      </c>
      <c r="B50" s="1841"/>
      <c r="C50" s="1841"/>
      <c r="D50" s="1841"/>
      <c r="E50" s="1841"/>
      <c r="F50" s="1841"/>
      <c r="G50" s="1841"/>
      <c r="H50" s="1830"/>
      <c r="I50" s="1819"/>
      <c r="J50" s="1850"/>
      <c r="K50" s="1841"/>
      <c r="L50" s="1841"/>
      <c r="M50" s="1841"/>
      <c r="N50" s="1841"/>
      <c r="O50" s="1841"/>
      <c r="P50" s="1841"/>
      <c r="Q50" s="1841"/>
      <c r="R50" s="1846">
        <v>33</v>
      </c>
    </row>
    <row r="51" spans="1:18">
      <c r="A51" s="1864">
        <v>34</v>
      </c>
      <c r="B51" s="1841"/>
      <c r="C51" s="1841"/>
      <c r="D51" s="1841"/>
      <c r="E51" s="1841"/>
      <c r="F51" s="1841"/>
      <c r="G51" s="1841"/>
      <c r="H51" s="1830"/>
      <c r="I51" s="1819"/>
      <c r="J51" s="1850"/>
      <c r="K51" s="1841"/>
      <c r="L51" s="1841"/>
      <c r="M51" s="1841"/>
      <c r="N51" s="1841"/>
      <c r="O51" s="1841"/>
      <c r="P51" s="1841"/>
      <c r="Q51" s="1841"/>
      <c r="R51" s="1846">
        <v>34</v>
      </c>
    </row>
    <row r="52" spans="1:18">
      <c r="A52" s="1864">
        <v>35</v>
      </c>
      <c r="B52" s="1841"/>
      <c r="C52" s="1841"/>
      <c r="D52" s="1841"/>
      <c r="E52" s="1841"/>
      <c r="F52" s="1841"/>
      <c r="G52" s="1841"/>
      <c r="H52" s="1830"/>
      <c r="I52" s="1819"/>
      <c r="J52" s="1850"/>
      <c r="K52" s="1841"/>
      <c r="L52" s="1841"/>
      <c r="M52" s="1841"/>
      <c r="N52" s="1841"/>
      <c r="O52" s="1841"/>
      <c r="P52" s="1841"/>
      <c r="Q52" s="1841"/>
      <c r="R52" s="1846">
        <v>35</v>
      </c>
    </row>
    <row r="53" spans="1:18">
      <c r="A53" s="1864">
        <v>36</v>
      </c>
      <c r="B53" s="1841"/>
      <c r="C53" s="1841"/>
      <c r="D53" s="1841"/>
      <c r="E53" s="1841"/>
      <c r="F53" s="1841"/>
      <c r="G53" s="1841"/>
      <c r="H53" s="1830"/>
      <c r="I53" s="1819"/>
      <c r="J53" s="1850"/>
      <c r="K53" s="1841"/>
      <c r="L53" s="1841"/>
      <c r="M53" s="1841"/>
      <c r="N53" s="1841"/>
      <c r="O53" s="1841"/>
      <c r="P53" s="1841"/>
      <c r="Q53" s="1841"/>
      <c r="R53" s="1846">
        <v>36</v>
      </c>
    </row>
    <row r="54" spans="1:18">
      <c r="A54" s="1864">
        <v>37</v>
      </c>
      <c r="B54" s="1841"/>
      <c r="C54" s="1841"/>
      <c r="D54" s="1841"/>
      <c r="E54" s="1841"/>
      <c r="F54" s="1841"/>
      <c r="G54" s="1841"/>
      <c r="H54" s="1830"/>
      <c r="I54" s="1819"/>
      <c r="J54" s="1850"/>
      <c r="K54" s="1841"/>
      <c r="L54" s="1841"/>
      <c r="M54" s="1841"/>
      <c r="N54" s="1841"/>
      <c r="O54" s="1841"/>
      <c r="P54" s="1841"/>
      <c r="Q54" s="1841"/>
      <c r="R54" s="1846">
        <v>37</v>
      </c>
    </row>
    <row r="55" spans="1:18">
      <c r="A55" s="1864">
        <v>38</v>
      </c>
      <c r="B55" s="1841"/>
      <c r="C55" s="1841"/>
      <c r="D55" s="1841"/>
      <c r="E55" s="1841"/>
      <c r="F55" s="1841"/>
      <c r="G55" s="1841"/>
      <c r="H55" s="1830"/>
      <c r="I55" s="1819"/>
      <c r="J55" s="1850"/>
      <c r="K55" s="1841"/>
      <c r="L55" s="1841"/>
      <c r="M55" s="1841"/>
      <c r="N55" s="1841"/>
      <c r="O55" s="1841"/>
      <c r="P55" s="1841"/>
      <c r="Q55" s="1841"/>
      <c r="R55" s="1846">
        <v>38</v>
      </c>
    </row>
    <row r="56" spans="1:18">
      <c r="A56" s="1864">
        <v>39</v>
      </c>
      <c r="B56" s="1841" t="s">
        <v>2920</v>
      </c>
      <c r="C56" s="1841"/>
      <c r="D56" s="1841"/>
      <c r="E56" s="1841"/>
      <c r="F56" s="1841"/>
      <c r="G56" s="1841"/>
      <c r="H56" s="1830"/>
      <c r="I56" s="1819"/>
      <c r="J56" s="1850"/>
      <c r="K56" s="1841"/>
      <c r="L56" s="1841"/>
      <c r="M56" s="1841"/>
      <c r="N56" s="1841"/>
      <c r="O56" s="1841"/>
      <c r="P56" s="1841"/>
      <c r="Q56" s="1841"/>
      <c r="R56" s="1846">
        <v>39</v>
      </c>
    </row>
    <row r="57" spans="1:18">
      <c r="A57" s="1864">
        <v>40</v>
      </c>
      <c r="B57" s="1841" t="s">
        <v>2921</v>
      </c>
      <c r="C57" s="1841"/>
      <c r="D57" s="1841"/>
      <c r="E57" s="1841"/>
      <c r="F57" s="1841"/>
      <c r="G57" s="1841"/>
      <c r="H57" s="1830"/>
      <c r="I57" s="1819"/>
      <c r="J57" s="1850"/>
      <c r="K57" s="1841"/>
      <c r="L57" s="1841"/>
      <c r="M57" s="1841"/>
      <c r="N57" s="1841"/>
      <c r="O57" s="1841"/>
      <c r="P57" s="1841"/>
      <c r="Q57" s="1841"/>
      <c r="R57" s="1846">
        <v>40</v>
      </c>
    </row>
    <row r="58" spans="1:18">
      <c r="A58" s="1864">
        <v>41</v>
      </c>
      <c r="B58" s="1841" t="s">
        <v>2922</v>
      </c>
      <c r="C58" s="1841"/>
      <c r="D58" s="1841"/>
      <c r="E58" s="1841"/>
      <c r="F58" s="1841"/>
      <c r="G58" s="1841"/>
      <c r="H58" s="1830"/>
      <c r="I58" s="1819"/>
      <c r="J58" s="1850"/>
      <c r="K58" s="1841"/>
      <c r="L58" s="1841"/>
      <c r="M58" s="1841"/>
      <c r="N58" s="1841"/>
      <c r="O58" s="1841"/>
      <c r="P58" s="1841"/>
      <c r="Q58" s="1841"/>
      <c r="R58" s="1846">
        <v>41</v>
      </c>
    </row>
    <row r="59" spans="1:18">
      <c r="A59" s="1864">
        <v>42</v>
      </c>
      <c r="B59" s="1841" t="s">
        <v>2923</v>
      </c>
      <c r="C59" s="1841"/>
      <c r="D59" s="1841"/>
      <c r="E59" s="1841"/>
      <c r="F59" s="1841"/>
      <c r="G59" s="1841"/>
      <c r="H59" s="1830"/>
      <c r="I59" s="1819"/>
      <c r="J59" s="1850"/>
      <c r="K59" s="1841"/>
      <c r="L59" s="1841"/>
      <c r="M59" s="1841"/>
      <c r="N59" s="1841"/>
      <c r="O59" s="1841"/>
      <c r="P59" s="1841"/>
      <c r="Q59" s="1841"/>
      <c r="R59" s="1846">
        <v>42</v>
      </c>
    </row>
    <row r="60" spans="1:18">
      <c r="A60" s="1864">
        <v>43</v>
      </c>
      <c r="B60" s="1841"/>
      <c r="C60" s="1841"/>
      <c r="D60" s="1841"/>
      <c r="E60" s="1841"/>
      <c r="F60" s="1841"/>
      <c r="G60" s="1841"/>
      <c r="H60" s="1830"/>
      <c r="I60" s="1819"/>
      <c r="J60" s="1850"/>
      <c r="K60" s="1841"/>
      <c r="L60" s="1841"/>
      <c r="M60" s="1841"/>
      <c r="N60" s="1841"/>
      <c r="O60" s="1841"/>
      <c r="P60" s="1841"/>
      <c r="Q60" s="1841"/>
      <c r="R60" s="1846">
        <v>43</v>
      </c>
    </row>
    <row r="61" spans="1:18">
      <c r="A61" s="1864">
        <v>44</v>
      </c>
      <c r="B61" s="1841"/>
      <c r="C61" s="1841"/>
      <c r="D61" s="1841"/>
      <c r="E61" s="1841"/>
      <c r="F61" s="1841"/>
      <c r="G61" s="1841"/>
      <c r="H61" s="1830"/>
      <c r="I61" s="1819"/>
      <c r="J61" s="1850"/>
      <c r="K61" s="1841"/>
      <c r="L61" s="1841"/>
      <c r="M61" s="1841"/>
      <c r="N61" s="1841"/>
      <c r="O61" s="1841"/>
      <c r="P61" s="1841"/>
      <c r="Q61" s="1841"/>
      <c r="R61" s="1846">
        <v>44</v>
      </c>
    </row>
    <row r="62" spans="1:18">
      <c r="A62" s="1864">
        <v>45</v>
      </c>
      <c r="B62" s="1841"/>
      <c r="C62" s="1841"/>
      <c r="D62" s="1841"/>
      <c r="E62" s="1841"/>
      <c r="F62" s="1841"/>
      <c r="G62" s="1841"/>
      <c r="H62" s="1830"/>
      <c r="I62" s="1819"/>
      <c r="J62" s="1850"/>
      <c r="K62" s="1841"/>
      <c r="L62" s="1841"/>
      <c r="M62" s="1841"/>
      <c r="N62" s="1841"/>
      <c r="O62" s="1841"/>
      <c r="P62" s="1841"/>
      <c r="Q62" s="1841"/>
      <c r="R62" s="1846">
        <v>45</v>
      </c>
    </row>
    <row r="63" spans="1:18">
      <c r="A63" s="1864">
        <v>46</v>
      </c>
      <c r="B63" s="1841"/>
      <c r="C63" s="1873"/>
      <c r="D63" s="1841"/>
      <c r="E63" s="1841"/>
      <c r="F63" s="1841"/>
      <c r="G63" s="1841"/>
      <c r="H63" s="1830"/>
      <c r="I63" s="1819"/>
      <c r="J63" s="1850"/>
      <c r="K63" s="1841"/>
      <c r="L63" s="1841"/>
      <c r="M63" s="1841"/>
      <c r="N63" s="1841"/>
      <c r="O63" s="1841"/>
      <c r="P63" s="1841"/>
      <c r="Q63" s="1841"/>
      <c r="R63" s="1846">
        <v>46</v>
      </c>
    </row>
    <row r="64" spans="1:18" s="2642" customFormat="1" ht="15.75" thickBot="1">
      <c r="A64" s="2632">
        <v>47</v>
      </c>
      <c r="B64" s="2633" t="s">
        <v>3476</v>
      </c>
      <c r="C64" s="2634">
        <f>SUM(C18:C63)</f>
        <v>2989012</v>
      </c>
      <c r="D64" s="2635"/>
      <c r="E64" s="2634">
        <f>'64'!E26+'64'!E28+'64'!E29+'64'!E30</f>
        <v>731014060.12</v>
      </c>
      <c r="F64" s="2634">
        <f>'64'!G26+'64'!G28+'64'!G29+'64'!G30</f>
        <v>58355524.399999999</v>
      </c>
      <c r="G64" s="2634">
        <f>'64'!I26+'64'!I28+'64'!I29+'64'!I30</f>
        <v>489281.74999999994</v>
      </c>
      <c r="H64" s="2636">
        <f>'64'!E26</f>
        <v>573066671.36000001</v>
      </c>
      <c r="I64" s="2637"/>
      <c r="J64" s="2638">
        <f>'64'!G26</f>
        <v>44341507.399999999</v>
      </c>
      <c r="K64" s="2634">
        <f>'64'!I26</f>
        <v>450116.83333333331</v>
      </c>
      <c r="L64" s="2639">
        <f>'64'!E28+'64'!E29</f>
        <v>157947388.75999999</v>
      </c>
      <c r="M64" s="2639">
        <f>'64'!G28+'64'!G29</f>
        <v>14014017</v>
      </c>
      <c r="N64" s="2663">
        <f>'64'!I28+'64'!I29</f>
        <v>39164.916666666664</v>
      </c>
      <c r="O64" s="2639">
        <f t="shared" ref="O64:Q64" si="3">SUM(O18:O63)</f>
        <v>0</v>
      </c>
      <c r="P64" s="2640">
        <f t="shared" si="3"/>
        <v>0</v>
      </c>
      <c r="Q64" s="2635">
        <f t="shared" si="3"/>
        <v>0</v>
      </c>
      <c r="R64" s="2641">
        <v>47</v>
      </c>
    </row>
    <row r="65" spans="1:18">
      <c r="A65" s="1874" t="s">
        <v>115</v>
      </c>
      <c r="B65" s="1819"/>
      <c r="C65" s="1819"/>
      <c r="D65" s="1819"/>
      <c r="E65" s="1819"/>
      <c r="F65" s="1819"/>
      <c r="G65" s="1819"/>
      <c r="H65" s="1819"/>
      <c r="I65" s="1819"/>
      <c r="J65" s="1875"/>
      <c r="K65" s="1819"/>
      <c r="L65" s="1819"/>
      <c r="M65" s="1819"/>
      <c r="N65" s="1819"/>
      <c r="O65" s="1819"/>
      <c r="P65" s="1819"/>
      <c r="Q65" s="1819" t="s">
        <v>256</v>
      </c>
      <c r="R65" s="1819"/>
    </row>
    <row r="66" spans="1:18">
      <c r="A66" s="1821" t="s">
        <v>1640</v>
      </c>
      <c r="B66" s="1821"/>
      <c r="C66" s="1821"/>
      <c r="D66" s="1821"/>
      <c r="E66" s="1821"/>
      <c r="F66" s="1821"/>
      <c r="G66" s="1821"/>
      <c r="H66" s="2382"/>
      <c r="I66" s="1819"/>
      <c r="J66" s="1821" t="s">
        <v>1641</v>
      </c>
      <c r="K66" s="1821"/>
      <c r="L66" s="1821"/>
      <c r="M66" s="2383"/>
      <c r="N66" s="1821"/>
      <c r="O66" s="1821"/>
      <c r="P66" s="1821"/>
      <c r="Q66" s="1821"/>
      <c r="R66" s="1821"/>
    </row>
    <row r="67" spans="1:18">
      <c r="A67" s="1819"/>
      <c r="B67" s="1819"/>
      <c r="C67" s="1819"/>
      <c r="D67" s="1819"/>
      <c r="E67" s="1819"/>
      <c r="F67" s="1819"/>
      <c r="G67" s="1819"/>
      <c r="H67" s="1875"/>
      <c r="I67" s="1819"/>
      <c r="J67" s="1819"/>
      <c r="K67" s="1819"/>
      <c r="L67" s="1819"/>
      <c r="M67" s="1819"/>
      <c r="N67" s="1819"/>
      <c r="O67" s="1819"/>
      <c r="P67" s="1819"/>
      <c r="Q67" s="1819"/>
      <c r="R67" s="1819"/>
    </row>
    <row r="68" spans="1:18">
      <c r="B68" s="1819"/>
      <c r="C68" s="1819"/>
      <c r="D68" s="1819"/>
      <c r="E68" s="1819"/>
      <c r="F68" s="1819"/>
      <c r="G68" s="1819"/>
      <c r="H68" s="1875"/>
      <c r="I68" s="1819"/>
      <c r="J68" s="1819"/>
      <c r="K68" s="1819"/>
      <c r="L68" s="1819"/>
      <c r="M68" s="1819"/>
      <c r="N68" s="1819"/>
      <c r="O68" s="1819"/>
      <c r="P68" s="1819"/>
      <c r="Q68" s="1819"/>
      <c r="R68" s="1819"/>
    </row>
    <row r="69" spans="1:18">
      <c r="B69" s="1819"/>
      <c r="C69" s="1819"/>
      <c r="D69" s="1819"/>
      <c r="E69" s="1819"/>
      <c r="F69" s="1819"/>
      <c r="G69" s="1819"/>
      <c r="H69" s="1875"/>
      <c r="I69" s="1819"/>
      <c r="J69" s="1819"/>
      <c r="K69" s="1819"/>
      <c r="L69" s="1819"/>
      <c r="M69" s="1819"/>
      <c r="N69" s="1819"/>
      <c r="O69" s="1819"/>
      <c r="P69" s="1819"/>
      <c r="Q69" s="1819"/>
      <c r="R69" s="1819"/>
    </row>
    <row r="70" spans="1:18">
      <c r="B70" s="1819"/>
      <c r="C70" s="1819"/>
      <c r="D70" s="1819"/>
      <c r="E70" s="1819"/>
      <c r="F70" s="1819"/>
      <c r="G70" s="1819"/>
      <c r="H70" s="1875"/>
      <c r="I70" s="1819"/>
      <c r="J70" s="1819"/>
      <c r="K70" s="1819"/>
      <c r="L70" s="1819"/>
      <c r="M70" s="1819"/>
      <c r="N70" s="1819"/>
      <c r="O70" s="1819"/>
      <c r="P70" s="1819"/>
      <c r="Q70" s="1819"/>
      <c r="R70" s="1819"/>
    </row>
    <row r="71" spans="1:18">
      <c r="B71" s="1819"/>
      <c r="C71" s="1819"/>
      <c r="D71" s="1819"/>
      <c r="E71" s="1819"/>
      <c r="F71" s="1819"/>
      <c r="G71" s="1819"/>
      <c r="H71" s="1875"/>
      <c r="I71" s="1819"/>
      <c r="J71" s="1819"/>
      <c r="K71" s="1819"/>
      <c r="L71" s="1819"/>
      <c r="M71" s="2384" t="s">
        <v>273</v>
      </c>
      <c r="N71" s="1819"/>
      <c r="O71" s="1819"/>
      <c r="P71" s="1819"/>
      <c r="Q71" s="1819"/>
      <c r="R71" s="1819"/>
    </row>
    <row r="72" spans="1:18">
      <c r="B72" s="1876"/>
      <c r="C72" s="1819"/>
      <c r="D72" s="1819"/>
      <c r="E72" s="1819"/>
      <c r="F72" s="1819"/>
      <c r="G72" s="1819"/>
      <c r="H72" s="1875"/>
      <c r="I72" s="1819"/>
      <c r="J72" s="1819"/>
      <c r="K72" s="1819"/>
      <c r="L72" s="1819"/>
      <c r="M72" s="1819"/>
      <c r="N72" s="1819"/>
      <c r="O72" s="1819"/>
      <c r="P72" s="1819"/>
      <c r="Q72" s="1819"/>
      <c r="R72" s="1819"/>
    </row>
    <row r="73" spans="1:18">
      <c r="C73" s="1819"/>
      <c r="D73" s="1819"/>
      <c r="E73" s="1819"/>
      <c r="F73" s="1819"/>
      <c r="G73" s="1819"/>
      <c r="H73" s="1875"/>
      <c r="I73" s="1819"/>
      <c r="J73" s="1819"/>
      <c r="K73" s="1819"/>
      <c r="L73" s="1819"/>
      <c r="M73" s="1819"/>
      <c r="N73" s="1819"/>
      <c r="O73" s="1819"/>
      <c r="P73" s="1819"/>
      <c r="Q73" s="1819"/>
      <c r="R73" s="1819"/>
    </row>
    <row r="74" spans="1:18">
      <c r="B74" s="1819"/>
      <c r="C74" s="1819"/>
      <c r="D74" s="1819"/>
      <c r="F74" s="1819"/>
      <c r="G74" s="1819"/>
      <c r="H74" s="1875"/>
      <c r="I74" s="1819"/>
      <c r="J74" s="1819"/>
      <c r="K74" s="1819"/>
      <c r="L74" s="1819"/>
      <c r="M74" s="1819"/>
      <c r="N74" s="1819"/>
      <c r="O74" s="1819"/>
      <c r="P74" s="1819"/>
      <c r="Q74" s="1819"/>
      <c r="R74" s="1819"/>
    </row>
    <row r="75" spans="1:18">
      <c r="B75" s="1876"/>
      <c r="C75" s="1819"/>
      <c r="D75" s="1819"/>
      <c r="F75" s="1819"/>
      <c r="G75" s="1819"/>
      <c r="H75" s="1875"/>
      <c r="I75" s="1819"/>
      <c r="J75" s="1819"/>
      <c r="K75" s="1819"/>
      <c r="L75" s="1819"/>
      <c r="M75" s="1819"/>
      <c r="N75" s="1819"/>
      <c r="O75" s="1819"/>
      <c r="P75" s="1819"/>
      <c r="Q75" s="1819"/>
      <c r="R75" s="1819"/>
    </row>
    <row r="76" spans="1:18">
      <c r="B76" s="1876"/>
      <c r="C76" s="1819"/>
      <c r="D76" s="1819"/>
      <c r="F76" s="1819"/>
      <c r="G76" s="1819"/>
      <c r="H76" s="1875"/>
      <c r="I76" s="1819"/>
      <c r="J76" s="1819"/>
      <c r="K76" s="1819"/>
      <c r="L76" s="1819"/>
      <c r="M76" s="1819"/>
      <c r="N76" s="1819"/>
      <c r="O76" s="1819"/>
      <c r="P76" s="1819"/>
      <c r="Q76" s="1819"/>
      <c r="R76" s="1819"/>
    </row>
    <row r="77" spans="1:18">
      <c r="B77" s="1876"/>
    </row>
    <row r="78" spans="1:18">
      <c r="B78" s="1876"/>
    </row>
    <row r="79" spans="1:18">
      <c r="B79" s="1876"/>
    </row>
    <row r="80" spans="1:18">
      <c r="B80" s="1876"/>
    </row>
    <row r="81" spans="2:2">
      <c r="B81" s="1876"/>
    </row>
    <row r="82" spans="2:2">
      <c r="B82" s="1876"/>
    </row>
  </sheetData>
  <printOptions horizontalCentered="1" verticalCentered="1"/>
  <pageMargins left="0.25" right="0.25" top="0.25" bottom="0.25" header="0.5" footer="0.21"/>
  <pageSetup scale="60" fitToWidth="2" orientation="portrait" r:id="rId1"/>
  <headerFooter alignWithMargins="0"/>
  <colBreaks count="1" manualBreakCount="1">
    <brk id="8"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K112"/>
  <sheetViews>
    <sheetView view="pageBreakPreview" topLeftCell="A64" zoomScale="60" zoomScaleNormal="80" workbookViewId="0">
      <selection activeCell="C59" sqref="C59"/>
    </sheetView>
  </sheetViews>
  <sheetFormatPr defaultRowHeight="15"/>
  <cols>
    <col min="1" max="1" width="8.88671875" style="685"/>
    <col min="2" max="2" width="36" style="685" customWidth="1"/>
    <col min="3" max="3" width="8.88671875" style="685"/>
    <col min="4" max="4" width="9.6640625" style="685" customWidth="1"/>
    <col min="5" max="5" width="9.109375" style="685" customWidth="1"/>
    <col min="6" max="6" width="9.5546875" style="685" customWidth="1"/>
    <col min="7" max="7" width="14.5546875" style="685" customWidth="1"/>
    <col min="8" max="8" width="15" style="685" customWidth="1"/>
    <col min="9" max="16384" width="8.88671875" style="685"/>
  </cols>
  <sheetData>
    <row r="1" spans="1:9" ht="18.75" thickBot="1">
      <c r="A1" s="1189" t="s">
        <v>3065</v>
      </c>
      <c r="B1" s="1190"/>
      <c r="C1" s="1190"/>
      <c r="D1" s="1191"/>
      <c r="E1" s="1190"/>
      <c r="F1" s="1190"/>
      <c r="G1" s="1192"/>
      <c r="H1" s="1193"/>
      <c r="I1" s="1194"/>
    </row>
    <row r="2" spans="1:9">
      <c r="A2" s="1195"/>
      <c r="B2" s="1196"/>
      <c r="C2" s="1196"/>
      <c r="D2" s="1196"/>
      <c r="E2" s="1196"/>
      <c r="F2" s="1196"/>
      <c r="G2" s="1196"/>
      <c r="H2" s="1196"/>
      <c r="I2" s="1197"/>
    </row>
    <row r="3" spans="1:9" ht="15.75">
      <c r="A3" s="1198" t="s">
        <v>1642</v>
      </c>
      <c r="B3" s="1199"/>
      <c r="C3" s="1199"/>
      <c r="D3" s="1199"/>
      <c r="E3" s="1199"/>
      <c r="F3" s="1199"/>
      <c r="G3" s="1199"/>
      <c r="H3" s="1199"/>
      <c r="I3" s="1200"/>
    </row>
    <row r="4" spans="1:9">
      <c r="A4" s="1201"/>
      <c r="B4" s="1202"/>
      <c r="C4" s="1202"/>
      <c r="D4" s="1202"/>
      <c r="E4" s="1202"/>
      <c r="F4" s="1202"/>
      <c r="G4" s="1202"/>
      <c r="H4" s="1202"/>
      <c r="I4" s="1203"/>
    </row>
    <row r="5" spans="1:9">
      <c r="A5" s="1201"/>
      <c r="B5" s="1202" t="s">
        <v>1643</v>
      </c>
      <c r="C5" s="1202"/>
      <c r="D5" s="1202"/>
      <c r="E5" s="1202"/>
      <c r="F5" s="1202"/>
      <c r="G5" s="1202"/>
      <c r="H5" s="1202"/>
      <c r="I5" s="1203"/>
    </row>
    <row r="6" spans="1:9" ht="15.75">
      <c r="A6" s="1201"/>
      <c r="B6" s="1202" t="s">
        <v>1644</v>
      </c>
      <c r="C6" s="1202"/>
      <c r="D6" s="1202"/>
      <c r="E6" s="1202"/>
      <c r="F6" s="1202"/>
      <c r="G6" s="1202"/>
      <c r="H6" s="1204"/>
      <c r="I6" s="1203"/>
    </row>
    <row r="7" spans="1:9" ht="15.75">
      <c r="A7" s="1201"/>
      <c r="B7" s="1205"/>
      <c r="C7" s="1205"/>
      <c r="D7" s="1205"/>
      <c r="E7" s="1205"/>
      <c r="F7" s="1205"/>
      <c r="G7" s="1205"/>
      <c r="H7" s="1204"/>
      <c r="I7" s="1206"/>
    </row>
    <row r="8" spans="1:9">
      <c r="A8" s="1207"/>
      <c r="B8" s="1208"/>
      <c r="C8" s="1209" t="s">
        <v>1645</v>
      </c>
      <c r="D8" s="1208"/>
      <c r="E8" s="1209" t="s">
        <v>1646</v>
      </c>
      <c r="F8" s="1208"/>
      <c r="G8" s="1208"/>
      <c r="H8" s="1208"/>
      <c r="I8" s="1208"/>
    </row>
    <row r="9" spans="1:9">
      <c r="A9" s="1210"/>
      <c r="B9" s="1211"/>
      <c r="C9" s="1212" t="s">
        <v>1647</v>
      </c>
      <c r="D9" s="1212" t="s">
        <v>1648</v>
      </c>
      <c r="E9" s="1212" t="s">
        <v>1649</v>
      </c>
      <c r="F9" s="1212" t="s">
        <v>1650</v>
      </c>
      <c r="G9" s="1211"/>
      <c r="H9" s="1211"/>
      <c r="I9" s="1212" t="s">
        <v>1633</v>
      </c>
    </row>
    <row r="10" spans="1:9">
      <c r="A10" s="1210"/>
      <c r="B10" s="1211"/>
      <c r="C10" s="1212" t="s">
        <v>1651</v>
      </c>
      <c r="D10" s="1212" t="s">
        <v>1652</v>
      </c>
      <c r="E10" s="1212" t="s">
        <v>1633</v>
      </c>
      <c r="F10" s="1212" t="s">
        <v>1653</v>
      </c>
      <c r="G10" s="1211"/>
      <c r="H10" s="1211"/>
      <c r="I10" s="1212" t="s">
        <v>1632</v>
      </c>
    </row>
    <row r="11" spans="1:9">
      <c r="A11" s="1210" t="s">
        <v>524</v>
      </c>
      <c r="B11" s="1212" t="s">
        <v>1654</v>
      </c>
      <c r="C11" s="1212" t="s">
        <v>235</v>
      </c>
      <c r="D11" s="1212" t="s">
        <v>1655</v>
      </c>
      <c r="E11" s="1212" t="s">
        <v>1624</v>
      </c>
      <c r="F11" s="1212" t="s">
        <v>1656</v>
      </c>
      <c r="G11" s="1212" t="s">
        <v>1636</v>
      </c>
      <c r="H11" s="1212" t="s">
        <v>266</v>
      </c>
      <c r="I11" s="1212" t="s">
        <v>1636</v>
      </c>
    </row>
    <row r="12" spans="1:9">
      <c r="A12" s="1213" t="s">
        <v>529</v>
      </c>
      <c r="B12" s="1214" t="s">
        <v>2502</v>
      </c>
      <c r="C12" s="1214" t="s">
        <v>2503</v>
      </c>
      <c r="D12" s="1214" t="s">
        <v>272</v>
      </c>
      <c r="E12" s="1214" t="s">
        <v>2279</v>
      </c>
      <c r="F12" s="1214" t="s">
        <v>2468</v>
      </c>
      <c r="G12" s="1214" t="s">
        <v>2469</v>
      </c>
      <c r="H12" s="1214" t="s">
        <v>2470</v>
      </c>
      <c r="I12" s="1214" t="s">
        <v>2471</v>
      </c>
    </row>
    <row r="13" spans="1:9" ht="15.75">
      <c r="A13" s="1210"/>
      <c r="B13" s="1215"/>
      <c r="C13" s="1216"/>
      <c r="D13" s="1216"/>
      <c r="E13" s="1201"/>
      <c r="F13" s="1217"/>
      <c r="G13" s="1217"/>
      <c r="H13" s="1218"/>
      <c r="I13" s="1211"/>
    </row>
    <row r="14" spans="1:9" ht="15.75">
      <c r="A14" s="1210">
        <v>1</v>
      </c>
      <c r="B14" s="685" t="s">
        <v>3073</v>
      </c>
      <c r="C14" s="1219"/>
      <c r="D14" s="1203"/>
      <c r="E14" s="1201"/>
      <c r="F14" s="1220"/>
      <c r="G14" s="1221">
        <v>14463.636</v>
      </c>
      <c r="H14" s="1221">
        <v>49833.940559999995</v>
      </c>
      <c r="I14" s="1222">
        <f t="shared" ref="I14:I74" si="0">+H14/G14</f>
        <v>3.4454642359639025</v>
      </c>
    </row>
    <row r="15" spans="1:9" ht="15.75">
      <c r="A15" s="1210">
        <v>2</v>
      </c>
      <c r="B15" s="685" t="s">
        <v>3074</v>
      </c>
      <c r="C15" s="1219"/>
      <c r="D15" s="1203"/>
      <c r="E15" s="1201"/>
      <c r="F15" s="1220"/>
      <c r="G15" s="1221">
        <v>514137.86599999998</v>
      </c>
      <c r="H15" s="1221">
        <v>2249927.9779899996</v>
      </c>
      <c r="I15" s="1222">
        <f t="shared" si="0"/>
        <v>4.376118015765833</v>
      </c>
    </row>
    <row r="16" spans="1:9" ht="15.75">
      <c r="A16" s="1210">
        <v>3</v>
      </c>
      <c r="B16" s="685" t="s">
        <v>3075</v>
      </c>
      <c r="C16" s="1219"/>
      <c r="D16" s="1203"/>
      <c r="E16" s="1201"/>
      <c r="F16" s="1220"/>
      <c r="G16" s="1221">
        <v>188755.7</v>
      </c>
      <c r="H16" s="1221">
        <v>807826.01376999996</v>
      </c>
      <c r="I16" s="1222">
        <f t="shared" si="0"/>
        <v>4.2797436780452189</v>
      </c>
    </row>
    <row r="17" spans="1:11" ht="15.75">
      <c r="A17" s="1210">
        <v>4</v>
      </c>
      <c r="B17" s="685" t="s">
        <v>3076</v>
      </c>
      <c r="C17" s="1219"/>
      <c r="D17" s="1203"/>
      <c r="E17" s="1201"/>
      <c r="F17" s="1223"/>
      <c r="G17" s="1221">
        <v>796847.54799999995</v>
      </c>
      <c r="H17" s="1221">
        <v>3537912.02147</v>
      </c>
      <c r="I17" s="1222">
        <f t="shared" si="0"/>
        <v>4.439885684971701</v>
      </c>
    </row>
    <row r="18" spans="1:11" ht="15.75">
      <c r="A18" s="1210">
        <v>5</v>
      </c>
      <c r="B18" s="685" t="s">
        <v>3077</v>
      </c>
      <c r="C18" s="1219"/>
      <c r="D18" s="1203"/>
      <c r="E18" s="1201"/>
      <c r="F18" s="1220"/>
      <c r="G18" s="1221">
        <v>354076.30200000003</v>
      </c>
      <c r="H18" s="1221">
        <v>1424984.6355400004</v>
      </c>
      <c r="I18" s="1222">
        <f t="shared" si="0"/>
        <v>4.0245128733297726</v>
      </c>
    </row>
    <row r="19" spans="1:11" ht="15.75">
      <c r="A19" s="1210">
        <v>6</v>
      </c>
      <c r="B19" s="685" t="s">
        <v>3078</v>
      </c>
      <c r="C19" s="1219"/>
      <c r="D19" s="1203"/>
      <c r="E19" s="1201"/>
      <c r="F19" s="1223"/>
      <c r="G19" s="1221">
        <v>73039.706999999995</v>
      </c>
      <c r="H19" s="1221">
        <v>327366.34179999994</v>
      </c>
      <c r="I19" s="1222">
        <f t="shared" si="0"/>
        <v>4.4820325169157638</v>
      </c>
    </row>
    <row r="20" spans="1:11" ht="15.75">
      <c r="A20" s="1210">
        <v>7</v>
      </c>
      <c r="B20" s="685" t="s">
        <v>3079</v>
      </c>
      <c r="C20" s="1219"/>
      <c r="D20" s="1203"/>
      <c r="E20" s="1201"/>
      <c r="F20" s="1223"/>
      <c r="G20" s="1221">
        <v>761565.73899999994</v>
      </c>
      <c r="H20" s="1221">
        <v>3005675.33207</v>
      </c>
      <c r="I20" s="1222">
        <f t="shared" si="0"/>
        <v>3.9467050290585619</v>
      </c>
    </row>
    <row r="21" spans="1:11" ht="15.75">
      <c r="A21" s="1210">
        <v>8</v>
      </c>
      <c r="B21" s="685" t="s">
        <v>3080</v>
      </c>
      <c r="C21" s="1219"/>
      <c r="D21" s="1203"/>
      <c r="E21" s="1201"/>
      <c r="F21" s="1220"/>
      <c r="G21" s="1221">
        <v>1085351.67</v>
      </c>
      <c r="H21" s="1221">
        <v>3926765.9271784988</v>
      </c>
      <c r="I21" s="1222">
        <f t="shared" si="0"/>
        <v>3.6179664487718521</v>
      </c>
    </row>
    <row r="22" spans="1:11" ht="15.75">
      <c r="A22" s="1210">
        <v>9</v>
      </c>
      <c r="B22" s="685" t="s">
        <v>3081</v>
      </c>
      <c r="C22" s="1219"/>
      <c r="D22" s="1203"/>
      <c r="E22" s="1201"/>
      <c r="F22" s="1220"/>
      <c r="G22" s="1221">
        <v>178016.14699999997</v>
      </c>
      <c r="H22" s="1221">
        <v>852378.73022999999</v>
      </c>
      <c r="I22" s="1222">
        <f t="shared" si="0"/>
        <v>4.7882101966289614</v>
      </c>
    </row>
    <row r="23" spans="1:11" ht="15.75">
      <c r="A23" s="1210">
        <v>10</v>
      </c>
      <c r="B23" s="685" t="s">
        <v>3082</v>
      </c>
      <c r="C23" s="1219"/>
      <c r="D23" s="1203"/>
      <c r="E23" s="1201"/>
      <c r="F23" s="1224"/>
      <c r="G23" s="1221">
        <v>957029.4</v>
      </c>
      <c r="H23" s="1221">
        <v>3679416.0551600005</v>
      </c>
      <c r="I23" s="1222">
        <f t="shared" si="0"/>
        <v>3.8446217589135721</v>
      </c>
      <c r="K23" s="1202"/>
    </row>
    <row r="24" spans="1:11" ht="15.75">
      <c r="A24" s="1210">
        <v>11</v>
      </c>
      <c r="B24" s="685" t="s">
        <v>3083</v>
      </c>
      <c r="C24" s="1219"/>
      <c r="D24" s="1203"/>
      <c r="E24" s="1201"/>
      <c r="F24" s="1225"/>
      <c r="G24" s="1221">
        <v>3030.1149999999998</v>
      </c>
      <c r="H24" s="1221">
        <v>13241.60255</v>
      </c>
      <c r="I24" s="1222">
        <f t="shared" si="0"/>
        <v>4.37</v>
      </c>
      <c r="K24" s="1202"/>
    </row>
    <row r="25" spans="1:11" ht="15.75">
      <c r="A25" s="1210">
        <v>12</v>
      </c>
      <c r="B25" s="685" t="s">
        <v>3084</v>
      </c>
      <c r="C25" s="1219"/>
      <c r="D25" s="1203"/>
      <c r="E25" s="1201"/>
      <c r="F25" s="1220"/>
      <c r="G25" s="1221">
        <v>236281.5</v>
      </c>
      <c r="H25" s="1221">
        <v>844043.67949999985</v>
      </c>
      <c r="I25" s="1222">
        <f t="shared" si="0"/>
        <v>3.5721953665437196</v>
      </c>
      <c r="K25" s="1202"/>
    </row>
    <row r="26" spans="1:11" ht="15.75">
      <c r="A26" s="1210">
        <v>13</v>
      </c>
      <c r="B26" s="685" t="s">
        <v>3085</v>
      </c>
      <c r="C26" s="1219"/>
      <c r="D26" s="1203"/>
      <c r="E26" s="1201"/>
      <c r="F26" s="1223"/>
      <c r="G26" s="1221">
        <v>133017.59999999998</v>
      </c>
      <c r="H26" s="1221">
        <v>750838.15388999984</v>
      </c>
      <c r="I26" s="1222">
        <f t="shared" si="0"/>
        <v>5.6446526917490614</v>
      </c>
    </row>
    <row r="27" spans="1:11" ht="15.75">
      <c r="A27" s="1210">
        <v>14</v>
      </c>
      <c r="B27" s="685" t="s">
        <v>3086</v>
      </c>
      <c r="C27" s="1219"/>
      <c r="D27" s="1203"/>
      <c r="E27" s="1201"/>
      <c r="F27" s="1220"/>
      <c r="G27" s="1221">
        <v>151611.95799999998</v>
      </c>
      <c r="H27" s="1221">
        <v>614305.15946</v>
      </c>
      <c r="I27" s="1222">
        <f t="shared" si="0"/>
        <v>4.051825248902861</v>
      </c>
      <c r="J27" s="1202"/>
      <c r="K27" s="1202"/>
    </row>
    <row r="28" spans="1:11" ht="15.75">
      <c r="A28" s="1210">
        <v>15</v>
      </c>
      <c r="B28" s="685" t="s">
        <v>3087</v>
      </c>
      <c r="C28" s="1219"/>
      <c r="D28" s="1203"/>
      <c r="E28" s="1201"/>
      <c r="F28" s="1220" t="s">
        <v>336</v>
      </c>
      <c r="G28" s="1221">
        <v>332643.88099999994</v>
      </c>
      <c r="H28" s="1221">
        <v>1384357.6967399998</v>
      </c>
      <c r="I28" s="1222">
        <f t="shared" si="0"/>
        <v>4.161680932107692</v>
      </c>
      <c r="J28" s="1202"/>
      <c r="K28" s="1202"/>
    </row>
    <row r="29" spans="1:11" ht="15.75">
      <c r="A29" s="1210">
        <v>16</v>
      </c>
      <c r="B29" s="685" t="s">
        <v>3088</v>
      </c>
      <c r="C29" s="1219"/>
      <c r="D29" s="1203"/>
      <c r="E29" s="1201"/>
      <c r="F29" s="1223"/>
      <c r="G29" s="1221">
        <v>733996.96199999994</v>
      </c>
      <c r="H29" s="1221">
        <v>3235401.5536900004</v>
      </c>
      <c r="I29" s="1222">
        <f t="shared" si="0"/>
        <v>4.4079222683349482</v>
      </c>
      <c r="J29" s="1202"/>
      <c r="K29" s="1202"/>
    </row>
    <row r="30" spans="1:11" ht="15.75">
      <c r="A30" s="1210">
        <v>19</v>
      </c>
      <c r="B30" s="685" t="s">
        <v>3089</v>
      </c>
      <c r="C30" s="1219"/>
      <c r="D30" s="1203"/>
      <c r="E30" s="1201"/>
      <c r="F30" s="1223"/>
      <c r="G30" s="1221">
        <v>43752.5</v>
      </c>
      <c r="H30" s="1221">
        <v>145502.49999999997</v>
      </c>
      <c r="I30" s="1222">
        <f t="shared" si="0"/>
        <v>3.3255813953488365</v>
      </c>
      <c r="J30" s="1202"/>
      <c r="K30" s="1202"/>
    </row>
    <row r="31" spans="1:11" ht="15.75">
      <c r="A31" s="1210">
        <v>20</v>
      </c>
      <c r="B31" s="685" t="s">
        <v>3090</v>
      </c>
      <c r="C31" s="1219"/>
      <c r="D31" s="1203"/>
      <c r="E31" s="1201"/>
      <c r="F31" s="1220"/>
      <c r="G31" s="1221">
        <v>203715.29299999998</v>
      </c>
      <c r="H31" s="1221">
        <v>1075185.69814</v>
      </c>
      <c r="I31" s="1222">
        <f t="shared" si="0"/>
        <v>5.277884062145497</v>
      </c>
      <c r="J31" s="1202"/>
      <c r="K31" s="1202"/>
    </row>
    <row r="32" spans="1:11" ht="15.75">
      <c r="A32" s="1210">
        <v>21</v>
      </c>
      <c r="B32" s="685" t="s">
        <v>3091</v>
      </c>
      <c r="C32" s="1219"/>
      <c r="D32" s="1203"/>
      <c r="E32" s="1201"/>
      <c r="F32" s="1220"/>
      <c r="G32" s="1221">
        <v>33288.400000000001</v>
      </c>
      <c r="H32" s="1221">
        <v>117629.542</v>
      </c>
      <c r="I32" s="1222">
        <f t="shared" si="0"/>
        <v>3.5336496196873384</v>
      </c>
      <c r="J32" s="1202"/>
      <c r="K32" s="1202"/>
    </row>
    <row r="33" spans="1:11" ht="15.75">
      <c r="A33" s="1210">
        <v>22</v>
      </c>
      <c r="B33" s="685" t="s">
        <v>3092</v>
      </c>
      <c r="C33" s="1219"/>
      <c r="D33" s="1203"/>
      <c r="E33" s="1201"/>
      <c r="F33" s="1220"/>
      <c r="G33" s="1221">
        <v>56064</v>
      </c>
      <c r="H33" s="1221">
        <v>239103.54300000001</v>
      </c>
      <c r="I33" s="1222">
        <f t="shared" si="0"/>
        <v>4.2648320312500001</v>
      </c>
      <c r="J33" s="1202"/>
      <c r="K33" s="1202"/>
    </row>
    <row r="34" spans="1:11" ht="15.75">
      <c r="A34" s="1210">
        <v>23</v>
      </c>
      <c r="B34" s="685" t="s">
        <v>3093</v>
      </c>
      <c r="C34" s="1219"/>
      <c r="D34" s="1203"/>
      <c r="E34" s="1201"/>
      <c r="F34" s="1220"/>
      <c r="G34" s="1221">
        <v>1500717.4</v>
      </c>
      <c r="H34" s="1221">
        <v>6431409.9595200019</v>
      </c>
      <c r="I34" s="1222">
        <f t="shared" si="0"/>
        <v>4.285557000618506</v>
      </c>
      <c r="J34" s="1202"/>
      <c r="K34" s="1202"/>
    </row>
    <row r="35" spans="1:11" ht="15.75">
      <c r="A35" s="1210">
        <v>24</v>
      </c>
      <c r="B35" s="685" t="s">
        <v>3094</v>
      </c>
      <c r="C35" s="1219"/>
      <c r="D35" s="1203"/>
      <c r="E35" s="1201"/>
      <c r="F35" s="1220"/>
      <c r="G35" s="1221">
        <v>199041.79999999996</v>
      </c>
      <c r="H35" s="1221">
        <v>1002871.64882</v>
      </c>
      <c r="I35" s="1222">
        <f t="shared" si="0"/>
        <v>5.0384976865160995</v>
      </c>
      <c r="J35" s="1202"/>
      <c r="K35" s="1202"/>
    </row>
    <row r="36" spans="1:11" ht="15.75">
      <c r="A36" s="1210">
        <v>25</v>
      </c>
      <c r="B36" s="685" t="s">
        <v>3095</v>
      </c>
      <c r="C36" s="1219"/>
      <c r="D36" s="1203"/>
      <c r="E36" s="1201"/>
      <c r="F36" s="1220"/>
      <c r="G36" s="1221">
        <v>62992.051999999996</v>
      </c>
      <c r="H36" s="1221">
        <v>263865.34476000001</v>
      </c>
      <c r="I36" s="1222">
        <f t="shared" si="0"/>
        <v>4.1888672678896066</v>
      </c>
      <c r="J36" s="1202"/>
      <c r="K36" s="1202"/>
    </row>
    <row r="37" spans="1:11" ht="15.75">
      <c r="A37" s="1210">
        <v>26</v>
      </c>
      <c r="B37" s="685" t="s">
        <v>3096</v>
      </c>
      <c r="C37" s="1219"/>
      <c r="D37" s="1203"/>
      <c r="E37" s="1201"/>
      <c r="F37" s="1220"/>
      <c r="G37" s="1221">
        <v>181247.68999999997</v>
      </c>
      <c r="H37" s="1221">
        <v>731915.01096999994</v>
      </c>
      <c r="I37" s="1222">
        <f t="shared" si="0"/>
        <v>4.0382032508662595</v>
      </c>
      <c r="J37" s="1202"/>
      <c r="K37" s="1202"/>
    </row>
    <row r="38" spans="1:11" ht="15.75">
      <c r="A38" s="1210">
        <v>27</v>
      </c>
      <c r="B38" s="685" t="s">
        <v>3097</v>
      </c>
      <c r="C38" s="1219"/>
      <c r="D38" s="1203"/>
      <c r="E38" s="1201"/>
      <c r="F38" s="1220"/>
      <c r="G38" s="1221">
        <v>50345.9</v>
      </c>
      <c r="H38" s="1221">
        <v>209712.95674999998</v>
      </c>
      <c r="I38" s="1222">
        <f t="shared" si="0"/>
        <v>4.1654426030719476</v>
      </c>
      <c r="J38" s="1202"/>
      <c r="K38" s="1202"/>
    </row>
    <row r="39" spans="1:11" ht="15.75">
      <c r="A39" s="1210">
        <v>28</v>
      </c>
      <c r="B39" s="685" t="s">
        <v>3098</v>
      </c>
      <c r="C39" s="1219"/>
      <c r="D39" s="1203"/>
      <c r="E39" s="1201"/>
      <c r="F39" s="1223"/>
      <c r="G39" s="1221">
        <v>3459.4999999999995</v>
      </c>
      <c r="H39" s="1221">
        <v>22486.75</v>
      </c>
      <c r="I39" s="1222">
        <f t="shared" si="0"/>
        <v>6.5000000000000009</v>
      </c>
      <c r="J39" s="1202"/>
      <c r="K39" s="1202"/>
    </row>
    <row r="40" spans="1:11" ht="15.75">
      <c r="A40" s="1210">
        <v>29</v>
      </c>
      <c r="B40" s="685" t="s">
        <v>3099</v>
      </c>
      <c r="C40" s="1219"/>
      <c r="D40" s="1203"/>
      <c r="E40" s="1201"/>
      <c r="F40" s="1223"/>
      <c r="G40" s="1221">
        <v>26129.399999999998</v>
      </c>
      <c r="H40" s="1221">
        <v>120090.72239999993</v>
      </c>
      <c r="I40" s="1222">
        <f t="shared" si="0"/>
        <v>4.5959999999999974</v>
      </c>
    </row>
    <row r="41" spans="1:11" ht="15.75">
      <c r="A41" s="1210">
        <v>30</v>
      </c>
      <c r="B41" s="685" t="s">
        <v>3100</v>
      </c>
      <c r="C41" s="1219"/>
      <c r="D41" s="1203"/>
      <c r="E41" s="1201"/>
      <c r="F41" s="1223"/>
      <c r="G41" s="1221">
        <v>6105</v>
      </c>
      <c r="H41" s="1221">
        <v>20146.5</v>
      </c>
      <c r="I41" s="1222">
        <f t="shared" si="0"/>
        <v>3.3</v>
      </c>
    </row>
    <row r="42" spans="1:11" ht="15.75">
      <c r="A42" s="1210">
        <v>31</v>
      </c>
      <c r="B42" s="685" t="s">
        <v>3101</v>
      </c>
      <c r="C42" s="1219"/>
      <c r="D42" s="1203"/>
      <c r="E42" s="1201"/>
      <c r="F42" s="1223"/>
      <c r="G42" s="1221">
        <v>1785832</v>
      </c>
      <c r="H42" s="1221">
        <v>6811648.31489</v>
      </c>
      <c r="I42" s="1222">
        <f t="shared" si="0"/>
        <v>3.8142716195532391</v>
      </c>
    </row>
    <row r="43" spans="1:11" ht="15.75">
      <c r="A43" s="1210">
        <v>32</v>
      </c>
      <c r="B43" s="685" t="s">
        <v>3102</v>
      </c>
      <c r="C43" s="1219"/>
      <c r="D43" s="1203"/>
      <c r="E43" s="1201"/>
      <c r="F43" s="1223"/>
      <c r="G43" s="1221">
        <v>168689.3</v>
      </c>
      <c r="H43" s="1221">
        <v>818740.11734999996</v>
      </c>
      <c r="I43" s="1222">
        <f t="shared" si="0"/>
        <v>4.8535391239989734</v>
      </c>
    </row>
    <row r="44" spans="1:11" ht="15.75">
      <c r="A44" s="1210">
        <v>33</v>
      </c>
      <c r="B44" s="685" t="s">
        <v>3103</v>
      </c>
      <c r="C44" s="1219"/>
      <c r="D44" s="1203"/>
      <c r="E44" s="1201"/>
      <c r="F44" s="1220"/>
      <c r="G44" s="1221">
        <v>150987.29999999999</v>
      </c>
      <c r="H44" s="1221">
        <v>621279.23249999993</v>
      </c>
      <c r="I44" s="1222">
        <f t="shared" si="0"/>
        <v>4.1147780806730099</v>
      </c>
    </row>
    <row r="45" spans="1:11" ht="15.75">
      <c r="A45" s="1210">
        <v>34</v>
      </c>
      <c r="B45" s="685" t="s">
        <v>3104</v>
      </c>
      <c r="C45" s="1219"/>
      <c r="D45" s="1203"/>
      <c r="E45" s="1201"/>
      <c r="F45" s="1220"/>
      <c r="G45" s="1221">
        <v>505680.43399999989</v>
      </c>
      <c r="H45" s="1221">
        <v>2111152.7568799998</v>
      </c>
      <c r="I45" s="1222">
        <f t="shared" si="0"/>
        <v>4.1748753064865474</v>
      </c>
    </row>
    <row r="46" spans="1:11" ht="15.75">
      <c r="A46" s="1210">
        <v>35</v>
      </c>
      <c r="B46" s="685" t="s">
        <v>3105</v>
      </c>
      <c r="C46" s="1219"/>
      <c r="D46" s="1203"/>
      <c r="E46" s="1201"/>
      <c r="F46" s="1223"/>
      <c r="G46" s="1221">
        <v>193661.383</v>
      </c>
      <c r="H46" s="1221">
        <v>922967.43531999993</v>
      </c>
      <c r="I46" s="1222">
        <f t="shared" si="0"/>
        <v>4.7658827021802272</v>
      </c>
    </row>
    <row r="47" spans="1:11" ht="15.75">
      <c r="A47" s="1210">
        <v>36</v>
      </c>
      <c r="B47" s="685" t="s">
        <v>3106</v>
      </c>
      <c r="C47" s="1219"/>
      <c r="D47" s="1203"/>
      <c r="E47" s="1201"/>
      <c r="F47" s="1223"/>
      <c r="G47" s="1221">
        <v>6105</v>
      </c>
      <c r="H47" s="1221">
        <v>23606</v>
      </c>
      <c r="I47" s="1222">
        <f t="shared" si="0"/>
        <v>3.8666666666666667</v>
      </c>
    </row>
    <row r="48" spans="1:11" ht="15.75">
      <c r="A48" s="1210">
        <v>37</v>
      </c>
      <c r="B48" s="685" t="s">
        <v>3107</v>
      </c>
      <c r="C48" s="1219"/>
      <c r="D48" s="1203"/>
      <c r="E48" s="1201"/>
      <c r="F48" s="1223"/>
      <c r="G48" s="1221">
        <v>369603.1</v>
      </c>
      <c r="H48" s="1221">
        <v>1453006.9946900001</v>
      </c>
      <c r="I48" s="1222">
        <f t="shared" si="0"/>
        <v>3.9312630080483637</v>
      </c>
    </row>
    <row r="49" spans="1:9" ht="15.75">
      <c r="A49" s="1210">
        <v>38</v>
      </c>
      <c r="B49" s="685" t="s">
        <v>3108</v>
      </c>
      <c r="C49" s="1219"/>
      <c r="D49" s="1203"/>
      <c r="E49" s="1201"/>
      <c r="F49" s="1223"/>
      <c r="G49" s="1221">
        <v>409709.84100000001</v>
      </c>
      <c r="H49" s="1221">
        <v>1911054.6945499999</v>
      </c>
      <c r="I49" s="1222">
        <f t="shared" si="0"/>
        <v>4.6644100368338473</v>
      </c>
    </row>
    <row r="50" spans="1:9" ht="15.75">
      <c r="A50" s="1210">
        <v>39</v>
      </c>
      <c r="B50" s="685" t="s">
        <v>3109</v>
      </c>
      <c r="C50" s="1219"/>
      <c r="D50" s="1203"/>
      <c r="E50" s="1201"/>
      <c r="F50" s="1223"/>
      <c r="G50" s="1221">
        <v>108784.5</v>
      </c>
      <c r="H50" s="1221">
        <v>537095.91799999913</v>
      </c>
      <c r="I50" s="1222">
        <f t="shared" si="0"/>
        <v>4.9372467401146221</v>
      </c>
    </row>
    <row r="51" spans="1:9" ht="15.75">
      <c r="A51" s="1210">
        <v>40</v>
      </c>
      <c r="B51" s="685" t="s">
        <v>3110</v>
      </c>
      <c r="C51" s="1219"/>
      <c r="D51" s="1203"/>
      <c r="E51" s="1201"/>
      <c r="F51" s="1223"/>
      <c r="G51" s="1221">
        <v>42863.910999999993</v>
      </c>
      <c r="H51" s="1221">
        <v>219113.52928000002</v>
      </c>
      <c r="I51" s="1222">
        <f t="shared" si="0"/>
        <v>5.1118417374466842</v>
      </c>
    </row>
    <row r="52" spans="1:9" ht="15.75">
      <c r="A52" s="1210">
        <v>41</v>
      </c>
      <c r="B52" s="685" t="s">
        <v>3111</v>
      </c>
      <c r="C52" s="1219"/>
      <c r="D52" s="1203"/>
      <c r="E52" s="1201"/>
      <c r="F52" s="1223"/>
      <c r="G52" s="1221">
        <v>24338.6</v>
      </c>
      <c r="H52" s="1221">
        <v>104949.01999999999</v>
      </c>
      <c r="I52" s="1222">
        <f t="shared" si="0"/>
        <v>4.3120401337792638</v>
      </c>
    </row>
    <row r="53" spans="1:9" ht="15.75">
      <c r="A53" s="1210">
        <v>42</v>
      </c>
      <c r="B53" s="685" t="s">
        <v>3112</v>
      </c>
      <c r="C53" s="1219"/>
      <c r="D53" s="1203"/>
      <c r="E53" s="1201"/>
      <c r="F53" s="1223"/>
      <c r="G53" s="1221">
        <v>450242.6</v>
      </c>
      <c r="H53" s="1221">
        <v>1895688.3786900002</v>
      </c>
      <c r="I53" s="1222">
        <f t="shared" si="0"/>
        <v>4.2103709837540926</v>
      </c>
    </row>
    <row r="54" spans="1:9" ht="15.75">
      <c r="A54" s="1210">
        <v>43</v>
      </c>
      <c r="B54" s="685" t="s">
        <v>3113</v>
      </c>
      <c r="C54" s="1219"/>
      <c r="D54" s="1203"/>
      <c r="E54" s="1201"/>
      <c r="F54" s="1223"/>
      <c r="G54" s="1221">
        <v>444676.74999999994</v>
      </c>
      <c r="H54" s="1221">
        <v>1911180.2995199997</v>
      </c>
      <c r="I54" s="1222">
        <f t="shared" si="0"/>
        <v>4.2979092104995367</v>
      </c>
    </row>
    <row r="55" spans="1:9" ht="15.75">
      <c r="A55" s="1210">
        <v>44</v>
      </c>
      <c r="B55" s="685" t="s">
        <v>3114</v>
      </c>
      <c r="C55" s="1219"/>
      <c r="D55" s="1203"/>
      <c r="E55" s="1201"/>
      <c r="F55" s="1223"/>
      <c r="G55" s="1221">
        <v>104225.814</v>
      </c>
      <c r="H55" s="1221">
        <v>396188.37589999998</v>
      </c>
      <c r="I55" s="1222">
        <f t="shared" si="0"/>
        <v>3.8012500041496438</v>
      </c>
    </row>
    <row r="56" spans="1:9" ht="15.75">
      <c r="A56" s="1210">
        <v>45</v>
      </c>
      <c r="B56" s="685" t="s">
        <v>3115</v>
      </c>
      <c r="C56" s="1219"/>
      <c r="D56" s="1203"/>
      <c r="E56" s="1201"/>
      <c r="F56" s="1223"/>
      <c r="G56" s="1221">
        <v>962.72400000000005</v>
      </c>
      <c r="H56" s="1221">
        <v>14440.86</v>
      </c>
      <c r="I56" s="1222">
        <f t="shared" si="0"/>
        <v>15</v>
      </c>
    </row>
    <row r="57" spans="1:9" ht="15.75">
      <c r="A57" s="1210">
        <v>46</v>
      </c>
      <c r="B57" s="685" t="s">
        <v>3116</v>
      </c>
      <c r="C57" s="1219"/>
      <c r="D57" s="1203"/>
      <c r="E57" s="1201"/>
      <c r="F57" s="1223"/>
      <c r="G57" s="1221">
        <v>297448.09999999998</v>
      </c>
      <c r="H57" s="1221">
        <v>1288512.6476099999</v>
      </c>
      <c r="I57" s="1222">
        <f t="shared" si="0"/>
        <v>4.331890664657128</v>
      </c>
    </row>
    <row r="58" spans="1:9" ht="15.75">
      <c r="A58" s="1210">
        <v>47</v>
      </c>
      <c r="B58" s="685" t="s">
        <v>3117</v>
      </c>
      <c r="C58" s="1219"/>
      <c r="D58" s="1203"/>
      <c r="E58" s="1201"/>
      <c r="F58" s="1223"/>
      <c r="G58" s="1221">
        <v>37021.399999999994</v>
      </c>
      <c r="H58" s="1221">
        <v>126233.36</v>
      </c>
      <c r="I58" s="1222">
        <f t="shared" si="0"/>
        <v>3.4097403123598791</v>
      </c>
    </row>
    <row r="59" spans="1:9" ht="15.75">
      <c r="A59" s="1210">
        <v>48</v>
      </c>
      <c r="B59" s="685" t="s">
        <v>3118</v>
      </c>
      <c r="C59" s="1219"/>
      <c r="D59" s="1203"/>
      <c r="E59" s="1201"/>
      <c r="F59" s="1223"/>
      <c r="G59" s="1221">
        <v>33259.705999999998</v>
      </c>
      <c r="H59" s="1221">
        <v>121348.72009999999</v>
      </c>
      <c r="I59" s="1222">
        <f t="shared" si="0"/>
        <v>3.6485205281129063</v>
      </c>
    </row>
    <row r="60" spans="1:9" ht="15.75">
      <c r="A60" s="1210">
        <v>49</v>
      </c>
      <c r="B60" s="685" t="s">
        <v>3119</v>
      </c>
      <c r="C60" s="1219"/>
      <c r="D60" s="1203"/>
      <c r="E60" s="1201"/>
      <c r="F60" s="1223"/>
      <c r="G60" s="1221">
        <v>259978.462</v>
      </c>
      <c r="H60" s="1221">
        <v>1041517.3960699998</v>
      </c>
      <c r="I60" s="1222">
        <f t="shared" si="0"/>
        <v>4.006168003524845</v>
      </c>
    </row>
    <row r="61" spans="1:9" ht="15.75">
      <c r="A61" s="1210">
        <v>50</v>
      </c>
      <c r="B61" s="685" t="s">
        <v>3120</v>
      </c>
      <c r="C61" s="1219"/>
      <c r="D61" s="1203"/>
      <c r="E61" s="1201"/>
      <c r="F61" s="1223"/>
      <c r="G61" s="1221">
        <v>1039026.8819999999</v>
      </c>
      <c r="H61" s="1221">
        <v>4422004.2734500002</v>
      </c>
      <c r="I61" s="1222">
        <f t="shared" si="0"/>
        <v>4.2559093995125341</v>
      </c>
    </row>
    <row r="62" spans="1:9" ht="15.75">
      <c r="A62" s="1210">
        <v>51</v>
      </c>
      <c r="B62" s="685" t="s">
        <v>3121</v>
      </c>
      <c r="C62" s="1219"/>
      <c r="D62" s="1203"/>
      <c r="E62" s="1201"/>
      <c r="F62" s="1223"/>
      <c r="G62" s="1221">
        <v>526897.76899999997</v>
      </c>
      <c r="H62" s="1221">
        <v>2285409.9558799998</v>
      </c>
      <c r="I62" s="1222">
        <f t="shared" si="0"/>
        <v>4.3374826965342494</v>
      </c>
    </row>
    <row r="63" spans="1:9" ht="15.75">
      <c r="A63" s="1210">
        <v>52</v>
      </c>
      <c r="B63" s="685" t="s">
        <v>3122</v>
      </c>
      <c r="C63" s="1219"/>
      <c r="D63" s="1203"/>
      <c r="E63" s="1201"/>
      <c r="F63" s="1223"/>
      <c r="G63" s="1221">
        <v>75557.899999999994</v>
      </c>
      <c r="H63" s="1221">
        <v>300401.64234999998</v>
      </c>
      <c r="I63" s="1222">
        <f t="shared" si="0"/>
        <v>3.9757807237893061</v>
      </c>
    </row>
    <row r="64" spans="1:9" ht="15.75">
      <c r="A64" s="1210">
        <v>53</v>
      </c>
      <c r="B64" s="685" t="s">
        <v>3123</v>
      </c>
      <c r="C64" s="1219"/>
      <c r="D64" s="1203"/>
      <c r="E64" s="1201"/>
      <c r="F64" s="1223"/>
      <c r="G64" s="1221">
        <v>444941.8</v>
      </c>
      <c r="H64" s="1221">
        <v>1591583.6058799997</v>
      </c>
      <c r="I64" s="1222">
        <f t="shared" si="0"/>
        <v>3.5770602040087036</v>
      </c>
    </row>
    <row r="65" spans="1:9" ht="15.75">
      <c r="A65" s="1210">
        <v>54</v>
      </c>
      <c r="B65" s="685" t="s">
        <v>3124</v>
      </c>
      <c r="C65" s="1219"/>
      <c r="D65" s="1203"/>
      <c r="E65" s="1201"/>
      <c r="F65" s="1223"/>
      <c r="G65" s="1221">
        <v>5168.8999999999996</v>
      </c>
      <c r="H65" s="1221">
        <v>24552.274999999998</v>
      </c>
      <c r="I65" s="1222">
        <f t="shared" si="0"/>
        <v>4.75</v>
      </c>
    </row>
    <row r="66" spans="1:9" ht="15.75">
      <c r="A66" s="1210">
        <v>55</v>
      </c>
      <c r="B66" s="685" t="s">
        <v>3125</v>
      </c>
      <c r="C66" s="1219"/>
      <c r="D66" s="1203"/>
      <c r="E66" s="1201"/>
      <c r="F66" s="1223"/>
      <c r="G66" s="1221">
        <v>22469.4</v>
      </c>
      <c r="H66" s="1221">
        <v>99584.555999999997</v>
      </c>
      <c r="I66" s="1222">
        <f t="shared" si="0"/>
        <v>4.4320077972709546</v>
      </c>
    </row>
    <row r="67" spans="1:9" ht="15.75">
      <c r="A67" s="1210">
        <v>56</v>
      </c>
      <c r="B67" s="685" t="s">
        <v>3126</v>
      </c>
      <c r="C67" s="1219"/>
      <c r="D67" s="1203"/>
      <c r="E67" s="1201"/>
      <c r="F67" s="1223"/>
      <c r="G67" s="1221">
        <v>41586.400000000001</v>
      </c>
      <c r="H67" s="1221">
        <v>174183.606</v>
      </c>
      <c r="I67" s="1222">
        <f t="shared" si="0"/>
        <v>4.1884752226689494</v>
      </c>
    </row>
    <row r="68" spans="1:9" ht="15.75">
      <c r="A68" s="1210">
        <v>57</v>
      </c>
      <c r="B68" s="685" t="s">
        <v>3127</v>
      </c>
      <c r="C68" s="1219"/>
      <c r="D68" s="1203"/>
      <c r="E68" s="1201"/>
      <c r="F68" s="1223"/>
      <c r="G68" s="1221">
        <v>196233.10700000002</v>
      </c>
      <c r="H68" s="1221">
        <v>780191.26706999983</v>
      </c>
      <c r="I68" s="1222">
        <f t="shared" si="0"/>
        <v>3.9758391384487419</v>
      </c>
    </row>
    <row r="69" spans="1:9" ht="15.75">
      <c r="A69" s="1210">
        <v>58</v>
      </c>
      <c r="B69" s="685" t="s">
        <v>3128</v>
      </c>
      <c r="C69" s="1219"/>
      <c r="D69" s="1203"/>
      <c r="E69" s="1201"/>
      <c r="F69" s="1223"/>
      <c r="G69" s="1221">
        <v>58872.7</v>
      </c>
      <c r="H69" s="1221">
        <v>251825.03999999998</v>
      </c>
      <c r="I69" s="1222">
        <f t="shared" si="0"/>
        <v>4.2774501594117478</v>
      </c>
    </row>
    <row r="70" spans="1:9" ht="15.75">
      <c r="A70" s="1210">
        <v>59</v>
      </c>
      <c r="B70" s="685" t="s">
        <v>3129</v>
      </c>
      <c r="C70" s="1219"/>
      <c r="D70" s="1203"/>
      <c r="E70" s="1201"/>
      <c r="F70" s="1223"/>
      <c r="G70" s="1221">
        <v>94798.576999999976</v>
      </c>
      <c r="H70" s="1221">
        <v>383781.97466999991</v>
      </c>
      <c r="I70" s="1222">
        <f t="shared" si="0"/>
        <v>4.0483938347513382</v>
      </c>
    </row>
    <row r="71" spans="1:9" ht="15.75">
      <c r="A71" s="1210">
        <v>60</v>
      </c>
      <c r="B71" s="685" t="s">
        <v>3130</v>
      </c>
      <c r="C71" s="1219"/>
      <c r="D71" s="1203"/>
      <c r="E71" s="1201"/>
      <c r="F71" s="1223"/>
      <c r="G71" s="1221">
        <v>1548031.6879999998</v>
      </c>
      <c r="H71" s="1221">
        <v>6297276.4555899994</v>
      </c>
      <c r="I71" s="1222">
        <f t="shared" si="0"/>
        <v>4.0679247746703746</v>
      </c>
    </row>
    <row r="72" spans="1:9" ht="15.75">
      <c r="A72" s="1210">
        <v>61</v>
      </c>
      <c r="B72" s="685" t="s">
        <v>3131</v>
      </c>
      <c r="C72" s="1219"/>
      <c r="D72" s="1203"/>
      <c r="E72" s="1201"/>
      <c r="F72" s="1223"/>
      <c r="G72" s="1221">
        <v>2964120.7589999996</v>
      </c>
      <c r="H72" s="1221">
        <v>13810521.63869</v>
      </c>
      <c r="I72" s="1222">
        <f t="shared" si="0"/>
        <v>4.6592304300548246</v>
      </c>
    </row>
    <row r="73" spans="1:9" ht="15.75">
      <c r="A73" s="1210">
        <v>62</v>
      </c>
      <c r="B73" s="685" t="s">
        <v>3132</v>
      </c>
      <c r="C73" s="1219"/>
      <c r="D73" s="1203"/>
      <c r="E73" s="1201"/>
      <c r="F73" s="1223"/>
      <c r="G73" s="1221">
        <v>103309.912</v>
      </c>
      <c r="H73" s="1221">
        <v>402852.38180000003</v>
      </c>
      <c r="I73" s="1222">
        <f t="shared" si="0"/>
        <v>3.8994552797605717</v>
      </c>
    </row>
    <row r="74" spans="1:9" ht="15.75">
      <c r="A74" s="1210">
        <v>63</v>
      </c>
      <c r="B74" s="685" t="s">
        <v>3133</v>
      </c>
      <c r="C74" s="1219"/>
      <c r="D74" s="1203"/>
      <c r="E74" s="1201"/>
      <c r="F74" s="1223"/>
      <c r="G74" s="1221">
        <v>4380</v>
      </c>
      <c r="H74" s="1221">
        <v>18571.2</v>
      </c>
      <c r="I74" s="1222">
        <f t="shared" si="0"/>
        <v>4.24</v>
      </c>
    </row>
    <row r="75" spans="1:9" ht="15.75">
      <c r="A75" s="1210"/>
      <c r="B75" s="1226"/>
      <c r="C75" s="1219"/>
      <c r="D75" s="1203"/>
      <c r="E75" s="1201"/>
      <c r="F75" s="1223"/>
      <c r="G75" s="1221"/>
      <c r="H75" s="1221"/>
      <c r="I75" s="1222"/>
    </row>
    <row r="76" spans="1:9" ht="15.75">
      <c r="A76" s="1210"/>
      <c r="B76" s="1226"/>
      <c r="C76" s="1219"/>
      <c r="D76" s="1203"/>
      <c r="E76" s="1201"/>
      <c r="F76" s="1223"/>
      <c r="G76" s="1221"/>
      <c r="H76" s="1221"/>
      <c r="I76" s="1222"/>
    </row>
    <row r="77" spans="1:9" ht="15.75">
      <c r="A77" s="1210"/>
      <c r="B77" s="1226"/>
      <c r="C77" s="1219"/>
      <c r="D77" s="1203"/>
      <c r="E77" s="1201"/>
      <c r="F77" s="1223"/>
      <c r="G77" s="1221"/>
      <c r="H77" s="1221"/>
      <c r="I77" s="1222"/>
    </row>
    <row r="78" spans="1:9" ht="15.75">
      <c r="A78" s="1210"/>
      <c r="B78" s="1226"/>
      <c r="C78" s="1219"/>
      <c r="D78" s="1203"/>
      <c r="E78" s="1201"/>
      <c r="F78" s="1223"/>
      <c r="G78" s="1221"/>
      <c r="H78" s="1221"/>
      <c r="I78" s="1222"/>
    </row>
    <row r="79" spans="1:9" ht="15.75">
      <c r="A79" s="1210"/>
      <c r="B79" s="1226"/>
      <c r="C79" s="1219"/>
      <c r="D79" s="1203"/>
      <c r="E79" s="1201"/>
      <c r="F79" s="1223"/>
      <c r="G79" s="1221"/>
      <c r="H79" s="1221"/>
      <c r="I79" s="1222"/>
    </row>
    <row r="80" spans="1:9" ht="15.75">
      <c r="A80" s="1210"/>
      <c r="B80" s="1226"/>
      <c r="C80" s="1219"/>
      <c r="D80" s="1203"/>
      <c r="E80" s="1201"/>
      <c r="F80" s="1223"/>
      <c r="G80" s="1221"/>
      <c r="H80" s="1221"/>
      <c r="I80" s="1222"/>
    </row>
    <row r="81" spans="1:11" ht="15.75">
      <c r="A81" s="1210"/>
      <c r="B81" s="1226"/>
      <c r="C81" s="1219"/>
      <c r="D81" s="1203"/>
      <c r="E81" s="1201"/>
      <c r="F81" s="1223"/>
      <c r="G81" s="1221"/>
      <c r="H81" s="1221"/>
      <c r="I81" s="1222"/>
    </row>
    <row r="82" spans="1:11" ht="15.75">
      <c r="A82" s="1210"/>
      <c r="B82" s="1226"/>
      <c r="C82" s="1219"/>
      <c r="D82" s="1203"/>
      <c r="E82" s="1201"/>
      <c r="F82" s="1223"/>
      <c r="G82" s="1221"/>
      <c r="H82" s="1221"/>
      <c r="I82" s="1222"/>
    </row>
    <row r="83" spans="1:11" ht="15.75">
      <c r="A83" s="1210"/>
      <c r="B83" s="1226"/>
      <c r="C83" s="1219"/>
      <c r="D83" s="1203"/>
      <c r="E83" s="1201"/>
      <c r="F83" s="1223"/>
      <c r="G83" s="1221"/>
      <c r="H83" s="1221"/>
      <c r="I83" s="1222"/>
    </row>
    <row r="84" spans="1:11" ht="15.75">
      <c r="A84" s="1210"/>
      <c r="C84" s="1219"/>
      <c r="D84" s="1203"/>
      <c r="E84" s="1201"/>
      <c r="F84" s="1223"/>
      <c r="G84" s="1221"/>
      <c r="H84" s="1221"/>
      <c r="I84" s="1222"/>
    </row>
    <row r="85" spans="1:11" ht="15.75">
      <c r="A85" s="1210"/>
      <c r="B85" s="685" t="s">
        <v>2908</v>
      </c>
      <c r="C85" s="1219"/>
      <c r="D85" s="1203"/>
      <c r="F85" s="1223"/>
      <c r="G85" s="1221"/>
      <c r="H85" s="1221">
        <f>-1033.85924</f>
        <v>-1033.85924</v>
      </c>
      <c r="I85" s="1222"/>
    </row>
    <row r="86" spans="1:11" ht="15.75">
      <c r="A86" s="1210"/>
      <c r="B86" s="685" t="s">
        <v>2909</v>
      </c>
      <c r="C86" s="1219"/>
      <c r="D86" s="1203"/>
      <c r="F86" s="1223"/>
      <c r="G86" s="1221"/>
      <c r="H86" s="1221">
        <f>-13251009+57093712.07</f>
        <v>43842703.07</v>
      </c>
      <c r="I86" s="1222"/>
    </row>
    <row r="87" spans="1:11" ht="15.75">
      <c r="A87" s="1210"/>
      <c r="C87" s="1219"/>
      <c r="D87" s="1203"/>
      <c r="F87" s="1223"/>
      <c r="G87" s="1221"/>
      <c r="H87" s="1221"/>
      <c r="I87" s="1222"/>
    </row>
    <row r="88" spans="1:11" ht="15.75">
      <c r="A88" s="1210"/>
      <c r="C88" s="1219"/>
      <c r="D88" s="1203"/>
      <c r="F88" s="1223"/>
      <c r="G88" s="1221"/>
      <c r="H88" s="1221"/>
      <c r="I88" s="1222"/>
    </row>
    <row r="89" spans="1:11" ht="15.75">
      <c r="A89" s="1210"/>
      <c r="C89" s="1219"/>
      <c r="D89" s="1203"/>
      <c r="F89" s="1223"/>
      <c r="G89" s="1221"/>
      <c r="H89" s="1221"/>
      <c r="I89" s="1222"/>
    </row>
    <row r="90" spans="1:11" ht="15.75">
      <c r="A90" s="1210"/>
      <c r="C90" s="1219"/>
      <c r="D90" s="1203"/>
      <c r="F90" s="1223"/>
      <c r="G90" s="1227"/>
      <c r="H90" s="1228"/>
      <c r="I90" s="1222"/>
    </row>
    <row r="91" spans="1:11" ht="15.75">
      <c r="A91" s="1210"/>
      <c r="C91" s="1219"/>
      <c r="D91" s="1219"/>
      <c r="E91" s="1201"/>
      <c r="F91" s="1223"/>
      <c r="G91" s="1227"/>
      <c r="H91" s="1229"/>
      <c r="I91" s="1230"/>
      <c r="J91" s="1231"/>
      <c r="K91" s="1231"/>
    </row>
    <row r="92" spans="1:11" ht="15.75">
      <c r="A92" s="1210"/>
      <c r="C92" s="1232"/>
      <c r="D92" s="1232"/>
      <c r="E92" s="1233"/>
      <c r="F92" s="1234"/>
      <c r="G92" s="1235"/>
      <c r="H92" s="1236"/>
      <c r="I92" s="1230" t="str">
        <f>IF(ISERR(H92/G92)," ",H92/G92)</f>
        <v xml:space="preserve"> </v>
      </c>
      <c r="K92" s="1231"/>
    </row>
    <row r="93" spans="1:11" ht="15.75">
      <c r="A93" s="1210"/>
      <c r="B93" s="1237"/>
      <c r="C93" s="1232"/>
      <c r="D93" s="1232"/>
      <c r="E93" s="1238"/>
      <c r="F93" s="1239"/>
      <c r="G93" s="1240"/>
      <c r="H93" s="1236"/>
      <c r="I93" s="1230" t="str">
        <f>IF(ISERR(H93/G93)," ",H93/G93)</f>
        <v xml:space="preserve"> </v>
      </c>
    </row>
    <row r="94" spans="1:11">
      <c r="A94" s="1241"/>
      <c r="B94" s="1242" t="s">
        <v>80</v>
      </c>
      <c r="C94" s="1243"/>
      <c r="D94" s="1243"/>
      <c r="E94" s="1243"/>
      <c r="F94" s="1244"/>
      <c r="G94" s="1245">
        <f>ROUND(SUM(G14:G90),0)</f>
        <v>21400191</v>
      </c>
      <c r="H94" s="1246">
        <f>SUM(H14:H93)</f>
        <v>134098328.13244849</v>
      </c>
      <c r="I94" s="1247">
        <f>IF(ISERR(H94/G94)," ",H94/G94)</f>
        <v>6.2662210880476952</v>
      </c>
    </row>
    <row r="95" spans="1:11" ht="15.75">
      <c r="H95" s="959"/>
    </row>
    <row r="96" spans="1:11">
      <c r="A96" s="1248" t="s">
        <v>1657</v>
      </c>
      <c r="B96" s="1248"/>
      <c r="C96" s="1248"/>
      <c r="D96" s="1248"/>
      <c r="E96" s="1248"/>
      <c r="F96" s="1248"/>
      <c r="G96" s="1248"/>
      <c r="H96" s="1249"/>
      <c r="I96" s="1248"/>
    </row>
    <row r="97" spans="1:10">
      <c r="A97" s="1248"/>
      <c r="B97" s="1248"/>
      <c r="C97" s="1248"/>
      <c r="D97" s="1248"/>
      <c r="E97" s="1248"/>
      <c r="F97" s="1248"/>
      <c r="G97" s="1248"/>
      <c r="H97" s="1250"/>
      <c r="I97" s="1248"/>
      <c r="J97" s="1231"/>
    </row>
    <row r="98" spans="1:10">
      <c r="A98" s="1248"/>
      <c r="B98" s="1248"/>
      <c r="C98" s="1248"/>
      <c r="D98" s="1248"/>
      <c r="E98" s="1248"/>
      <c r="F98" s="1248"/>
      <c r="G98" s="1248"/>
      <c r="H98" s="1248"/>
      <c r="I98" s="1248"/>
    </row>
    <row r="99" spans="1:10" ht="15.75">
      <c r="A99" s="1248"/>
      <c r="B99" s="1248"/>
      <c r="C99" s="1248"/>
      <c r="D99" s="1248"/>
      <c r="E99" s="1248"/>
      <c r="F99" s="1248"/>
      <c r="G99" s="1248"/>
      <c r="H99" s="1251"/>
      <c r="I99" s="1248"/>
    </row>
    <row r="100" spans="1:10">
      <c r="A100" s="1248"/>
      <c r="B100" s="1248"/>
      <c r="C100" s="1248"/>
      <c r="D100" s="1248"/>
      <c r="E100" s="1248"/>
      <c r="F100" s="1248"/>
      <c r="G100" s="1248"/>
      <c r="H100" s="1248"/>
      <c r="I100" s="1248"/>
      <c r="J100" s="1231"/>
    </row>
    <row r="101" spans="1:10">
      <c r="A101" s="1248"/>
      <c r="B101" s="1248"/>
      <c r="C101" s="1248"/>
      <c r="D101" s="1248"/>
      <c r="E101" s="1248"/>
      <c r="F101" s="1248"/>
      <c r="G101" s="1248"/>
      <c r="H101" s="1248"/>
      <c r="I101" s="1248"/>
    </row>
    <row r="102" spans="1:10">
      <c r="A102" s="1248"/>
      <c r="B102" s="1248"/>
      <c r="C102" s="1248"/>
      <c r="D102" s="1248"/>
      <c r="E102" s="1248"/>
      <c r="F102" s="1248"/>
      <c r="G102" s="1248"/>
      <c r="H102" s="1248"/>
      <c r="I102" s="1248"/>
    </row>
    <row r="103" spans="1:10" ht="15.75">
      <c r="B103" s="1252"/>
    </row>
    <row r="104" spans="1:10" ht="15.75">
      <c r="A104" s="1253"/>
    </row>
    <row r="105" spans="1:10" ht="15.75">
      <c r="A105" s="1253"/>
      <c r="B105" s="1253"/>
    </row>
    <row r="106" spans="1:10" ht="15.75">
      <c r="A106" s="1253"/>
      <c r="B106" s="1252"/>
    </row>
    <row r="107" spans="1:10" ht="15.75">
      <c r="A107" s="1253"/>
      <c r="B107" s="1252"/>
    </row>
    <row r="108" spans="1:10" ht="15.75">
      <c r="A108" s="1253"/>
      <c r="B108" s="1252"/>
    </row>
    <row r="109" spans="1:10" ht="15.75">
      <c r="A109" s="1253"/>
      <c r="B109" s="1252"/>
    </row>
    <row r="110" spans="1:10" ht="15.75">
      <c r="A110" s="1253"/>
      <c r="B110" s="1252"/>
    </row>
    <row r="111" spans="1:10" ht="15.75">
      <c r="A111" s="1253"/>
      <c r="B111" s="1252"/>
    </row>
    <row r="112" spans="1:10" ht="15.75">
      <c r="A112" s="1253"/>
      <c r="B112" s="1253"/>
    </row>
  </sheetData>
  <printOptions horizontalCentered="1" verticalCentered="1"/>
  <pageMargins left="0.25" right="0.25" top="0.25" bottom="0.25" header="0.5" footer="0.21"/>
  <pageSetup scale="50" orientation="portrait" r:id="rId1"/>
  <headerFooter alignWithMargins="0"/>
  <rowBreaks count="1" manualBreakCount="1">
    <brk id="97"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Y342"/>
  <sheetViews>
    <sheetView view="pageBreakPreview" topLeftCell="A40" zoomScale="85" zoomScaleNormal="70" zoomScaleSheetLayoutView="85" workbookViewId="0">
      <selection activeCell="C59" sqref="C59"/>
    </sheetView>
  </sheetViews>
  <sheetFormatPr defaultColWidth="9.6640625" defaultRowHeight="12.75"/>
  <cols>
    <col min="1" max="1" width="4.6640625" style="913" customWidth="1"/>
    <col min="2" max="2" width="64.77734375" style="913" customWidth="1"/>
    <col min="3" max="5" width="14.77734375" style="913" customWidth="1"/>
    <col min="6" max="6" width="16.6640625" style="913" customWidth="1"/>
    <col min="7" max="7" width="14.77734375" style="913" customWidth="1"/>
    <col min="8" max="8" width="11" style="913" bestFit="1" customWidth="1"/>
    <col min="9" max="16384" width="9.6640625" style="913"/>
  </cols>
  <sheetData>
    <row r="1" spans="1:25" ht="18.75" customHeight="1" thickBot="1">
      <c r="A1" s="909" t="s">
        <v>3065</v>
      </c>
      <c r="F1" s="912"/>
      <c r="G1" s="1006"/>
      <c r="Y1" s="1007"/>
    </row>
    <row r="2" spans="1:25" ht="12.95" customHeight="1">
      <c r="A2" s="1008"/>
      <c r="B2" s="1009"/>
      <c r="C2" s="1009"/>
      <c r="D2" s="1009"/>
      <c r="E2" s="1009"/>
      <c r="F2" s="1009"/>
      <c r="G2" s="1010"/>
    </row>
    <row r="3" spans="1:25" ht="16.5" customHeight="1">
      <c r="A3" s="917" t="s">
        <v>1658</v>
      </c>
      <c r="B3" s="1006"/>
      <c r="C3" s="1006"/>
      <c r="D3" s="1006"/>
      <c r="E3" s="1006"/>
      <c r="F3" s="1006"/>
      <c r="G3" s="1011"/>
    </row>
    <row r="4" spans="1:25" ht="12.95" customHeight="1">
      <c r="A4" s="1012"/>
      <c r="G4" s="925"/>
    </row>
    <row r="5" spans="1:25" ht="12.95" customHeight="1">
      <c r="A5" s="1012"/>
      <c r="B5" s="913" t="s">
        <v>2726</v>
      </c>
      <c r="G5" s="925"/>
    </row>
    <row r="6" spans="1:25" ht="12.95" customHeight="1">
      <c r="A6" s="1012"/>
      <c r="B6" s="913" t="s">
        <v>2727</v>
      </c>
      <c r="G6" s="925"/>
    </row>
    <row r="7" spans="1:25" ht="12.95" customHeight="1">
      <c r="A7" s="1012"/>
      <c r="B7" s="913" t="s">
        <v>2728</v>
      </c>
      <c r="G7" s="925"/>
    </row>
    <row r="8" spans="1:25" ht="12.95" customHeight="1">
      <c r="A8" s="1012"/>
      <c r="B8" s="913" t="s">
        <v>2729</v>
      </c>
      <c r="G8" s="925"/>
    </row>
    <row r="9" spans="1:25" ht="12.95" customHeight="1">
      <c r="A9" s="1012"/>
      <c r="B9" s="913" t="s">
        <v>1369</v>
      </c>
      <c r="G9" s="925"/>
    </row>
    <row r="10" spans="1:25" ht="12.95" customHeight="1">
      <c r="A10" s="1012"/>
      <c r="B10" s="913" t="s">
        <v>1370</v>
      </c>
      <c r="G10" s="925"/>
    </row>
    <row r="11" spans="1:25" ht="12.95" customHeight="1">
      <c r="A11" s="1012"/>
      <c r="B11" s="913" t="s">
        <v>2719</v>
      </c>
      <c r="G11" s="925"/>
    </row>
    <row r="12" spans="1:25" ht="12.95" customHeight="1">
      <c r="A12" s="1013"/>
      <c r="B12" s="1014"/>
      <c r="C12" s="1014"/>
      <c r="D12" s="1014"/>
      <c r="E12" s="1014"/>
      <c r="F12" s="1014"/>
      <c r="G12" s="1015"/>
    </row>
    <row r="13" spans="1:25" ht="12.95" customHeight="1">
      <c r="A13" s="1016"/>
      <c r="B13" s="1017"/>
      <c r="C13" s="1017"/>
      <c r="D13" s="1017" t="s">
        <v>273</v>
      </c>
      <c r="E13" s="1017" t="s">
        <v>2720</v>
      </c>
      <c r="F13" s="1017"/>
      <c r="G13" s="1018" t="s">
        <v>2721</v>
      </c>
    </row>
    <row r="14" spans="1:25" ht="12.95" customHeight="1">
      <c r="A14" s="1016"/>
      <c r="B14" s="1019" t="s">
        <v>2722</v>
      </c>
      <c r="C14" s="1019" t="s">
        <v>2660</v>
      </c>
      <c r="D14" s="1019" t="s">
        <v>1636</v>
      </c>
      <c r="E14" s="1019" t="s">
        <v>1636</v>
      </c>
      <c r="F14" s="1019" t="s">
        <v>2661</v>
      </c>
      <c r="G14" s="1020" t="s">
        <v>2662</v>
      </c>
    </row>
    <row r="15" spans="1:25" ht="12.95" customHeight="1">
      <c r="A15" s="1016"/>
      <c r="B15" s="1021" t="s">
        <v>2663</v>
      </c>
      <c r="C15" s="1021" t="s">
        <v>2664</v>
      </c>
      <c r="D15" s="1021" t="s">
        <v>2665</v>
      </c>
      <c r="E15" s="1021" t="s">
        <v>2666</v>
      </c>
      <c r="F15" s="1021"/>
      <c r="G15" s="1020" t="s">
        <v>2667</v>
      </c>
    </row>
    <row r="16" spans="1:25" ht="12.95" customHeight="1">
      <c r="A16" s="1022" t="s">
        <v>524</v>
      </c>
      <c r="B16" s="1021"/>
      <c r="C16" s="1021"/>
      <c r="D16" s="1021"/>
      <c r="E16" s="1021"/>
      <c r="F16" s="1021"/>
      <c r="G16" s="1020" t="s">
        <v>2668</v>
      </c>
    </row>
    <row r="17" spans="1:8" ht="12.95" customHeight="1">
      <c r="A17" s="1023" t="s">
        <v>529</v>
      </c>
      <c r="B17" s="1024" t="s">
        <v>2502</v>
      </c>
      <c r="C17" s="1024" t="s">
        <v>2503</v>
      </c>
      <c r="D17" s="1024" t="s">
        <v>272</v>
      </c>
      <c r="E17" s="1024" t="s">
        <v>2279</v>
      </c>
      <c r="F17" s="1024" t="s">
        <v>2468</v>
      </c>
      <c r="G17" s="1025" t="s">
        <v>2469</v>
      </c>
    </row>
    <row r="18" spans="1:8" ht="12.95" customHeight="1">
      <c r="A18" s="1022">
        <v>1</v>
      </c>
      <c r="B18" s="1026"/>
      <c r="C18" s="1027"/>
      <c r="D18" s="1028"/>
      <c r="E18" s="1029"/>
      <c r="F18" s="1029"/>
      <c r="G18" s="1030"/>
    </row>
    <row r="19" spans="1:8" ht="12.95" customHeight="1">
      <c r="A19" s="1022">
        <v>2</v>
      </c>
      <c r="B19" s="1031" t="s">
        <v>2924</v>
      </c>
      <c r="C19" s="1028"/>
      <c r="D19" s="1028"/>
      <c r="E19" s="1032">
        <v>16696605</v>
      </c>
      <c r="F19" s="1032">
        <v>3680056.58</v>
      </c>
      <c r="G19" s="1030">
        <f>+F19/E19</f>
        <v>0.22040747684933554</v>
      </c>
    </row>
    <row r="20" spans="1:8" ht="12.95" customHeight="1">
      <c r="A20" s="1022">
        <v>3</v>
      </c>
      <c r="B20" s="1031" t="s">
        <v>2925</v>
      </c>
      <c r="C20" s="1028"/>
      <c r="D20" s="1028"/>
      <c r="E20" s="1032">
        <v>32835545.5</v>
      </c>
      <c r="F20" s="1032">
        <v>153665120.22</v>
      </c>
      <c r="G20" s="1030">
        <f>+F20/E20</f>
        <v>4.679840638554337</v>
      </c>
      <c r="H20" s="1033"/>
    </row>
    <row r="21" spans="1:8" ht="12.95" customHeight="1">
      <c r="A21" s="1022">
        <v>4</v>
      </c>
      <c r="B21" s="1031" t="s">
        <v>2926</v>
      </c>
      <c r="C21" s="1028"/>
      <c r="D21" s="1028"/>
      <c r="E21" s="1032"/>
      <c r="F21" s="1032">
        <v>4834987</v>
      </c>
      <c r="G21" s="1030"/>
    </row>
    <row r="22" spans="1:8" ht="12.95" customHeight="1">
      <c r="A22" s="1022">
        <v>5</v>
      </c>
      <c r="B22" s="1031" t="s">
        <v>2927</v>
      </c>
      <c r="C22" s="1028"/>
      <c r="D22" s="1028"/>
      <c r="E22" s="1032"/>
      <c r="F22" s="1032">
        <v>-1773159.83</v>
      </c>
      <c r="G22" s="1030"/>
    </row>
    <row r="23" spans="1:8" ht="12.95" customHeight="1">
      <c r="A23" s="1022">
        <v>6</v>
      </c>
      <c r="B23" s="1031" t="s">
        <v>2928</v>
      </c>
      <c r="C23" s="1028"/>
      <c r="D23" s="1028"/>
      <c r="E23" s="1032"/>
      <c r="F23" s="1032">
        <v>1375470.9199999997</v>
      </c>
      <c r="G23" s="1030"/>
      <c r="H23" s="1033"/>
    </row>
    <row r="24" spans="1:8" ht="12.95" customHeight="1">
      <c r="A24" s="1022">
        <v>7</v>
      </c>
      <c r="B24" s="1031" t="s">
        <v>2929</v>
      </c>
      <c r="C24" s="1028"/>
      <c r="D24" s="1028"/>
      <c r="E24" s="1032">
        <v>15180.800000000001</v>
      </c>
      <c r="F24" s="1032">
        <v>81241.149999999994</v>
      </c>
      <c r="G24" s="1030"/>
    </row>
    <row r="25" spans="1:8" s="2631" customFormat="1" ht="12.95" customHeight="1">
      <c r="A25" s="2643">
        <v>8</v>
      </c>
      <c r="B25" s="1031" t="s">
        <v>4018</v>
      </c>
      <c r="C25" s="2644"/>
      <c r="D25" s="2644"/>
      <c r="E25" s="1032"/>
      <c r="F25" s="1032">
        <v>0</v>
      </c>
      <c r="G25" s="2645"/>
    </row>
    <row r="26" spans="1:8" ht="12.95" customHeight="1">
      <c r="A26" s="1022">
        <v>9</v>
      </c>
      <c r="B26" s="1031"/>
      <c r="C26" s="1028"/>
      <c r="D26" s="1028"/>
      <c r="E26" s="1032"/>
      <c r="F26" s="1032"/>
      <c r="G26" s="1030"/>
    </row>
    <row r="27" spans="1:8" ht="12.95" customHeight="1">
      <c r="A27" s="1022">
        <v>10</v>
      </c>
      <c r="B27" s="1031"/>
      <c r="C27" s="1028"/>
      <c r="D27" s="1028"/>
      <c r="E27" s="1029"/>
      <c r="F27" s="1029"/>
      <c r="G27" s="1030"/>
    </row>
    <row r="28" spans="1:8" ht="12.95" customHeight="1">
      <c r="A28" s="1022">
        <v>11</v>
      </c>
      <c r="B28" s="1034"/>
      <c r="C28" s="1028"/>
      <c r="D28" s="1028"/>
      <c r="E28" s="1029"/>
      <c r="F28" s="1029"/>
      <c r="G28" s="1030"/>
    </row>
    <row r="29" spans="1:8" ht="12.95" customHeight="1">
      <c r="A29" s="1022">
        <v>12</v>
      </c>
      <c r="B29" s="1035"/>
      <c r="C29" s="1028"/>
      <c r="D29" s="1028"/>
      <c r="E29" s="1029"/>
      <c r="F29" s="1029"/>
      <c r="G29" s="1030"/>
    </row>
    <row r="30" spans="1:8" ht="12.95" customHeight="1">
      <c r="A30" s="1022">
        <v>13</v>
      </c>
      <c r="B30" s="1035"/>
      <c r="C30" s="1028"/>
      <c r="D30" s="1028"/>
      <c r="E30" s="1029"/>
      <c r="F30" s="1029"/>
      <c r="G30" s="1030"/>
    </row>
    <row r="31" spans="1:8" ht="12.95" customHeight="1">
      <c r="A31" s="1022">
        <v>14</v>
      </c>
      <c r="B31" s="1036"/>
      <c r="C31" s="1028"/>
      <c r="D31" s="1028"/>
      <c r="E31" s="1029"/>
      <c r="F31" s="1029"/>
      <c r="G31" s="1030"/>
    </row>
    <row r="32" spans="1:8" ht="12.95" customHeight="1">
      <c r="A32" s="1022">
        <v>15</v>
      </c>
      <c r="B32" s="1036"/>
      <c r="C32" s="1028"/>
      <c r="D32" s="1028"/>
      <c r="E32" s="1029"/>
      <c r="F32" s="1029"/>
      <c r="G32" s="1030"/>
    </row>
    <row r="33" spans="1:8" ht="12.95" customHeight="1">
      <c r="A33" s="1022">
        <v>16</v>
      </c>
      <c r="B33" s="1036"/>
      <c r="C33" s="1028"/>
      <c r="D33" s="1028"/>
      <c r="E33" s="1029"/>
      <c r="F33" s="1029"/>
      <c r="G33" s="1030"/>
    </row>
    <row r="34" spans="1:8" ht="12.95" customHeight="1">
      <c r="A34" s="1022">
        <v>17</v>
      </c>
      <c r="B34" s="1036"/>
      <c r="C34" s="1028"/>
      <c r="D34" s="1028"/>
      <c r="E34" s="1029"/>
      <c r="F34" s="1029"/>
      <c r="G34" s="1030"/>
    </row>
    <row r="35" spans="1:8" ht="12.95" customHeight="1">
      <c r="A35" s="1022">
        <v>18</v>
      </c>
      <c r="B35" s="1035"/>
      <c r="C35" s="1028"/>
      <c r="D35" s="1028"/>
      <c r="E35" s="1029"/>
      <c r="F35" s="1029"/>
      <c r="G35" s="1030"/>
    </row>
    <row r="36" spans="1:8" ht="12.95" customHeight="1">
      <c r="A36" s="1022">
        <v>19</v>
      </c>
      <c r="B36" s="1035"/>
      <c r="C36" s="1028"/>
      <c r="D36" s="1028"/>
      <c r="E36" s="1029"/>
      <c r="F36" s="1029"/>
      <c r="G36" s="1030"/>
    </row>
    <row r="37" spans="1:8" ht="12.95" customHeight="1">
      <c r="A37" s="1022">
        <v>20</v>
      </c>
      <c r="B37" s="1035"/>
      <c r="C37" s="1028"/>
      <c r="D37" s="1028"/>
      <c r="E37" s="1029"/>
      <c r="F37" s="1029"/>
      <c r="G37" s="1030"/>
    </row>
    <row r="38" spans="1:8" ht="12.95" customHeight="1">
      <c r="A38" s="1022">
        <v>21</v>
      </c>
      <c r="B38" s="1035"/>
      <c r="C38" s="1028"/>
      <c r="D38" s="1028"/>
      <c r="E38" s="1029"/>
      <c r="F38" s="1029"/>
      <c r="G38" s="1030"/>
    </row>
    <row r="39" spans="1:8" ht="12.75" customHeight="1">
      <c r="A39" s="1022">
        <v>22</v>
      </c>
      <c r="B39" s="1035"/>
      <c r="C39" s="1028"/>
      <c r="D39" s="1028"/>
      <c r="E39" s="1029"/>
      <c r="F39" s="1029"/>
      <c r="G39" s="1030"/>
    </row>
    <row r="40" spans="1:8" ht="12.75" customHeight="1">
      <c r="A40" s="1022">
        <v>23</v>
      </c>
      <c r="B40" s="1035"/>
      <c r="C40" s="1028"/>
      <c r="D40" s="1028"/>
      <c r="E40" s="1029"/>
      <c r="F40" s="1029"/>
      <c r="G40" s="1030"/>
    </row>
    <row r="41" spans="1:8" ht="12.75" customHeight="1">
      <c r="A41" s="1022">
        <v>24</v>
      </c>
      <c r="B41" s="1035"/>
      <c r="C41" s="1028"/>
      <c r="D41" s="1028"/>
      <c r="E41" s="1029"/>
      <c r="F41" s="1029"/>
      <c r="G41" s="1030"/>
    </row>
    <row r="42" spans="1:8" ht="12.75" customHeight="1">
      <c r="A42" s="1022">
        <v>25</v>
      </c>
      <c r="B42" s="1035"/>
      <c r="C42" s="1028"/>
      <c r="D42" s="1028"/>
      <c r="E42" s="1029"/>
      <c r="F42" s="1029"/>
      <c r="G42" s="1030"/>
    </row>
    <row r="43" spans="1:8" ht="12.75" customHeight="1">
      <c r="A43" s="1022">
        <v>26</v>
      </c>
      <c r="B43" s="1035"/>
      <c r="C43" s="1028"/>
      <c r="D43" s="1028"/>
      <c r="E43" s="1029"/>
      <c r="F43" s="1029"/>
      <c r="G43" s="1030"/>
    </row>
    <row r="44" spans="1:8" ht="12.75" customHeight="1">
      <c r="A44" s="1022">
        <v>27</v>
      </c>
      <c r="B44" s="1035"/>
      <c r="C44" s="1028"/>
      <c r="D44" s="1028"/>
      <c r="E44" s="1029"/>
      <c r="F44" s="1029"/>
      <c r="G44" s="1030"/>
    </row>
    <row r="45" spans="1:8" ht="12.75" customHeight="1">
      <c r="A45" s="1022">
        <v>28</v>
      </c>
      <c r="B45" s="1035"/>
      <c r="C45" s="1028"/>
      <c r="D45" s="1028"/>
      <c r="E45" s="1029"/>
      <c r="F45" s="1029"/>
      <c r="G45" s="1030"/>
    </row>
    <row r="46" spans="1:8" ht="12.75" customHeight="1">
      <c r="A46" s="1022">
        <v>29</v>
      </c>
      <c r="B46" s="1035"/>
      <c r="C46" s="1028"/>
      <c r="D46" s="1028"/>
      <c r="E46" s="1029"/>
      <c r="F46" s="1029"/>
      <c r="G46" s="1030"/>
    </row>
    <row r="47" spans="1:8" ht="12.75" customHeight="1">
      <c r="A47" s="1022">
        <v>30</v>
      </c>
      <c r="B47" s="1035"/>
      <c r="C47" s="1028"/>
      <c r="D47" s="1028"/>
      <c r="E47" s="1029"/>
      <c r="F47" s="1029"/>
      <c r="G47" s="1030"/>
      <c r="H47" s="1033"/>
    </row>
    <row r="48" spans="1:8" ht="12.95" customHeight="1">
      <c r="A48" s="1022">
        <v>31</v>
      </c>
      <c r="B48" s="1035"/>
      <c r="C48" s="1028"/>
      <c r="D48" s="1028"/>
      <c r="E48" s="1029"/>
      <c r="F48" s="1029"/>
      <c r="G48" s="1030"/>
      <c r="H48" s="1033"/>
    </row>
    <row r="49" spans="1:7" ht="12.95" customHeight="1">
      <c r="A49" s="1022">
        <v>32</v>
      </c>
      <c r="B49" s="1035"/>
      <c r="C49" s="1028"/>
      <c r="D49" s="1028"/>
      <c r="E49" s="1029"/>
      <c r="F49" s="1029"/>
      <c r="G49" s="1030"/>
    </row>
    <row r="50" spans="1:7" ht="12.95" customHeight="1">
      <c r="A50" s="1022">
        <v>33</v>
      </c>
      <c r="B50" s="1035"/>
      <c r="C50" s="1028"/>
      <c r="D50" s="1028"/>
      <c r="E50" s="1032"/>
      <c r="F50" s="1029"/>
      <c r="G50" s="1030"/>
    </row>
    <row r="51" spans="1:7" ht="12.95" customHeight="1">
      <c r="A51" s="1022">
        <v>34</v>
      </c>
      <c r="B51" s="1035"/>
      <c r="C51" s="1028"/>
      <c r="D51" s="1028"/>
      <c r="E51" s="1029"/>
      <c r="F51" s="1029"/>
      <c r="G51" s="1030"/>
    </row>
    <row r="52" spans="1:7" ht="12.95" customHeight="1">
      <c r="A52" s="1022">
        <v>35</v>
      </c>
      <c r="B52" s="1035"/>
      <c r="C52" s="1028"/>
      <c r="D52" s="1028"/>
      <c r="E52" s="1029"/>
      <c r="F52" s="1029"/>
      <c r="G52" s="1030"/>
    </row>
    <row r="53" spans="1:7" ht="12.95" customHeight="1">
      <c r="A53" s="1022">
        <v>36</v>
      </c>
      <c r="B53" s="1034" t="s">
        <v>2930</v>
      </c>
      <c r="C53" s="1028"/>
      <c r="D53" s="1028"/>
      <c r="E53" s="1032">
        <v>63280.4</v>
      </c>
      <c r="F53" s="1032">
        <v>312142.57</v>
      </c>
      <c r="G53" s="1030"/>
    </row>
    <row r="54" spans="1:7" ht="15" customHeight="1" thickBot="1">
      <c r="A54" s="1037">
        <v>37</v>
      </c>
      <c r="B54" s="1038" t="s">
        <v>1435</v>
      </c>
      <c r="C54" s="1039"/>
      <c r="D54" s="1040"/>
      <c r="E54" s="1041">
        <f>SUM(E18:E53)</f>
        <v>49610611.699999996</v>
      </c>
      <c r="F54" s="1042">
        <f>SUM(F18:F53)</f>
        <v>162175858.60999998</v>
      </c>
      <c r="G54" s="1043">
        <f>F54/E54</f>
        <v>3.2689751860084404</v>
      </c>
    </row>
    <row r="55" spans="1:7">
      <c r="B55" s="1044"/>
      <c r="E55" s="1045"/>
      <c r="F55" s="1045"/>
      <c r="G55" s="913" t="s">
        <v>115</v>
      </c>
    </row>
    <row r="56" spans="1:7">
      <c r="B56" s="1046"/>
      <c r="C56" s="1006"/>
      <c r="D56" s="1047">
        <v>68</v>
      </c>
      <c r="E56" s="1048"/>
      <c r="F56" s="1048"/>
      <c r="G56" s="1006"/>
    </row>
    <row r="57" spans="1:7" ht="15">
      <c r="A57" s="1049"/>
      <c r="B57" s="963"/>
      <c r="C57" s="963"/>
      <c r="D57" s="963"/>
      <c r="E57" s="1050"/>
      <c r="F57" s="1051"/>
      <c r="G57" s="1052"/>
    </row>
    <row r="58" spans="1:7">
      <c r="A58" s="963"/>
      <c r="B58" s="963"/>
      <c r="C58" s="963"/>
      <c r="D58" s="963"/>
      <c r="E58" s="1050"/>
      <c r="F58" s="1050"/>
      <c r="G58" s="963"/>
    </row>
    <row r="59" spans="1:7" ht="15.75">
      <c r="A59" s="1053"/>
      <c r="B59" s="1052"/>
      <c r="C59" s="1052"/>
      <c r="D59" s="1052"/>
      <c r="E59" s="1054"/>
      <c r="F59" s="1054"/>
      <c r="G59" s="1052"/>
    </row>
    <row r="60" spans="1:7">
      <c r="A60" s="963"/>
      <c r="B60" s="963"/>
      <c r="C60" s="963"/>
      <c r="D60" s="963"/>
      <c r="E60" s="1050"/>
      <c r="F60" s="1050"/>
      <c r="G60" s="963"/>
    </row>
    <row r="61" spans="1:7">
      <c r="A61" s="963"/>
      <c r="B61" s="963"/>
      <c r="C61" s="963"/>
      <c r="D61" s="963"/>
      <c r="E61" s="1050"/>
      <c r="F61" s="1050"/>
      <c r="G61" s="963"/>
    </row>
    <row r="62" spans="1:7">
      <c r="A62" s="963"/>
      <c r="B62" s="963"/>
      <c r="C62" s="963"/>
      <c r="D62" s="963"/>
      <c r="E62" s="1050"/>
      <c r="F62" s="1050"/>
      <c r="G62" s="963"/>
    </row>
    <row r="63" spans="1:7">
      <c r="A63" s="963"/>
      <c r="B63" s="963"/>
      <c r="C63" s="963"/>
      <c r="D63" s="963"/>
      <c r="E63" s="1050"/>
      <c r="F63" s="1050"/>
      <c r="G63" s="963"/>
    </row>
    <row r="64" spans="1:7">
      <c r="A64" s="963"/>
      <c r="B64" s="963"/>
      <c r="C64" s="963"/>
      <c r="D64" s="963"/>
      <c r="E64" s="1050"/>
      <c r="F64" s="1050"/>
      <c r="G64" s="963"/>
    </row>
    <row r="65" spans="1:7">
      <c r="A65" s="963"/>
      <c r="B65" s="963"/>
      <c r="C65" s="963"/>
      <c r="D65" s="963"/>
      <c r="E65" s="1050"/>
      <c r="F65" s="1050"/>
      <c r="G65" s="963"/>
    </row>
    <row r="66" spans="1:7">
      <c r="A66" s="963"/>
      <c r="B66" s="963"/>
      <c r="C66" s="963"/>
      <c r="D66" s="963"/>
      <c r="E66" s="1050"/>
      <c r="F66" s="1050"/>
      <c r="G66" s="963"/>
    </row>
    <row r="67" spans="1:7">
      <c r="A67" s="963"/>
      <c r="B67" s="963"/>
      <c r="C67" s="963"/>
      <c r="D67" s="963"/>
      <c r="E67" s="1050"/>
      <c r="F67" s="1050"/>
      <c r="G67" s="963"/>
    </row>
    <row r="68" spans="1:7">
      <c r="A68" s="963"/>
      <c r="B68" s="963"/>
      <c r="C68" s="963"/>
      <c r="D68" s="963"/>
      <c r="E68" s="1050"/>
      <c r="F68" s="1050"/>
      <c r="G68" s="963"/>
    </row>
    <row r="69" spans="1:7">
      <c r="A69" s="1055"/>
      <c r="B69" s="963"/>
      <c r="C69" s="963"/>
      <c r="D69" s="963"/>
      <c r="E69" s="1050"/>
      <c r="F69" s="1050"/>
      <c r="G69" s="1056"/>
    </row>
    <row r="70" spans="1:7">
      <c r="A70" s="1055"/>
      <c r="B70" s="1056"/>
      <c r="C70" s="1056"/>
      <c r="D70" s="1056"/>
      <c r="E70" s="1057"/>
      <c r="F70" s="1057"/>
      <c r="G70" s="1056"/>
    </row>
    <row r="71" spans="1:7">
      <c r="A71" s="1055"/>
      <c r="B71" s="1056"/>
      <c r="C71" s="1056"/>
      <c r="D71" s="1056"/>
      <c r="E71" s="1057"/>
      <c r="F71" s="1050"/>
      <c r="G71" s="1056"/>
    </row>
    <row r="72" spans="1:7">
      <c r="A72" s="1058"/>
      <c r="B72" s="963"/>
      <c r="C72" s="963"/>
      <c r="D72" s="963"/>
      <c r="E72" s="1050"/>
      <c r="F72" s="1050"/>
      <c r="G72" s="1056"/>
    </row>
    <row r="73" spans="1:7">
      <c r="A73" s="1058"/>
      <c r="B73" s="1056"/>
      <c r="C73" s="1056"/>
      <c r="D73" s="1056"/>
      <c r="E73" s="1057"/>
      <c r="F73" s="1057"/>
      <c r="G73" s="1056"/>
    </row>
    <row r="74" spans="1:7">
      <c r="A74" s="1058"/>
      <c r="B74" s="1059"/>
      <c r="C74" s="1060"/>
      <c r="D74" s="1061"/>
      <c r="E74" s="1062"/>
      <c r="F74" s="1063"/>
      <c r="G74" s="1064"/>
    </row>
    <row r="75" spans="1:7">
      <c r="A75" s="1058"/>
      <c r="B75" s="1059"/>
      <c r="C75" s="1060"/>
      <c r="D75" s="1061"/>
      <c r="E75" s="1062"/>
      <c r="F75" s="1063"/>
      <c r="G75" s="1064"/>
    </row>
    <row r="76" spans="1:7">
      <c r="A76" s="1058"/>
      <c r="B76" s="1059"/>
      <c r="C76" s="1060"/>
      <c r="D76" s="1061"/>
      <c r="E76" s="1062"/>
      <c r="F76" s="1063"/>
      <c r="G76" s="1064"/>
    </row>
    <row r="77" spans="1:7">
      <c r="A77" s="1058"/>
      <c r="B77" s="1046"/>
      <c r="C77" s="1060"/>
      <c r="D77" s="1061"/>
      <c r="E77" s="1062"/>
      <c r="F77" s="1063"/>
      <c r="G77" s="1064"/>
    </row>
    <row r="78" spans="1:7">
      <c r="A78" s="1058"/>
      <c r="B78" s="1046"/>
      <c r="C78" s="1060"/>
      <c r="D78" s="1061"/>
      <c r="E78" s="1062"/>
      <c r="F78" s="1063"/>
      <c r="G78" s="1064"/>
    </row>
    <row r="79" spans="1:7">
      <c r="A79" s="1058"/>
      <c r="B79" s="1046"/>
      <c r="C79" s="1060"/>
      <c r="D79" s="1061"/>
      <c r="E79" s="1062"/>
      <c r="F79" s="1063"/>
      <c r="G79" s="1064"/>
    </row>
    <row r="80" spans="1:7">
      <c r="A80" s="1058"/>
      <c r="B80" s="1046"/>
      <c r="C80" s="1060"/>
      <c r="D80" s="1061"/>
      <c r="E80" s="1062"/>
      <c r="F80" s="1063"/>
      <c r="G80" s="1064"/>
    </row>
    <row r="81" spans="1:7">
      <c r="A81" s="1058"/>
      <c r="B81" s="1046"/>
      <c r="C81" s="1060"/>
      <c r="D81" s="1061"/>
      <c r="E81" s="1062"/>
      <c r="F81" s="1063"/>
      <c r="G81" s="1064"/>
    </row>
    <row r="82" spans="1:7">
      <c r="A82" s="1058"/>
      <c r="B82" s="1046"/>
      <c r="C82" s="1060"/>
      <c r="D82" s="1061"/>
      <c r="E82" s="1062"/>
      <c r="F82" s="1063"/>
      <c r="G82" s="1064"/>
    </row>
    <row r="83" spans="1:7">
      <c r="A83" s="1058"/>
      <c r="B83" s="1046"/>
      <c r="C83" s="1060"/>
      <c r="D83" s="1061"/>
      <c r="E83" s="1062"/>
      <c r="F83" s="1063"/>
      <c r="G83" s="1064"/>
    </row>
    <row r="84" spans="1:7">
      <c r="A84" s="1058"/>
      <c r="B84" s="1046"/>
      <c r="C84" s="1060"/>
      <c r="D84" s="1061"/>
      <c r="E84" s="1062"/>
      <c r="F84" s="1063"/>
      <c r="G84" s="1064"/>
    </row>
    <row r="85" spans="1:7">
      <c r="A85" s="1058"/>
      <c r="B85" s="1046"/>
      <c r="C85" s="1060"/>
      <c r="D85" s="1061"/>
      <c r="E85" s="1062"/>
      <c r="F85" s="1063"/>
      <c r="G85" s="1064"/>
    </row>
    <row r="86" spans="1:7">
      <c r="A86" s="1058"/>
      <c r="B86" s="1046"/>
      <c r="C86" s="1060"/>
      <c r="D86" s="1061"/>
      <c r="E86" s="1062"/>
      <c r="F86" s="1063"/>
      <c r="G86" s="1064"/>
    </row>
    <row r="87" spans="1:7">
      <c r="A87" s="1058"/>
      <c r="B87" s="1046"/>
      <c r="C87" s="1060"/>
      <c r="D87" s="1061"/>
      <c r="E87" s="1062"/>
      <c r="F87" s="1063"/>
      <c r="G87" s="1064"/>
    </row>
    <row r="88" spans="1:7">
      <c r="A88" s="1058"/>
      <c r="B88" s="1046"/>
      <c r="C88" s="1060"/>
      <c r="D88" s="1061"/>
      <c r="E88" s="1062"/>
      <c r="F88" s="1063"/>
      <c r="G88" s="1064"/>
    </row>
    <row r="89" spans="1:7">
      <c r="A89" s="1058"/>
      <c r="B89" s="1046"/>
      <c r="C89" s="1060"/>
      <c r="D89" s="1061"/>
      <c r="E89" s="1062"/>
      <c r="F89" s="1063"/>
      <c r="G89" s="1064"/>
    </row>
    <row r="90" spans="1:7">
      <c r="A90" s="1058"/>
      <c r="B90" s="1046"/>
      <c r="C90" s="1060"/>
      <c r="D90" s="1065"/>
      <c r="E90" s="1062"/>
      <c r="F90" s="1066"/>
      <c r="G90" s="1064"/>
    </row>
    <row r="91" spans="1:7">
      <c r="A91" s="1058"/>
      <c r="B91" s="1044"/>
      <c r="C91" s="1060"/>
      <c r="D91" s="1061"/>
      <c r="E91" s="1062"/>
      <c r="F91" s="1063"/>
      <c r="G91" s="1064"/>
    </row>
    <row r="92" spans="1:7">
      <c r="A92" s="1058"/>
      <c r="B92" s="1046"/>
      <c r="C92" s="1060"/>
      <c r="D92" s="1061"/>
      <c r="E92" s="1062"/>
      <c r="F92" s="1063"/>
      <c r="G92" s="1064"/>
    </row>
    <row r="93" spans="1:7">
      <c r="A93" s="1058"/>
      <c r="B93" s="1046"/>
      <c r="C93" s="1060"/>
      <c r="D93" s="1061"/>
      <c r="E93" s="1062"/>
      <c r="F93" s="1063"/>
      <c r="G93" s="1064"/>
    </row>
    <row r="94" spans="1:7">
      <c r="A94" s="1058"/>
      <c r="B94" s="1046"/>
      <c r="C94" s="1060"/>
      <c r="D94" s="1061"/>
      <c r="E94" s="1062"/>
      <c r="F94" s="1063"/>
      <c r="G94" s="1064"/>
    </row>
    <row r="95" spans="1:7">
      <c r="A95" s="1058"/>
      <c r="B95" s="1046"/>
      <c r="C95" s="1060"/>
      <c r="D95" s="1061"/>
      <c r="E95" s="1062"/>
      <c r="F95" s="1063"/>
      <c r="G95" s="1064"/>
    </row>
    <row r="96" spans="1:7">
      <c r="A96" s="1058"/>
      <c r="B96" s="1046"/>
      <c r="C96" s="1060"/>
      <c r="D96" s="1061"/>
      <c r="E96" s="1062"/>
      <c r="F96" s="1063"/>
      <c r="G96" s="1064"/>
    </row>
    <row r="97" spans="1:7">
      <c r="A97" s="1058"/>
      <c r="B97" s="1046"/>
      <c r="C97" s="1060"/>
      <c r="D97" s="1061"/>
      <c r="E97" s="1062"/>
      <c r="F97" s="1063"/>
      <c r="G97" s="1064"/>
    </row>
    <row r="98" spans="1:7">
      <c r="A98" s="1058"/>
      <c r="B98" s="1046"/>
      <c r="C98" s="1060"/>
      <c r="D98" s="1061"/>
      <c r="E98" s="1062"/>
      <c r="F98" s="1063"/>
      <c r="G98" s="1064"/>
    </row>
    <row r="99" spans="1:7">
      <c r="A99" s="1058"/>
      <c r="B99" s="1046"/>
      <c r="C99" s="1060"/>
      <c r="D99" s="1061"/>
      <c r="E99" s="1062"/>
      <c r="F99" s="1063"/>
      <c r="G99" s="1064"/>
    </row>
    <row r="100" spans="1:7">
      <c r="A100" s="1058"/>
      <c r="B100" s="1046"/>
      <c r="C100" s="1060"/>
      <c r="D100" s="1061"/>
      <c r="E100" s="1062"/>
      <c r="F100" s="1063"/>
      <c r="G100" s="1064"/>
    </row>
    <row r="101" spans="1:7">
      <c r="A101" s="1058"/>
      <c r="B101" s="1046"/>
      <c r="C101" s="1067"/>
      <c r="D101" s="1068"/>
      <c r="E101" s="1050"/>
      <c r="F101" s="1063"/>
      <c r="G101" s="1069"/>
    </row>
    <row r="102" spans="1:7">
      <c r="A102" s="963"/>
      <c r="B102" s="1044"/>
      <c r="C102" s="963"/>
      <c r="D102" s="963"/>
      <c r="E102" s="1050"/>
      <c r="F102" s="1050"/>
      <c r="G102" s="963"/>
    </row>
    <row r="103" spans="1:7">
      <c r="A103" s="963"/>
      <c r="B103" s="1046"/>
      <c r="C103" s="1052"/>
      <c r="D103" s="1052"/>
      <c r="E103" s="1054"/>
      <c r="F103" s="1054"/>
      <c r="G103" s="1052"/>
    </row>
    <row r="104" spans="1:7" ht="15">
      <c r="A104" s="1049"/>
      <c r="B104" s="963"/>
      <c r="C104" s="963"/>
      <c r="D104" s="963"/>
      <c r="E104" s="1050"/>
      <c r="F104" s="1051"/>
      <c r="G104" s="1052"/>
    </row>
    <row r="105" spans="1:7">
      <c r="A105" s="963"/>
      <c r="B105" s="963"/>
      <c r="C105" s="963"/>
      <c r="D105" s="963"/>
      <c r="E105" s="1050"/>
      <c r="F105" s="1050"/>
      <c r="G105" s="963"/>
    </row>
    <row r="106" spans="1:7" ht="15.75">
      <c r="A106" s="1053"/>
      <c r="B106" s="1052"/>
      <c r="C106" s="1052"/>
      <c r="D106" s="1052"/>
      <c r="E106" s="1054"/>
      <c r="F106" s="1054"/>
      <c r="G106" s="1052"/>
    </row>
    <row r="107" spans="1:7">
      <c r="A107" s="963"/>
      <c r="B107" s="963"/>
      <c r="C107" s="963"/>
      <c r="D107" s="963"/>
      <c r="E107" s="1050"/>
      <c r="F107" s="1050"/>
      <c r="G107" s="963"/>
    </row>
    <row r="108" spans="1:7">
      <c r="A108" s="963"/>
      <c r="B108" s="963"/>
      <c r="C108" s="963"/>
      <c r="D108" s="963"/>
      <c r="E108" s="1050"/>
      <c r="F108" s="1050"/>
      <c r="G108" s="963"/>
    </row>
    <row r="109" spans="1:7">
      <c r="A109" s="963"/>
      <c r="B109" s="963"/>
      <c r="C109" s="963"/>
      <c r="D109" s="963"/>
      <c r="E109" s="1050"/>
      <c r="F109" s="1050"/>
      <c r="G109" s="963"/>
    </row>
    <row r="110" spans="1:7">
      <c r="A110" s="963"/>
      <c r="B110" s="963"/>
      <c r="C110" s="963"/>
      <c r="D110" s="963"/>
      <c r="E110" s="1050"/>
      <c r="F110" s="1050"/>
      <c r="G110" s="963"/>
    </row>
    <row r="111" spans="1:7">
      <c r="A111" s="963"/>
      <c r="B111" s="963"/>
      <c r="C111" s="963"/>
      <c r="D111" s="963"/>
      <c r="E111" s="1050"/>
      <c r="F111" s="1050"/>
      <c r="G111" s="963"/>
    </row>
    <row r="112" spans="1:7">
      <c r="A112" s="963"/>
      <c r="B112" s="963"/>
      <c r="C112" s="963"/>
      <c r="D112" s="963"/>
      <c r="E112" s="1050"/>
      <c r="F112" s="1050"/>
      <c r="G112" s="963"/>
    </row>
    <row r="113" spans="1:7">
      <c r="A113" s="963"/>
      <c r="B113" s="963"/>
      <c r="C113" s="963"/>
      <c r="D113" s="963"/>
      <c r="E113" s="1050"/>
      <c r="F113" s="1050"/>
      <c r="G113" s="963"/>
    </row>
    <row r="114" spans="1:7">
      <c r="A114" s="963"/>
      <c r="B114" s="963"/>
      <c r="C114" s="963"/>
      <c r="D114" s="963"/>
      <c r="E114" s="1050"/>
      <c r="F114" s="1050"/>
      <c r="G114" s="963"/>
    </row>
    <row r="115" spans="1:7">
      <c r="A115" s="963"/>
      <c r="B115" s="963"/>
      <c r="C115" s="963"/>
      <c r="D115" s="963"/>
      <c r="E115" s="1050"/>
      <c r="F115" s="1050"/>
      <c r="G115" s="963"/>
    </row>
    <row r="116" spans="1:7">
      <c r="A116" s="1055"/>
      <c r="B116" s="963"/>
      <c r="C116" s="963"/>
      <c r="D116" s="963"/>
      <c r="E116" s="1050"/>
      <c r="F116" s="1050"/>
      <c r="G116" s="1056"/>
    </row>
    <row r="117" spans="1:7">
      <c r="A117" s="1055"/>
      <c r="B117" s="1056"/>
      <c r="C117" s="1056"/>
      <c r="D117" s="1056"/>
      <c r="E117" s="1057"/>
      <c r="F117" s="1057"/>
      <c r="G117" s="1056"/>
    </row>
    <row r="118" spans="1:7">
      <c r="A118" s="1055"/>
      <c r="B118" s="1056"/>
      <c r="C118" s="1056"/>
      <c r="D118" s="1056"/>
      <c r="E118" s="1057"/>
      <c r="F118" s="1050"/>
      <c r="G118" s="1056"/>
    </row>
    <row r="119" spans="1:7">
      <c r="A119" s="1058"/>
      <c r="B119" s="963"/>
      <c r="C119" s="963"/>
      <c r="D119" s="963"/>
      <c r="E119" s="1050"/>
      <c r="F119" s="1050"/>
      <c r="G119" s="1056"/>
    </row>
    <row r="120" spans="1:7">
      <c r="A120" s="1058"/>
      <c r="B120" s="1056"/>
      <c r="C120" s="1056"/>
      <c r="D120" s="1056"/>
      <c r="E120" s="1057"/>
      <c r="F120" s="1057"/>
      <c r="G120" s="1056"/>
    </row>
    <row r="121" spans="1:7">
      <c r="A121" s="1055"/>
      <c r="B121" s="1046"/>
      <c r="C121" s="963"/>
      <c r="D121" s="963"/>
      <c r="E121" s="963"/>
      <c r="F121" s="963"/>
      <c r="G121" s="1070"/>
    </row>
    <row r="122" spans="1:7">
      <c r="A122" s="1055"/>
      <c r="B122" s="1046"/>
      <c r="C122" s="963"/>
      <c r="D122" s="963"/>
      <c r="E122" s="963"/>
      <c r="F122" s="963"/>
      <c r="G122" s="1070"/>
    </row>
    <row r="123" spans="1:7">
      <c r="A123" s="1055"/>
      <c r="B123" s="1046"/>
      <c r="C123" s="963"/>
      <c r="D123" s="963"/>
      <c r="E123" s="963"/>
      <c r="F123" s="963"/>
      <c r="G123" s="1070"/>
    </row>
    <row r="124" spans="1:7">
      <c r="A124" s="1055"/>
      <c r="B124" s="1046"/>
      <c r="C124" s="963"/>
      <c r="D124" s="963"/>
      <c r="E124" s="963"/>
      <c r="F124" s="963"/>
      <c r="G124" s="1070"/>
    </row>
    <row r="125" spans="1:7">
      <c r="A125" s="1055"/>
      <c r="B125" s="1046"/>
      <c r="C125" s="963"/>
      <c r="D125" s="963"/>
      <c r="E125" s="963"/>
      <c r="F125" s="963"/>
      <c r="G125" s="1070"/>
    </row>
    <row r="126" spans="1:7">
      <c r="A126" s="1055"/>
      <c r="B126" s="1046"/>
      <c r="C126" s="963"/>
      <c r="D126" s="963"/>
      <c r="E126" s="963"/>
      <c r="F126" s="963"/>
      <c r="G126" s="1070"/>
    </row>
    <row r="127" spans="1:7">
      <c r="A127" s="1055"/>
      <c r="B127" s="1046"/>
      <c r="C127" s="963"/>
      <c r="D127" s="963"/>
      <c r="E127" s="963"/>
      <c r="F127" s="963"/>
      <c r="G127" s="1070"/>
    </row>
    <row r="128" spans="1:7">
      <c r="A128" s="1055"/>
      <c r="B128" s="1046"/>
      <c r="C128" s="963"/>
      <c r="D128" s="963"/>
      <c r="E128" s="963"/>
      <c r="F128" s="963"/>
      <c r="G128" s="1070"/>
    </row>
    <row r="129" spans="1:7">
      <c r="A129" s="1055"/>
      <c r="B129" s="1046"/>
      <c r="C129" s="963"/>
      <c r="D129" s="963"/>
      <c r="E129" s="963"/>
      <c r="F129" s="963"/>
      <c r="G129" s="1070"/>
    </row>
    <row r="130" spans="1:7">
      <c r="A130" s="1055"/>
      <c r="B130" s="1046"/>
      <c r="C130" s="963"/>
      <c r="D130" s="963"/>
      <c r="E130" s="963"/>
      <c r="F130" s="963"/>
      <c r="G130" s="1070"/>
    </row>
    <row r="131" spans="1:7">
      <c r="A131" s="1055"/>
      <c r="B131" s="1046"/>
      <c r="C131" s="963"/>
      <c r="D131" s="963"/>
      <c r="E131" s="963"/>
      <c r="F131" s="963"/>
      <c r="G131" s="1070"/>
    </row>
    <row r="132" spans="1:7">
      <c r="A132" s="1055"/>
      <c r="B132" s="1059"/>
      <c r="C132" s="963"/>
      <c r="D132" s="963"/>
      <c r="E132" s="963"/>
      <c r="F132" s="963"/>
      <c r="G132" s="1070"/>
    </row>
    <row r="133" spans="1:7">
      <c r="A133" s="1055"/>
      <c r="B133" s="1071"/>
      <c r="C133" s="963"/>
      <c r="D133" s="963"/>
      <c r="E133" s="963"/>
      <c r="F133" s="963"/>
      <c r="G133" s="1070"/>
    </row>
    <row r="134" spans="1:7">
      <c r="A134" s="1055"/>
      <c r="B134" s="1059"/>
      <c r="C134" s="963"/>
      <c r="D134" s="963"/>
      <c r="E134" s="963"/>
      <c r="F134" s="963"/>
      <c r="G134" s="1070"/>
    </row>
    <row r="135" spans="1:7">
      <c r="A135" s="1055"/>
      <c r="B135" s="1046"/>
      <c r="C135" s="963"/>
      <c r="D135" s="963"/>
      <c r="E135" s="963"/>
      <c r="F135" s="963"/>
      <c r="G135" s="1070"/>
    </row>
    <row r="136" spans="1:7">
      <c r="A136" s="1055"/>
      <c r="B136" s="1046"/>
      <c r="C136" s="963"/>
      <c r="D136" s="963"/>
      <c r="E136" s="963"/>
      <c r="F136" s="963"/>
      <c r="G136" s="1070"/>
    </row>
    <row r="137" spans="1:7">
      <c r="A137" s="1055"/>
      <c r="B137" s="1046"/>
      <c r="C137" s="963"/>
      <c r="D137" s="963"/>
      <c r="E137" s="963"/>
      <c r="F137" s="963"/>
      <c r="G137" s="1070"/>
    </row>
    <row r="138" spans="1:7">
      <c r="A138" s="1055"/>
      <c r="B138" s="1046"/>
      <c r="C138" s="963"/>
      <c r="D138" s="963"/>
      <c r="E138" s="963"/>
      <c r="F138" s="963"/>
      <c r="G138" s="1070"/>
    </row>
    <row r="139" spans="1:7">
      <c r="A139" s="1055"/>
      <c r="B139" s="1046"/>
      <c r="C139" s="963"/>
      <c r="D139" s="963"/>
      <c r="E139" s="963"/>
      <c r="F139" s="963"/>
      <c r="G139" s="1070"/>
    </row>
    <row r="140" spans="1:7">
      <c r="A140" s="1055"/>
      <c r="B140" s="1046"/>
      <c r="C140" s="963"/>
      <c r="D140" s="963"/>
      <c r="E140" s="963"/>
      <c r="F140" s="963"/>
      <c r="G140" s="1070"/>
    </row>
    <row r="141" spans="1:7">
      <c r="A141" s="1055"/>
      <c r="B141" s="1046"/>
      <c r="C141" s="963"/>
      <c r="D141" s="963"/>
      <c r="E141" s="963"/>
      <c r="F141" s="963"/>
      <c r="G141" s="1070"/>
    </row>
    <row r="142" spans="1:7">
      <c r="A142" s="1055"/>
      <c r="B142" s="1046"/>
      <c r="C142" s="963"/>
      <c r="D142" s="963"/>
      <c r="E142" s="963"/>
      <c r="F142" s="963"/>
      <c r="G142" s="1070"/>
    </row>
    <row r="143" spans="1:7">
      <c r="A143" s="1055"/>
      <c r="B143" s="1046"/>
      <c r="C143" s="963"/>
      <c r="D143" s="963"/>
      <c r="E143" s="963"/>
      <c r="F143" s="963"/>
      <c r="G143" s="1070"/>
    </row>
    <row r="144" spans="1:7">
      <c r="A144" s="1055"/>
      <c r="B144" s="1046"/>
      <c r="C144" s="963"/>
      <c r="D144" s="963"/>
      <c r="E144" s="963"/>
      <c r="F144" s="963"/>
      <c r="G144" s="1070"/>
    </row>
    <row r="145" spans="1:7">
      <c r="A145" s="1055"/>
      <c r="B145" s="1046"/>
      <c r="C145" s="963"/>
      <c r="D145" s="963"/>
      <c r="E145" s="963"/>
      <c r="F145" s="963"/>
      <c r="G145" s="1070"/>
    </row>
    <row r="146" spans="1:7">
      <c r="A146" s="1055"/>
      <c r="B146" s="1046"/>
      <c r="C146" s="963"/>
      <c r="D146" s="963"/>
      <c r="E146" s="963"/>
      <c r="F146" s="963"/>
      <c r="G146" s="1070"/>
    </row>
    <row r="147" spans="1:7">
      <c r="A147" s="1055"/>
      <c r="B147" s="963"/>
      <c r="C147" s="963"/>
      <c r="D147" s="963"/>
      <c r="E147" s="963"/>
      <c r="F147" s="963"/>
      <c r="G147" s="1070"/>
    </row>
    <row r="148" spans="1:7">
      <c r="A148" s="1058"/>
      <c r="B148" s="1046"/>
      <c r="C148" s="1067"/>
      <c r="D148" s="1068"/>
      <c r="E148" s="1050"/>
      <c r="F148" s="1063"/>
      <c r="G148" s="1070"/>
    </row>
    <row r="149" spans="1:7">
      <c r="A149" s="963"/>
      <c r="B149" s="963"/>
      <c r="C149" s="963"/>
      <c r="D149" s="963"/>
      <c r="E149" s="963"/>
      <c r="F149" s="963"/>
      <c r="G149" s="963"/>
    </row>
    <row r="150" spans="1:7">
      <c r="A150" s="963"/>
      <c r="B150" s="1046"/>
      <c r="C150" s="1052"/>
      <c r="D150" s="1052"/>
      <c r="E150" s="1054"/>
      <c r="F150" s="1054"/>
      <c r="G150" s="1052"/>
    </row>
    <row r="151" spans="1:7" ht="15">
      <c r="A151" s="1049"/>
      <c r="B151" s="963"/>
      <c r="C151" s="963"/>
      <c r="D151" s="963"/>
      <c r="E151" s="1050"/>
      <c r="F151" s="1051"/>
      <c r="G151" s="1052"/>
    </row>
    <row r="152" spans="1:7">
      <c r="A152" s="963"/>
      <c r="B152" s="963"/>
      <c r="C152" s="963"/>
      <c r="D152" s="963"/>
      <c r="E152" s="1050"/>
      <c r="F152" s="1050"/>
      <c r="G152" s="963"/>
    </row>
    <row r="153" spans="1:7" ht="15.75">
      <c r="A153" s="1053"/>
      <c r="B153" s="1052"/>
      <c r="C153" s="1052"/>
      <c r="D153" s="1052"/>
      <c r="E153" s="1054"/>
      <c r="F153" s="1054"/>
      <c r="G153" s="1052"/>
    </row>
    <row r="154" spans="1:7">
      <c r="A154" s="963"/>
      <c r="B154" s="963"/>
      <c r="C154" s="963"/>
      <c r="D154" s="963"/>
      <c r="E154" s="1050"/>
      <c r="F154" s="1050"/>
      <c r="G154" s="963"/>
    </row>
    <row r="155" spans="1:7">
      <c r="A155" s="963"/>
      <c r="B155" s="963"/>
      <c r="C155" s="963"/>
      <c r="D155" s="963"/>
      <c r="E155" s="1050"/>
      <c r="F155" s="1050"/>
      <c r="G155" s="963"/>
    </row>
    <row r="156" spans="1:7">
      <c r="A156" s="963"/>
      <c r="B156" s="963"/>
      <c r="C156" s="963"/>
      <c r="D156" s="963"/>
      <c r="E156" s="1050"/>
      <c r="F156" s="1050"/>
      <c r="G156" s="963"/>
    </row>
    <row r="157" spans="1:7">
      <c r="A157" s="963"/>
      <c r="B157" s="963"/>
      <c r="C157" s="963"/>
      <c r="D157" s="963"/>
      <c r="E157" s="1050"/>
      <c r="F157" s="1050"/>
      <c r="G157" s="963"/>
    </row>
    <row r="158" spans="1:7">
      <c r="A158" s="963"/>
      <c r="B158" s="963"/>
      <c r="C158" s="963"/>
      <c r="D158" s="963"/>
      <c r="E158" s="1050"/>
      <c r="F158" s="1050"/>
      <c r="G158" s="963"/>
    </row>
    <row r="159" spans="1:7">
      <c r="A159" s="963"/>
      <c r="B159" s="963"/>
      <c r="C159" s="963"/>
      <c r="D159" s="963"/>
      <c r="E159" s="1050"/>
      <c r="F159" s="1050"/>
      <c r="G159" s="963"/>
    </row>
    <row r="160" spans="1:7">
      <c r="A160" s="963"/>
      <c r="B160" s="963"/>
      <c r="C160" s="963"/>
      <c r="D160" s="963"/>
      <c r="E160" s="1050"/>
      <c r="F160" s="1050"/>
      <c r="G160" s="963"/>
    </row>
    <row r="161" spans="1:7">
      <c r="A161" s="963"/>
      <c r="B161" s="963"/>
      <c r="C161" s="963"/>
      <c r="D161" s="963"/>
      <c r="E161" s="1050"/>
      <c r="F161" s="1050"/>
      <c r="G161" s="963"/>
    </row>
    <row r="162" spans="1:7">
      <c r="A162" s="963"/>
      <c r="B162" s="963"/>
      <c r="C162" s="963"/>
      <c r="D162" s="963"/>
      <c r="E162" s="1050"/>
      <c r="F162" s="1050"/>
      <c r="G162" s="963"/>
    </row>
    <row r="163" spans="1:7">
      <c r="A163" s="1055"/>
      <c r="B163" s="963"/>
      <c r="C163" s="963"/>
      <c r="D163" s="963"/>
      <c r="E163" s="1050"/>
      <c r="F163" s="1050"/>
      <c r="G163" s="1056"/>
    </row>
    <row r="164" spans="1:7">
      <c r="A164" s="1055"/>
      <c r="B164" s="1056"/>
      <c r="C164" s="1056"/>
      <c r="D164" s="1056"/>
      <c r="E164" s="1057"/>
      <c r="F164" s="1057"/>
      <c r="G164" s="1056"/>
    </row>
    <row r="165" spans="1:7">
      <c r="A165" s="1055"/>
      <c r="B165" s="1056"/>
      <c r="C165" s="1056"/>
      <c r="D165" s="1056"/>
      <c r="E165" s="1057"/>
      <c r="F165" s="1050"/>
      <c r="G165" s="1056"/>
    </row>
    <row r="166" spans="1:7">
      <c r="A166" s="1058"/>
      <c r="B166" s="963"/>
      <c r="C166" s="963"/>
      <c r="D166" s="963"/>
      <c r="E166" s="1050"/>
      <c r="F166" s="1050"/>
      <c r="G166" s="1056"/>
    </row>
    <row r="167" spans="1:7">
      <c r="A167" s="1058"/>
      <c r="B167" s="1056"/>
      <c r="C167" s="1056"/>
      <c r="D167" s="1056"/>
      <c r="E167" s="1057"/>
      <c r="F167" s="1057"/>
      <c r="G167" s="1056"/>
    </row>
    <row r="168" spans="1:7">
      <c r="A168" s="1055"/>
      <c r="B168" s="963"/>
      <c r="C168" s="963"/>
      <c r="D168" s="963"/>
      <c r="E168" s="963"/>
      <c r="F168" s="963"/>
      <c r="G168" s="1064"/>
    </row>
    <row r="169" spans="1:7">
      <c r="A169" s="1055"/>
      <c r="B169" s="963"/>
      <c r="C169" s="963"/>
      <c r="D169" s="963"/>
      <c r="E169" s="963"/>
      <c r="F169" s="963"/>
      <c r="G169" s="1064"/>
    </row>
    <row r="170" spans="1:7">
      <c r="A170" s="1055"/>
      <c r="B170" s="963"/>
      <c r="C170" s="963"/>
      <c r="D170" s="963"/>
      <c r="E170" s="963"/>
      <c r="F170" s="963"/>
      <c r="G170" s="1064"/>
    </row>
    <row r="171" spans="1:7">
      <c r="A171" s="1055"/>
      <c r="B171" s="963"/>
      <c r="C171" s="963"/>
      <c r="D171" s="963"/>
      <c r="E171" s="963"/>
      <c r="F171" s="963"/>
      <c r="G171" s="1064"/>
    </row>
    <row r="172" spans="1:7">
      <c r="A172" s="1055"/>
      <c r="B172" s="963"/>
      <c r="C172" s="963"/>
      <c r="D172" s="963"/>
      <c r="E172" s="963"/>
      <c r="F172" s="963"/>
      <c r="G172" s="1064"/>
    </row>
    <row r="173" spans="1:7">
      <c r="A173" s="1055"/>
      <c r="B173" s="963"/>
      <c r="C173" s="963"/>
      <c r="D173" s="963"/>
      <c r="E173" s="963"/>
      <c r="F173" s="963"/>
      <c r="G173" s="1064"/>
    </row>
    <row r="174" spans="1:7">
      <c r="A174" s="1055"/>
      <c r="B174" s="963"/>
      <c r="C174" s="963"/>
      <c r="D174" s="963"/>
      <c r="E174" s="963"/>
      <c r="F174" s="963"/>
      <c r="G174" s="1064"/>
    </row>
    <row r="175" spans="1:7">
      <c r="A175" s="1055"/>
      <c r="B175" s="963"/>
      <c r="C175" s="963"/>
      <c r="D175" s="963"/>
      <c r="E175" s="963"/>
      <c r="F175" s="963"/>
      <c r="G175" s="1064"/>
    </row>
    <row r="176" spans="1:7">
      <c r="A176" s="1055"/>
      <c r="B176" s="963"/>
      <c r="C176" s="963"/>
      <c r="D176" s="963"/>
      <c r="E176" s="963"/>
      <c r="F176" s="963"/>
      <c r="G176" s="1064"/>
    </row>
    <row r="177" spans="1:7">
      <c r="A177" s="1055"/>
      <c r="B177" s="963"/>
      <c r="C177" s="963"/>
      <c r="D177" s="963"/>
      <c r="E177" s="963"/>
      <c r="F177" s="963"/>
      <c r="G177" s="1064"/>
    </row>
    <row r="178" spans="1:7">
      <c r="A178" s="1055"/>
      <c r="B178" s="963"/>
      <c r="C178" s="963"/>
      <c r="D178" s="963"/>
      <c r="E178" s="963"/>
      <c r="F178" s="963"/>
      <c r="G178" s="1064"/>
    </row>
    <row r="179" spans="1:7">
      <c r="A179" s="1055"/>
      <c r="B179" s="963"/>
      <c r="C179" s="963"/>
      <c r="D179" s="963"/>
      <c r="E179" s="963"/>
      <c r="F179" s="963"/>
      <c r="G179" s="1064"/>
    </row>
    <row r="180" spans="1:7">
      <c r="A180" s="1055"/>
      <c r="B180" s="963"/>
      <c r="C180" s="963"/>
      <c r="D180" s="963"/>
      <c r="E180" s="963"/>
      <c r="F180" s="963"/>
      <c r="G180" s="1064"/>
    </row>
    <row r="181" spans="1:7">
      <c r="A181" s="1055"/>
      <c r="B181" s="963"/>
      <c r="C181" s="963"/>
      <c r="D181" s="963"/>
      <c r="E181" s="963"/>
      <c r="F181" s="963"/>
      <c r="G181" s="1064"/>
    </row>
    <row r="182" spans="1:7">
      <c r="A182" s="1055"/>
      <c r="B182" s="963"/>
      <c r="C182" s="963"/>
      <c r="D182" s="963"/>
      <c r="E182" s="963"/>
      <c r="F182" s="963"/>
      <c r="G182" s="1064"/>
    </row>
    <row r="183" spans="1:7">
      <c r="A183" s="1055"/>
      <c r="B183" s="963"/>
      <c r="C183" s="963"/>
      <c r="D183" s="963"/>
      <c r="E183" s="963"/>
      <c r="F183" s="963"/>
      <c r="G183" s="1064"/>
    </row>
    <row r="184" spans="1:7">
      <c r="A184" s="1055"/>
      <c r="B184" s="963"/>
      <c r="C184" s="963"/>
      <c r="D184" s="963"/>
      <c r="E184" s="963"/>
      <c r="F184" s="963"/>
      <c r="G184" s="1064"/>
    </row>
    <row r="185" spans="1:7">
      <c r="A185" s="1055"/>
      <c r="B185" s="963"/>
      <c r="C185" s="963"/>
      <c r="D185" s="963"/>
      <c r="E185" s="963"/>
      <c r="F185" s="963"/>
      <c r="G185" s="1064"/>
    </row>
    <row r="186" spans="1:7">
      <c r="A186" s="1055"/>
      <c r="B186" s="963"/>
      <c r="C186" s="963"/>
      <c r="D186" s="963"/>
      <c r="E186" s="963"/>
      <c r="F186" s="963"/>
      <c r="G186" s="1064"/>
    </row>
    <row r="187" spans="1:7">
      <c r="A187" s="1055"/>
      <c r="B187" s="963"/>
      <c r="C187" s="963"/>
      <c r="D187" s="963"/>
      <c r="E187" s="963"/>
      <c r="F187" s="963"/>
      <c r="G187" s="1064"/>
    </row>
    <row r="188" spans="1:7">
      <c r="A188" s="1055"/>
      <c r="B188" s="963"/>
      <c r="C188" s="963"/>
      <c r="D188" s="963"/>
      <c r="E188" s="963"/>
      <c r="F188" s="963"/>
      <c r="G188" s="1064"/>
    </row>
    <row r="189" spans="1:7">
      <c r="A189" s="1055"/>
      <c r="B189" s="963"/>
      <c r="C189" s="963"/>
      <c r="D189" s="963"/>
      <c r="E189" s="963"/>
      <c r="F189" s="963"/>
      <c r="G189" s="1064"/>
    </row>
    <row r="190" spans="1:7">
      <c r="A190" s="1055"/>
      <c r="B190" s="963"/>
      <c r="C190" s="963"/>
      <c r="D190" s="963"/>
      <c r="E190" s="963"/>
      <c r="F190" s="963"/>
      <c r="G190" s="1064"/>
    </row>
    <row r="191" spans="1:7">
      <c r="A191" s="1055"/>
      <c r="B191" s="963"/>
      <c r="C191" s="963"/>
      <c r="D191" s="963"/>
      <c r="E191" s="963"/>
      <c r="F191" s="963"/>
      <c r="G191" s="1064"/>
    </row>
    <row r="192" spans="1:7">
      <c r="A192" s="1055"/>
      <c r="B192" s="963"/>
      <c r="C192" s="963"/>
      <c r="D192" s="963"/>
      <c r="E192" s="963"/>
      <c r="F192" s="963"/>
      <c r="G192" s="1064"/>
    </row>
    <row r="193" spans="1:7">
      <c r="A193" s="1055"/>
      <c r="B193" s="963"/>
      <c r="C193" s="963"/>
      <c r="D193" s="963"/>
      <c r="E193" s="963"/>
      <c r="F193" s="963"/>
      <c r="G193" s="1064"/>
    </row>
    <row r="194" spans="1:7">
      <c r="A194" s="1055"/>
      <c r="B194" s="963"/>
      <c r="C194" s="963"/>
      <c r="D194" s="963"/>
      <c r="E194" s="963"/>
      <c r="F194" s="963"/>
      <c r="G194" s="1064"/>
    </row>
    <row r="195" spans="1:7">
      <c r="A195" s="1058"/>
      <c r="B195" s="963"/>
      <c r="C195" s="1068"/>
      <c r="D195" s="1068"/>
      <c r="E195" s="1050"/>
      <c r="F195" s="1063"/>
      <c r="G195" s="1070"/>
    </row>
    <row r="196" spans="1:7">
      <c r="A196" s="963"/>
      <c r="B196" s="963"/>
      <c r="C196" s="963"/>
      <c r="D196" s="963"/>
      <c r="E196" s="963"/>
      <c r="F196" s="963"/>
      <c r="G196" s="963"/>
    </row>
    <row r="197" spans="1:7">
      <c r="A197" s="1052"/>
      <c r="B197" s="1046"/>
      <c r="C197" s="1052"/>
      <c r="D197" s="1052"/>
      <c r="E197" s="1054"/>
      <c r="F197" s="1054"/>
      <c r="G197" s="1052"/>
    </row>
    <row r="198" spans="1:7" ht="15">
      <c r="A198" s="1049"/>
      <c r="B198" s="963"/>
      <c r="C198" s="963"/>
      <c r="D198" s="963"/>
      <c r="E198" s="1050"/>
      <c r="F198" s="1051"/>
      <c r="G198" s="1052"/>
    </row>
    <row r="199" spans="1:7">
      <c r="A199" s="963"/>
      <c r="B199" s="963"/>
      <c r="C199" s="963"/>
      <c r="D199" s="963"/>
      <c r="E199" s="1050"/>
      <c r="F199" s="1050"/>
      <c r="G199" s="963"/>
    </row>
    <row r="200" spans="1:7" ht="15.75">
      <c r="A200" s="1053"/>
      <c r="B200" s="1052"/>
      <c r="C200" s="1052"/>
      <c r="D200" s="1052"/>
      <c r="E200" s="1054"/>
      <c r="F200" s="1054"/>
      <c r="G200" s="1052"/>
    </row>
    <row r="201" spans="1:7">
      <c r="A201" s="963"/>
      <c r="B201" s="963"/>
      <c r="C201" s="963"/>
      <c r="D201" s="963"/>
      <c r="E201" s="1050"/>
      <c r="F201" s="1050"/>
      <c r="G201" s="963"/>
    </row>
    <row r="202" spans="1:7">
      <c r="A202" s="963"/>
      <c r="B202" s="963"/>
      <c r="C202" s="963"/>
      <c r="D202" s="963"/>
      <c r="E202" s="1050"/>
      <c r="F202" s="1050"/>
      <c r="G202" s="963"/>
    </row>
    <row r="203" spans="1:7">
      <c r="A203" s="963"/>
      <c r="B203" s="963"/>
      <c r="C203" s="963"/>
      <c r="D203" s="963"/>
      <c r="E203" s="1050"/>
      <c r="F203" s="1050"/>
      <c r="G203" s="963"/>
    </row>
    <row r="204" spans="1:7">
      <c r="A204" s="963"/>
      <c r="B204" s="963"/>
      <c r="C204" s="963"/>
      <c r="D204" s="963"/>
      <c r="E204" s="1050"/>
      <c r="F204" s="1050"/>
      <c r="G204" s="963"/>
    </row>
    <row r="205" spans="1:7">
      <c r="A205" s="963"/>
      <c r="B205" s="963"/>
      <c r="C205" s="963"/>
      <c r="D205" s="963"/>
      <c r="E205" s="1050"/>
      <c r="F205" s="1050"/>
      <c r="G205" s="963"/>
    </row>
    <row r="206" spans="1:7">
      <c r="A206" s="963"/>
      <c r="B206" s="963"/>
      <c r="C206" s="963"/>
      <c r="D206" s="963"/>
      <c r="E206" s="1050"/>
      <c r="F206" s="1050"/>
      <c r="G206" s="963"/>
    </row>
    <row r="207" spans="1:7">
      <c r="A207" s="963"/>
      <c r="B207" s="963"/>
      <c r="C207" s="963"/>
      <c r="D207" s="963"/>
      <c r="E207" s="1050"/>
      <c r="F207" s="1050"/>
      <c r="G207" s="963"/>
    </row>
    <row r="208" spans="1:7">
      <c r="A208" s="963"/>
      <c r="B208" s="963"/>
      <c r="C208" s="963"/>
      <c r="D208" s="963"/>
      <c r="E208" s="1050"/>
      <c r="F208" s="1050"/>
      <c r="G208" s="963"/>
    </row>
    <row r="209" spans="1:7">
      <c r="A209" s="963"/>
      <c r="B209" s="963"/>
      <c r="C209" s="963"/>
      <c r="D209" s="963"/>
      <c r="E209" s="1050"/>
      <c r="F209" s="1050"/>
      <c r="G209" s="963"/>
    </row>
    <row r="210" spans="1:7">
      <c r="A210" s="1055"/>
      <c r="B210" s="963"/>
      <c r="C210" s="963"/>
      <c r="D210" s="963"/>
      <c r="E210" s="1050"/>
      <c r="F210" s="1050"/>
      <c r="G210" s="1056"/>
    </row>
    <row r="211" spans="1:7">
      <c r="A211" s="1055"/>
      <c r="B211" s="1056"/>
      <c r="C211" s="1056"/>
      <c r="D211" s="1056"/>
      <c r="E211" s="1057"/>
      <c r="F211" s="1057"/>
      <c r="G211" s="1056"/>
    </row>
    <row r="212" spans="1:7">
      <c r="A212" s="1055"/>
      <c r="B212" s="1056"/>
      <c r="C212" s="1056"/>
      <c r="D212" s="1056"/>
      <c r="E212" s="1057"/>
      <c r="F212" s="1050"/>
      <c r="G212" s="1056"/>
    </row>
    <row r="213" spans="1:7">
      <c r="A213" s="1058"/>
      <c r="B213" s="963"/>
      <c r="C213" s="963"/>
      <c r="D213" s="963"/>
      <c r="E213" s="1050"/>
      <c r="F213" s="1050"/>
      <c r="G213" s="1056"/>
    </row>
    <row r="214" spans="1:7">
      <c r="A214" s="1058"/>
      <c r="B214" s="1056"/>
      <c r="C214" s="1056"/>
      <c r="D214" s="1056"/>
      <c r="E214" s="1057"/>
      <c r="F214" s="1057"/>
      <c r="G214" s="1056"/>
    </row>
    <row r="215" spans="1:7" ht="15">
      <c r="A215" s="1058"/>
      <c r="B215" s="963"/>
      <c r="C215" s="963"/>
      <c r="D215" s="963"/>
      <c r="E215" s="1072"/>
      <c r="F215" s="1072"/>
      <c r="G215" s="1064"/>
    </row>
    <row r="216" spans="1:7" ht="15">
      <c r="A216" s="1058"/>
      <c r="B216" s="963"/>
      <c r="C216" s="963"/>
      <c r="D216" s="963"/>
      <c r="E216" s="1072"/>
      <c r="F216" s="1072"/>
      <c r="G216" s="1064"/>
    </row>
    <row r="217" spans="1:7" ht="15">
      <c r="A217" s="1058"/>
      <c r="B217" s="963"/>
      <c r="C217" s="963"/>
      <c r="D217" s="963"/>
      <c r="E217" s="1072"/>
      <c r="F217" s="1072"/>
      <c r="G217" s="1064"/>
    </row>
    <row r="218" spans="1:7" ht="15">
      <c r="A218" s="1058"/>
      <c r="B218" s="963"/>
      <c r="C218" s="963"/>
      <c r="D218" s="963"/>
      <c r="E218" s="1072"/>
      <c r="F218" s="1072"/>
      <c r="G218" s="1064"/>
    </row>
    <row r="219" spans="1:7" ht="15">
      <c r="A219" s="1058"/>
      <c r="B219" s="963"/>
      <c r="C219" s="963"/>
      <c r="D219" s="963"/>
      <c r="E219" s="1072"/>
      <c r="F219" s="1072"/>
      <c r="G219" s="1064"/>
    </row>
    <row r="220" spans="1:7" ht="15">
      <c r="A220" s="1058"/>
      <c r="B220" s="963"/>
      <c r="C220" s="963"/>
      <c r="D220" s="963"/>
      <c r="E220" s="1072"/>
      <c r="F220" s="1072"/>
      <c r="G220" s="1064"/>
    </row>
    <row r="221" spans="1:7" ht="15">
      <c r="A221" s="1058"/>
      <c r="B221" s="963"/>
      <c r="C221" s="963"/>
      <c r="D221" s="963"/>
      <c r="E221" s="1072"/>
      <c r="F221" s="1072"/>
      <c r="G221" s="1064"/>
    </row>
    <row r="222" spans="1:7" ht="15">
      <c r="A222" s="1058"/>
      <c r="B222" s="963"/>
      <c r="C222" s="963"/>
      <c r="D222" s="963"/>
      <c r="E222" s="1072"/>
      <c r="F222" s="1072"/>
      <c r="G222" s="1064"/>
    </row>
    <row r="223" spans="1:7" ht="15">
      <c r="A223" s="1058"/>
      <c r="B223" s="963"/>
      <c r="C223" s="963"/>
      <c r="D223" s="963"/>
      <c r="E223" s="1072"/>
      <c r="F223" s="1072"/>
      <c r="G223" s="1064"/>
    </row>
    <row r="224" spans="1:7" ht="15">
      <c r="A224" s="1058"/>
      <c r="B224" s="963"/>
      <c r="C224" s="963"/>
      <c r="D224" s="963"/>
      <c r="E224" s="1072"/>
      <c r="F224" s="1072"/>
      <c r="G224" s="1064"/>
    </row>
    <row r="225" spans="1:7" ht="15">
      <c r="A225" s="1058"/>
      <c r="B225" s="963"/>
      <c r="C225" s="963"/>
      <c r="D225" s="963"/>
      <c r="E225" s="1072"/>
      <c r="F225" s="1072"/>
      <c r="G225" s="1064"/>
    </row>
    <row r="226" spans="1:7" ht="15">
      <c r="A226" s="1058"/>
      <c r="B226" s="963"/>
      <c r="C226" s="963"/>
      <c r="D226" s="963"/>
      <c r="E226" s="1072"/>
      <c r="F226" s="1072"/>
      <c r="G226" s="1064"/>
    </row>
    <row r="227" spans="1:7" ht="15">
      <c r="A227" s="1058"/>
      <c r="B227" s="963"/>
      <c r="C227" s="963"/>
      <c r="D227" s="963"/>
      <c r="E227" s="1072"/>
      <c r="F227" s="1072"/>
      <c r="G227" s="1064"/>
    </row>
    <row r="228" spans="1:7" ht="15">
      <c r="A228" s="1058"/>
      <c r="B228" s="963"/>
      <c r="C228" s="963"/>
      <c r="D228" s="963"/>
      <c r="E228" s="1072"/>
      <c r="F228" s="1072"/>
      <c r="G228" s="1064"/>
    </row>
    <row r="229" spans="1:7" ht="15">
      <c r="A229" s="1058"/>
      <c r="B229" s="963"/>
      <c r="C229" s="963"/>
      <c r="D229" s="963"/>
      <c r="E229" s="1072"/>
      <c r="F229" s="1072"/>
      <c r="G229" s="1064"/>
    </row>
    <row r="230" spans="1:7" ht="15">
      <c r="A230" s="1058"/>
      <c r="B230" s="963"/>
      <c r="C230" s="963"/>
      <c r="D230" s="963"/>
      <c r="E230" s="1072"/>
      <c r="F230" s="1072"/>
      <c r="G230" s="1064"/>
    </row>
    <row r="231" spans="1:7" ht="15">
      <c r="A231" s="1058"/>
      <c r="B231" s="963"/>
      <c r="C231" s="963"/>
      <c r="D231" s="963"/>
      <c r="E231" s="1072"/>
      <c r="F231" s="1072"/>
      <c r="G231" s="1064"/>
    </row>
    <row r="232" spans="1:7" ht="15">
      <c r="A232" s="1058"/>
      <c r="B232" s="963"/>
      <c r="C232" s="963"/>
      <c r="D232" s="963"/>
      <c r="E232" s="1072"/>
      <c r="F232" s="1072"/>
      <c r="G232" s="1064"/>
    </row>
    <row r="233" spans="1:7" ht="15">
      <c r="A233" s="1058"/>
      <c r="B233" s="1046"/>
      <c r="C233" s="1060"/>
      <c r="D233" s="1061"/>
      <c r="E233" s="1073"/>
      <c r="F233" s="1074"/>
      <c r="G233" s="1064"/>
    </row>
    <row r="234" spans="1:7" ht="15">
      <c r="A234" s="1058"/>
      <c r="B234" s="1046"/>
      <c r="C234" s="1060"/>
      <c r="D234" s="1061"/>
      <c r="E234" s="1073"/>
      <c r="F234" s="1074"/>
      <c r="G234" s="1064"/>
    </row>
    <row r="235" spans="1:7">
      <c r="A235" s="1058"/>
      <c r="B235" s="1046"/>
      <c r="C235" s="1060"/>
      <c r="D235" s="1065"/>
      <c r="E235" s="1073"/>
      <c r="F235" s="1075"/>
      <c r="G235" s="1064"/>
    </row>
    <row r="236" spans="1:7">
      <c r="A236" s="1058"/>
      <c r="B236" s="1046"/>
      <c r="C236" s="1060"/>
      <c r="D236" s="1065"/>
      <c r="E236" s="1073"/>
      <c r="F236" s="1075"/>
      <c r="G236" s="1064"/>
    </row>
    <row r="237" spans="1:7">
      <c r="A237" s="1058"/>
      <c r="B237" s="1046"/>
      <c r="C237" s="1060"/>
      <c r="D237" s="1065"/>
      <c r="E237" s="1073"/>
      <c r="F237" s="1075"/>
      <c r="G237" s="1064"/>
    </row>
    <row r="238" spans="1:7">
      <c r="A238" s="1058"/>
      <c r="B238" s="963"/>
      <c r="C238" s="963"/>
      <c r="D238" s="963"/>
      <c r="E238" s="963"/>
      <c r="F238" s="963"/>
      <c r="G238" s="963"/>
    </row>
    <row r="239" spans="1:7">
      <c r="A239" s="1058"/>
      <c r="B239" s="963"/>
      <c r="C239" s="963"/>
      <c r="D239" s="963"/>
      <c r="E239" s="963"/>
      <c r="F239" s="963"/>
      <c r="G239" s="963"/>
    </row>
    <row r="240" spans="1:7">
      <c r="A240" s="1058"/>
      <c r="B240" s="963"/>
      <c r="C240" s="963"/>
      <c r="D240" s="963"/>
      <c r="E240" s="963"/>
      <c r="F240" s="963"/>
      <c r="G240" s="963"/>
    </row>
    <row r="241" spans="1:7">
      <c r="A241" s="1058"/>
      <c r="B241" s="963"/>
      <c r="C241" s="963"/>
      <c r="D241" s="963"/>
      <c r="E241" s="963"/>
      <c r="F241" s="963"/>
      <c r="G241" s="963"/>
    </row>
    <row r="242" spans="1:7">
      <c r="A242" s="1058"/>
      <c r="B242" s="1046"/>
      <c r="C242" s="1060"/>
      <c r="D242" s="1061"/>
      <c r="E242" s="1050"/>
      <c r="F242" s="1050"/>
      <c r="G242" s="1064"/>
    </row>
    <row r="243" spans="1:7">
      <c r="A243" s="963"/>
      <c r="B243" s="1044"/>
      <c r="C243" s="963"/>
      <c r="D243" s="963"/>
      <c r="E243" s="1050"/>
      <c r="F243" s="1050"/>
      <c r="G243" s="963"/>
    </row>
    <row r="244" spans="1:7">
      <c r="A244" s="963"/>
      <c r="B244" s="1044"/>
      <c r="C244" s="963"/>
      <c r="D244" s="963"/>
      <c r="E244" s="1050"/>
      <c r="F244" s="1050"/>
      <c r="G244" s="963"/>
    </row>
    <row r="245" spans="1:7" ht="15">
      <c r="A245" s="1049"/>
      <c r="B245" s="963"/>
      <c r="C245" s="963"/>
      <c r="D245" s="963"/>
      <c r="E245" s="1050"/>
      <c r="F245" s="1051"/>
      <c r="G245" s="1052"/>
    </row>
    <row r="246" spans="1:7">
      <c r="A246" s="963"/>
      <c r="B246" s="963"/>
      <c r="C246" s="963"/>
      <c r="D246" s="963"/>
      <c r="E246" s="963"/>
      <c r="F246" s="963"/>
      <c r="G246" s="963"/>
    </row>
    <row r="247" spans="1:7" ht="15">
      <c r="A247" s="1049"/>
      <c r="B247" s="963"/>
      <c r="C247" s="963"/>
      <c r="D247" s="963"/>
      <c r="E247" s="1050"/>
      <c r="F247" s="1051"/>
      <c r="G247" s="1052"/>
    </row>
    <row r="248" spans="1:7">
      <c r="A248" s="963"/>
      <c r="B248" s="963"/>
      <c r="C248" s="963"/>
      <c r="D248" s="963"/>
      <c r="E248" s="1050"/>
      <c r="F248" s="1050"/>
      <c r="G248" s="963"/>
    </row>
    <row r="249" spans="1:7">
      <c r="A249" s="963"/>
      <c r="B249" s="963"/>
      <c r="C249" s="963"/>
      <c r="D249" s="963"/>
      <c r="E249" s="963"/>
      <c r="F249" s="963"/>
      <c r="G249" s="963"/>
    </row>
    <row r="250" spans="1:7">
      <c r="A250" s="963"/>
      <c r="B250" s="963"/>
      <c r="C250" s="963"/>
      <c r="D250" s="963"/>
      <c r="E250" s="963"/>
      <c r="F250" s="963"/>
      <c r="G250" s="1052"/>
    </row>
    <row r="251" spans="1:7">
      <c r="A251" s="963"/>
      <c r="B251" s="963"/>
      <c r="C251" s="963"/>
      <c r="D251" s="963"/>
      <c r="E251" s="963"/>
      <c r="F251" s="963"/>
      <c r="G251" s="963"/>
    </row>
    <row r="252" spans="1:7">
      <c r="A252" s="963"/>
      <c r="B252" s="963"/>
      <c r="C252" s="963"/>
      <c r="D252" s="963"/>
      <c r="E252" s="963"/>
      <c r="F252" s="963"/>
      <c r="G252" s="963"/>
    </row>
    <row r="253" spans="1:7">
      <c r="A253" s="963"/>
      <c r="B253" s="963"/>
      <c r="C253" s="963"/>
      <c r="D253" s="963"/>
      <c r="E253" s="963"/>
      <c r="F253" s="963"/>
      <c r="G253" s="963"/>
    </row>
    <row r="254" spans="1:7">
      <c r="A254" s="963"/>
      <c r="B254" s="963"/>
      <c r="C254" s="963"/>
      <c r="D254" s="963"/>
      <c r="E254" s="963"/>
      <c r="F254" s="963"/>
      <c r="G254" s="963"/>
    </row>
    <row r="255" spans="1:7">
      <c r="A255" s="963"/>
      <c r="B255" s="963"/>
      <c r="C255" s="963"/>
      <c r="D255" s="963"/>
      <c r="E255" s="963"/>
      <c r="F255" s="963"/>
      <c r="G255" s="963"/>
    </row>
    <row r="256" spans="1:7">
      <c r="A256" s="963"/>
      <c r="B256" s="963"/>
      <c r="C256" s="963"/>
      <c r="D256" s="963"/>
      <c r="E256" s="963"/>
      <c r="F256" s="963"/>
      <c r="G256" s="963"/>
    </row>
    <row r="257" spans="1:8">
      <c r="A257" s="963"/>
      <c r="B257" s="963"/>
      <c r="C257" s="963"/>
      <c r="D257" s="963"/>
      <c r="E257" s="963"/>
      <c r="F257" s="963"/>
      <c r="G257" s="963"/>
    </row>
    <row r="258" spans="1:8">
      <c r="A258" s="963"/>
      <c r="B258" s="963"/>
      <c r="C258" s="963"/>
      <c r="D258" s="963"/>
      <c r="E258" s="963"/>
      <c r="F258" s="963"/>
      <c r="G258" s="963"/>
    </row>
    <row r="259" spans="1:8">
      <c r="A259" s="963"/>
      <c r="B259" s="963"/>
      <c r="C259" s="963"/>
      <c r="D259" s="963"/>
      <c r="E259" s="963"/>
      <c r="F259" s="963"/>
      <c r="G259" s="963"/>
      <c r="H259" s="1076"/>
    </row>
    <row r="260" spans="1:8">
      <c r="A260" s="963"/>
      <c r="B260" s="963"/>
      <c r="C260" s="963"/>
      <c r="D260" s="963"/>
      <c r="E260" s="963"/>
      <c r="F260" s="963"/>
      <c r="G260" s="963"/>
    </row>
    <row r="261" spans="1:8">
      <c r="A261" s="963"/>
      <c r="B261" s="963"/>
      <c r="C261" s="963"/>
      <c r="D261" s="963"/>
      <c r="E261" s="963"/>
      <c r="F261" s="963"/>
      <c r="G261" s="963"/>
    </row>
    <row r="262" spans="1:8">
      <c r="A262" s="963"/>
      <c r="B262" s="963"/>
      <c r="C262" s="963"/>
      <c r="D262" s="963"/>
      <c r="E262" s="963"/>
      <c r="F262" s="963"/>
      <c r="G262" s="963"/>
    </row>
    <row r="263" spans="1:8">
      <c r="A263" s="963"/>
      <c r="B263" s="963"/>
      <c r="C263" s="963"/>
      <c r="D263" s="963"/>
      <c r="E263" s="963"/>
      <c r="F263" s="963"/>
      <c r="G263" s="963"/>
    </row>
    <row r="264" spans="1:8">
      <c r="A264" s="963"/>
      <c r="B264" s="963"/>
      <c r="C264" s="963"/>
      <c r="D264" s="963"/>
      <c r="E264" s="963"/>
      <c r="F264" s="963"/>
      <c r="G264" s="963"/>
    </row>
    <row r="265" spans="1:8">
      <c r="A265" s="963"/>
      <c r="B265" s="963"/>
      <c r="C265" s="963"/>
      <c r="D265" s="963"/>
      <c r="E265" s="963"/>
      <c r="F265" s="963"/>
      <c r="G265" s="963"/>
    </row>
    <row r="266" spans="1:8" ht="15">
      <c r="A266" s="963"/>
      <c r="B266" s="963"/>
      <c r="C266" s="963"/>
      <c r="D266" s="963"/>
      <c r="E266" s="1072"/>
      <c r="F266" s="1072"/>
      <c r="G266" s="1064"/>
    </row>
    <row r="267" spans="1:8">
      <c r="A267" s="963"/>
      <c r="B267" s="963"/>
      <c r="C267" s="963"/>
      <c r="D267" s="963"/>
      <c r="E267" s="963"/>
      <c r="F267" s="963"/>
      <c r="G267" s="963"/>
    </row>
    <row r="268" spans="1:8" ht="15">
      <c r="A268" s="963"/>
      <c r="B268" s="963"/>
      <c r="C268" s="963"/>
      <c r="D268" s="963"/>
      <c r="E268" s="1072"/>
      <c r="F268" s="1072"/>
      <c r="G268" s="1064"/>
    </row>
    <row r="269" spans="1:8" ht="15">
      <c r="A269" s="963"/>
      <c r="B269" s="963"/>
      <c r="C269" s="963"/>
      <c r="D269" s="963"/>
      <c r="E269" s="1072"/>
      <c r="F269" s="1072"/>
      <c r="G269" s="1064"/>
    </row>
    <row r="270" spans="1:8">
      <c r="A270" s="963"/>
      <c r="B270" s="963"/>
      <c r="C270" s="963"/>
      <c r="D270" s="963"/>
      <c r="E270" s="963"/>
      <c r="F270" s="963"/>
      <c r="G270" s="963"/>
    </row>
    <row r="271" spans="1:8">
      <c r="A271" s="963"/>
      <c r="B271" s="963"/>
      <c r="C271" s="963"/>
      <c r="D271" s="963"/>
      <c r="E271" s="963"/>
      <c r="F271" s="963"/>
      <c r="G271" s="963"/>
    </row>
    <row r="272" spans="1:8">
      <c r="A272" s="963"/>
      <c r="B272" s="963"/>
      <c r="C272" s="963"/>
      <c r="D272" s="963"/>
      <c r="E272" s="963"/>
      <c r="F272" s="963"/>
      <c r="G272" s="963"/>
    </row>
    <row r="273" spans="1:7">
      <c r="A273" s="963"/>
      <c r="B273" s="963"/>
      <c r="C273" s="963"/>
      <c r="D273" s="963"/>
      <c r="E273" s="963"/>
      <c r="F273" s="963"/>
      <c r="G273" s="963"/>
    </row>
    <row r="274" spans="1:7" ht="15">
      <c r="A274" s="963"/>
      <c r="B274" s="963"/>
      <c r="C274" s="963"/>
      <c r="D274" s="963"/>
      <c r="E274" s="1072"/>
      <c r="F274" s="1072"/>
      <c r="G274" s="1064"/>
    </row>
    <row r="275" spans="1:7" ht="15">
      <c r="A275" s="963"/>
      <c r="B275" s="963"/>
      <c r="C275" s="963"/>
      <c r="D275" s="963"/>
      <c r="E275" s="1072"/>
      <c r="F275" s="1072"/>
      <c r="G275" s="1064"/>
    </row>
    <row r="276" spans="1:7" ht="15">
      <c r="A276" s="963"/>
      <c r="B276" s="963"/>
      <c r="C276" s="963"/>
      <c r="D276" s="963"/>
      <c r="E276" s="1072"/>
      <c r="F276" s="1072"/>
      <c r="G276" s="1064"/>
    </row>
    <row r="277" spans="1:7" ht="15">
      <c r="A277" s="963"/>
      <c r="B277" s="963"/>
      <c r="C277" s="963"/>
      <c r="D277" s="963"/>
      <c r="E277" s="1072"/>
      <c r="F277" s="1072"/>
      <c r="G277" s="1064"/>
    </row>
    <row r="278" spans="1:7">
      <c r="A278" s="963"/>
      <c r="B278" s="963"/>
      <c r="C278" s="963"/>
      <c r="D278" s="963"/>
      <c r="E278" s="963"/>
      <c r="F278" s="963"/>
      <c r="G278" s="963"/>
    </row>
    <row r="279" spans="1:7">
      <c r="A279" s="963"/>
      <c r="B279" s="963"/>
      <c r="C279" s="963"/>
      <c r="D279" s="963"/>
      <c r="E279" s="963"/>
      <c r="F279" s="963"/>
      <c r="G279" s="963"/>
    </row>
    <row r="280" spans="1:7">
      <c r="A280" s="963"/>
      <c r="B280" s="963"/>
      <c r="C280" s="963"/>
      <c r="D280" s="963"/>
      <c r="E280" s="963"/>
      <c r="F280" s="963"/>
      <c r="G280" s="963"/>
    </row>
    <row r="281" spans="1:7">
      <c r="A281" s="963"/>
      <c r="B281" s="963"/>
      <c r="C281" s="963"/>
      <c r="D281" s="963"/>
      <c r="E281" s="963"/>
      <c r="F281" s="963"/>
      <c r="G281" s="963"/>
    </row>
    <row r="282" spans="1:7">
      <c r="A282" s="963"/>
      <c r="B282" s="963"/>
      <c r="C282" s="963"/>
      <c r="D282" s="963"/>
      <c r="E282" s="963"/>
      <c r="F282" s="963"/>
      <c r="G282" s="963"/>
    </row>
    <row r="283" spans="1:7">
      <c r="A283" s="963"/>
      <c r="B283" s="963"/>
      <c r="C283" s="963"/>
      <c r="D283" s="963"/>
      <c r="E283" s="963"/>
      <c r="F283" s="963"/>
      <c r="G283" s="963"/>
    </row>
    <row r="284" spans="1:7">
      <c r="A284" s="963"/>
      <c r="B284" s="963"/>
      <c r="C284" s="963"/>
      <c r="D284" s="963"/>
      <c r="E284" s="963"/>
      <c r="F284" s="963"/>
      <c r="G284" s="963"/>
    </row>
    <row r="285" spans="1:7">
      <c r="A285" s="963"/>
      <c r="B285" s="963"/>
      <c r="C285" s="963"/>
      <c r="D285" s="963"/>
      <c r="E285" s="963"/>
      <c r="F285" s="963"/>
      <c r="G285" s="963"/>
    </row>
    <row r="286" spans="1:7">
      <c r="A286" s="963"/>
      <c r="B286" s="963"/>
      <c r="C286" s="963"/>
      <c r="D286" s="963"/>
      <c r="E286" s="963"/>
      <c r="F286" s="963"/>
      <c r="G286" s="963"/>
    </row>
    <row r="287" spans="1:7">
      <c r="A287" s="963"/>
      <c r="B287" s="963"/>
      <c r="C287" s="963"/>
      <c r="D287" s="963"/>
      <c r="E287" s="963"/>
      <c r="F287" s="963"/>
      <c r="G287" s="963"/>
    </row>
    <row r="288" spans="1:7">
      <c r="A288" s="963"/>
      <c r="B288" s="963"/>
      <c r="C288" s="963"/>
      <c r="D288" s="963"/>
      <c r="E288" s="963"/>
      <c r="F288" s="963"/>
      <c r="G288" s="963"/>
    </row>
    <row r="289" spans="1:7">
      <c r="A289" s="963"/>
      <c r="B289" s="963"/>
      <c r="C289" s="963"/>
      <c r="D289" s="963"/>
      <c r="E289" s="963"/>
      <c r="F289" s="963"/>
      <c r="G289" s="963"/>
    </row>
    <row r="290" spans="1:7" ht="15">
      <c r="A290" s="963"/>
      <c r="B290" s="963"/>
      <c r="C290" s="963"/>
      <c r="D290" s="963"/>
      <c r="E290" s="1072"/>
      <c r="F290" s="1072"/>
      <c r="G290" s="1064"/>
    </row>
    <row r="291" spans="1:7">
      <c r="A291" s="963"/>
      <c r="B291" s="963"/>
      <c r="C291" s="963"/>
      <c r="D291" s="963"/>
      <c r="E291" s="963"/>
      <c r="F291" s="963"/>
      <c r="G291" s="963"/>
    </row>
    <row r="292" spans="1:7">
      <c r="A292" s="963"/>
      <c r="B292" s="963"/>
      <c r="C292" s="963"/>
      <c r="D292" s="963"/>
      <c r="E292" s="963"/>
      <c r="F292" s="963"/>
      <c r="G292" s="963"/>
    </row>
    <row r="293" spans="1:7">
      <c r="A293" s="963"/>
      <c r="B293" s="963"/>
      <c r="C293" s="963"/>
      <c r="D293" s="963"/>
      <c r="E293" s="963"/>
      <c r="F293" s="963"/>
      <c r="G293" s="963"/>
    </row>
    <row r="294" spans="1:7">
      <c r="A294" s="963"/>
      <c r="B294" s="963"/>
      <c r="C294" s="963"/>
      <c r="D294" s="963"/>
      <c r="E294" s="963"/>
      <c r="F294" s="963"/>
      <c r="G294" s="963"/>
    </row>
    <row r="295" spans="1:7">
      <c r="A295" s="963"/>
      <c r="B295" s="963"/>
      <c r="C295" s="963"/>
      <c r="D295" s="963"/>
      <c r="E295" s="963"/>
      <c r="F295" s="963"/>
      <c r="G295" s="963"/>
    </row>
    <row r="296" spans="1:7" ht="15">
      <c r="A296" s="1049"/>
      <c r="B296" s="963"/>
      <c r="C296" s="963"/>
      <c r="D296" s="963"/>
      <c r="E296" s="1050"/>
      <c r="F296" s="1051"/>
      <c r="G296" s="1052"/>
    </row>
    <row r="297" spans="1:7">
      <c r="A297" s="963"/>
      <c r="B297" s="963"/>
      <c r="C297" s="963"/>
      <c r="D297" s="963"/>
      <c r="E297" s="1050"/>
      <c r="F297" s="1050"/>
      <c r="G297" s="963"/>
    </row>
    <row r="298" spans="1:7" ht="15.75">
      <c r="A298" s="1053"/>
      <c r="B298" s="1052"/>
      <c r="C298" s="1052"/>
      <c r="D298" s="1052"/>
      <c r="E298" s="1054"/>
      <c r="F298" s="1054"/>
      <c r="G298" s="1052"/>
    </row>
    <row r="299" spans="1:7">
      <c r="A299" s="963"/>
      <c r="B299" s="963"/>
      <c r="C299" s="963"/>
      <c r="D299" s="963"/>
      <c r="E299" s="1050"/>
      <c r="F299" s="1050"/>
      <c r="G299" s="963"/>
    </row>
    <row r="300" spans="1:7">
      <c r="A300" s="963"/>
      <c r="B300" s="963"/>
      <c r="C300" s="963"/>
      <c r="D300" s="963"/>
      <c r="E300" s="1050"/>
      <c r="F300" s="1050"/>
      <c r="G300" s="963"/>
    </row>
    <row r="301" spans="1:7">
      <c r="A301" s="963"/>
      <c r="B301" s="963"/>
      <c r="C301" s="963"/>
      <c r="D301" s="963"/>
      <c r="E301" s="1050"/>
      <c r="F301" s="1050"/>
      <c r="G301" s="963"/>
    </row>
    <row r="302" spans="1:7">
      <c r="A302" s="963"/>
      <c r="B302" s="963"/>
      <c r="C302" s="963"/>
      <c r="D302" s="963"/>
      <c r="E302" s="1050"/>
      <c r="F302" s="1050"/>
      <c r="G302" s="963"/>
    </row>
    <row r="303" spans="1:7">
      <c r="A303" s="963"/>
      <c r="B303" s="963"/>
      <c r="C303" s="963"/>
      <c r="D303" s="963"/>
      <c r="E303" s="1050"/>
      <c r="F303" s="1050"/>
      <c r="G303" s="963"/>
    </row>
    <row r="304" spans="1:7">
      <c r="A304" s="963"/>
      <c r="B304" s="963"/>
      <c r="C304" s="963"/>
      <c r="D304" s="963"/>
      <c r="E304" s="1050"/>
      <c r="F304" s="1050"/>
      <c r="G304" s="963"/>
    </row>
    <row r="305" spans="1:7">
      <c r="A305" s="963"/>
      <c r="B305" s="963"/>
      <c r="C305" s="963"/>
      <c r="D305" s="963"/>
      <c r="E305" s="1050"/>
      <c r="F305" s="1050"/>
      <c r="G305" s="963"/>
    </row>
    <row r="306" spans="1:7">
      <c r="A306" s="963"/>
      <c r="B306" s="963"/>
      <c r="C306" s="963"/>
      <c r="D306" s="963"/>
      <c r="E306" s="1050"/>
      <c r="F306" s="1050"/>
      <c r="G306" s="963"/>
    </row>
    <row r="307" spans="1:7">
      <c r="A307" s="963"/>
      <c r="B307" s="963"/>
      <c r="C307" s="963"/>
      <c r="D307" s="963"/>
      <c r="E307" s="1050"/>
      <c r="F307" s="1050"/>
      <c r="G307" s="963"/>
    </row>
    <row r="308" spans="1:7">
      <c r="A308" s="1055"/>
      <c r="B308" s="963"/>
      <c r="C308" s="963"/>
      <c r="D308" s="963"/>
      <c r="E308" s="1050"/>
      <c r="F308" s="1050"/>
      <c r="G308" s="1056"/>
    </row>
    <row r="309" spans="1:7">
      <c r="A309" s="1055"/>
      <c r="B309" s="1056"/>
      <c r="C309" s="1056"/>
      <c r="D309" s="1056"/>
      <c r="E309" s="1057"/>
      <c r="F309" s="1057"/>
      <c r="G309" s="1056"/>
    </row>
    <row r="310" spans="1:7">
      <c r="A310" s="1055"/>
      <c r="B310" s="1056"/>
      <c r="C310" s="1056"/>
      <c r="D310" s="1056"/>
      <c r="E310" s="1057"/>
      <c r="F310" s="1050"/>
      <c r="G310" s="1056"/>
    </row>
    <row r="311" spans="1:7">
      <c r="A311" s="1058"/>
      <c r="B311" s="963"/>
      <c r="C311" s="963"/>
      <c r="D311" s="963"/>
      <c r="E311" s="1050"/>
      <c r="F311" s="1050"/>
      <c r="G311" s="1056"/>
    </row>
    <row r="312" spans="1:7">
      <c r="A312" s="1058"/>
      <c r="B312" s="1056"/>
      <c r="C312" s="1056"/>
      <c r="D312" s="1056"/>
      <c r="E312" s="1057"/>
      <c r="F312" s="1057"/>
      <c r="G312" s="1056"/>
    </row>
    <row r="313" spans="1:7">
      <c r="A313" s="1058"/>
      <c r="B313" s="963"/>
      <c r="C313" s="963"/>
      <c r="D313" s="963"/>
      <c r="E313" s="963"/>
      <c r="F313" s="963"/>
      <c r="G313" s="963"/>
    </row>
    <row r="314" spans="1:7">
      <c r="A314" s="1058"/>
      <c r="B314" s="963"/>
      <c r="C314" s="963"/>
      <c r="D314" s="963"/>
      <c r="E314" s="963"/>
      <c r="F314" s="963"/>
      <c r="G314" s="963"/>
    </row>
    <row r="315" spans="1:7">
      <c r="A315" s="1058"/>
      <c r="B315" s="963"/>
      <c r="C315" s="963"/>
      <c r="D315" s="963"/>
      <c r="E315" s="963"/>
      <c r="F315" s="963"/>
      <c r="G315" s="963"/>
    </row>
    <row r="316" spans="1:7">
      <c r="A316" s="1058"/>
      <c r="B316" s="963"/>
      <c r="C316" s="963"/>
      <c r="D316" s="963"/>
      <c r="E316" s="963"/>
      <c r="F316" s="963"/>
      <c r="G316" s="963"/>
    </row>
    <row r="317" spans="1:7">
      <c r="A317" s="1058"/>
      <c r="B317" s="963"/>
      <c r="C317" s="963"/>
      <c r="D317" s="963"/>
      <c r="E317" s="963"/>
      <c r="F317" s="963"/>
      <c r="G317" s="963"/>
    </row>
    <row r="318" spans="1:7" ht="15">
      <c r="A318" s="1058"/>
      <c r="B318" s="1077"/>
      <c r="C318" s="1078"/>
      <c r="D318" s="1079"/>
      <c r="E318" s="1074"/>
      <c r="F318" s="1080"/>
      <c r="G318" s="1064"/>
    </row>
    <row r="319" spans="1:7" ht="15">
      <c r="A319" s="1058"/>
      <c r="B319" s="1077"/>
      <c r="C319" s="1081"/>
      <c r="D319" s="1082"/>
      <c r="E319" s="1072"/>
      <c r="F319" s="1083"/>
      <c r="G319" s="1064"/>
    </row>
    <row r="320" spans="1:7" ht="15">
      <c r="A320" s="1022">
        <v>8</v>
      </c>
      <c r="B320" s="963"/>
      <c r="C320" s="1081"/>
      <c r="D320" s="1084"/>
      <c r="E320" s="1072"/>
      <c r="F320" s="1072"/>
      <c r="G320" s="1085"/>
    </row>
    <row r="321" spans="1:7" ht="15">
      <c r="A321" s="1022">
        <v>9</v>
      </c>
      <c r="B321" s="963"/>
      <c r="C321" s="1081"/>
      <c r="D321" s="1061"/>
      <c r="E321" s="1072"/>
      <c r="F321" s="1074"/>
      <c r="G321" s="1085"/>
    </row>
    <row r="322" spans="1:7" ht="15">
      <c r="A322" s="1022">
        <v>10</v>
      </c>
      <c r="B322" s="1046"/>
      <c r="C322" s="1081"/>
      <c r="D322" s="1061"/>
      <c r="E322" s="1072"/>
      <c r="F322" s="1074"/>
      <c r="G322" s="1085"/>
    </row>
    <row r="323" spans="1:7">
      <c r="A323" s="1022">
        <v>11</v>
      </c>
      <c r="B323" s="1046"/>
      <c r="C323" s="1086"/>
      <c r="D323" s="1065"/>
      <c r="E323" s="1086"/>
      <c r="F323" s="1065"/>
      <c r="G323" s="1085"/>
    </row>
    <row r="324" spans="1:7">
      <c r="A324" s="1022">
        <v>12</v>
      </c>
      <c r="B324" s="1046"/>
      <c r="C324" s="1060"/>
      <c r="D324" s="1061"/>
      <c r="E324" s="1060"/>
      <c r="F324" s="1061"/>
      <c r="G324" s="1085"/>
    </row>
    <row r="325" spans="1:7">
      <c r="A325" s="1022">
        <v>13</v>
      </c>
      <c r="B325" s="1046"/>
      <c r="C325" s="1060"/>
      <c r="D325" s="1061"/>
      <c r="E325" s="1060"/>
      <c r="F325" s="1061"/>
      <c r="G325" s="1085"/>
    </row>
    <row r="326" spans="1:7">
      <c r="A326" s="1022">
        <v>14</v>
      </c>
      <c r="B326" s="1046"/>
      <c r="C326" s="1060"/>
      <c r="D326" s="1061"/>
      <c r="E326" s="1060"/>
      <c r="F326" s="1061"/>
      <c r="G326" s="1085"/>
    </row>
    <row r="327" spans="1:7">
      <c r="A327" s="1022">
        <v>15</v>
      </c>
      <c r="B327" s="1046"/>
      <c r="C327" s="1060"/>
      <c r="D327" s="1061"/>
      <c r="E327" s="1060"/>
      <c r="F327" s="1061"/>
      <c r="G327" s="1085"/>
    </row>
    <row r="328" spans="1:7">
      <c r="A328" s="1022">
        <v>16</v>
      </c>
      <c r="B328" s="1059"/>
      <c r="C328" s="1060"/>
      <c r="D328" s="1065"/>
      <c r="E328" s="1060"/>
      <c r="F328" s="1065"/>
      <c r="G328" s="1085"/>
    </row>
    <row r="329" spans="1:7">
      <c r="A329" s="1022">
        <v>17</v>
      </c>
      <c r="B329" s="1071"/>
      <c r="C329" s="1060"/>
      <c r="D329" s="1061"/>
      <c r="E329" s="1060"/>
      <c r="F329" s="1061"/>
      <c r="G329" s="1085"/>
    </row>
    <row r="330" spans="1:7">
      <c r="A330" s="1022">
        <v>18</v>
      </c>
      <c r="B330" s="1059"/>
      <c r="C330" s="1060"/>
      <c r="D330" s="1061"/>
      <c r="E330" s="1060"/>
      <c r="F330" s="1061"/>
      <c r="G330" s="1085"/>
    </row>
    <row r="331" spans="1:7">
      <c r="A331" s="1022">
        <v>19</v>
      </c>
      <c r="B331" s="1046"/>
      <c r="C331" s="1060"/>
      <c r="D331" s="1061"/>
      <c r="E331" s="1060"/>
      <c r="F331" s="1061"/>
      <c r="G331" s="1085"/>
    </row>
    <row r="332" spans="1:7">
      <c r="A332" s="1022">
        <v>20</v>
      </c>
      <c r="B332" s="1046"/>
      <c r="C332" s="1060"/>
      <c r="D332" s="1061"/>
      <c r="E332" s="1060"/>
      <c r="F332" s="1061"/>
      <c r="G332" s="1085"/>
    </row>
    <row r="333" spans="1:7">
      <c r="A333" s="1022">
        <v>21</v>
      </c>
      <c r="B333" s="1046"/>
      <c r="C333" s="1060"/>
      <c r="D333" s="1061"/>
      <c r="E333" s="1060"/>
      <c r="F333" s="1061"/>
      <c r="G333" s="1085"/>
    </row>
    <row r="334" spans="1:7">
      <c r="A334" s="1022">
        <v>22</v>
      </c>
      <c r="B334" s="1046"/>
      <c r="C334" s="1060"/>
      <c r="D334" s="1061"/>
      <c r="E334" s="1060"/>
      <c r="F334" s="1061"/>
      <c r="G334" s="1085"/>
    </row>
    <row r="335" spans="1:7">
      <c r="A335" s="1022">
        <v>23</v>
      </c>
      <c r="B335" s="1046"/>
      <c r="C335" s="1060"/>
      <c r="D335" s="1061"/>
      <c r="E335" s="1060"/>
      <c r="F335" s="1061"/>
      <c r="G335" s="1085"/>
    </row>
    <row r="336" spans="1:7">
      <c r="A336" s="1022">
        <v>24</v>
      </c>
      <c r="B336" s="1046"/>
      <c r="C336" s="1060"/>
      <c r="D336" s="1061"/>
      <c r="E336" s="1060"/>
      <c r="F336" s="1061"/>
      <c r="G336" s="1085"/>
    </row>
    <row r="337" spans="1:7">
      <c r="A337" s="1022">
        <v>25</v>
      </c>
      <c r="B337" s="1046"/>
      <c r="C337" s="1060"/>
      <c r="D337" s="1061"/>
      <c r="E337" s="1060"/>
      <c r="F337" s="1061"/>
      <c r="G337" s="1085"/>
    </row>
    <row r="338" spans="1:7">
      <c r="A338" s="1022">
        <v>26</v>
      </c>
      <c r="B338" s="1046"/>
      <c r="C338" s="1060"/>
      <c r="D338" s="1061"/>
      <c r="E338" s="1060"/>
      <c r="F338" s="1061"/>
      <c r="G338" s="1085"/>
    </row>
    <row r="339" spans="1:7">
      <c r="A339" s="1022">
        <v>27</v>
      </c>
      <c r="B339" s="1046"/>
      <c r="C339" s="1087"/>
      <c r="D339" s="1061"/>
      <c r="E339" s="1087"/>
      <c r="F339" s="1061"/>
      <c r="G339" s="1085"/>
    </row>
    <row r="340" spans="1:7" ht="13.5" thickBot="1">
      <c r="A340" s="1037">
        <v>28</v>
      </c>
      <c r="B340" s="1088" t="s">
        <v>1435</v>
      </c>
      <c r="C340" s="1089"/>
      <c r="D340" s="1090">
        <f>SUM(D233:D339)</f>
        <v>0</v>
      </c>
      <c r="E340" s="1091">
        <f>SUM(E18:E339)</f>
        <v>99221223.399999991</v>
      </c>
      <c r="F340" s="1091">
        <f>SUM(F18:F339)</f>
        <v>324351717.21999997</v>
      </c>
      <c r="G340" s="1085">
        <f>F340/E340</f>
        <v>3.2689751860084404</v>
      </c>
    </row>
    <row r="341" spans="1:7">
      <c r="B341" s="1044"/>
      <c r="E341" s="1045"/>
      <c r="F341" s="1045"/>
      <c r="G341" s="913" t="s">
        <v>115</v>
      </c>
    </row>
    <row r="342" spans="1:7">
      <c r="B342" s="1046"/>
      <c r="C342" s="1006"/>
      <c r="D342" s="1006" t="s">
        <v>3067</v>
      </c>
      <c r="E342" s="1048"/>
      <c r="F342" s="1048"/>
      <c r="G342" s="1006"/>
    </row>
  </sheetData>
  <printOptions horizontalCentered="1" verticalCentered="1"/>
  <pageMargins left="0.25" right="0.25" top="0.25" bottom="0.25" header="0.5" footer="0.21"/>
  <pageSetup scale="77"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H76"/>
  <sheetViews>
    <sheetView view="pageBreakPreview" topLeftCell="A22" zoomScale="85" zoomScaleNormal="70" zoomScaleSheetLayoutView="85" workbookViewId="0">
      <selection activeCell="F15" sqref="F15:I35"/>
    </sheetView>
  </sheetViews>
  <sheetFormatPr defaultColWidth="9.6640625" defaultRowHeight="12.75"/>
  <cols>
    <col min="1" max="1" width="4.6640625" style="913" customWidth="1"/>
    <col min="2" max="3" width="30.6640625" style="913" customWidth="1"/>
    <col min="4" max="4" width="24.5546875" style="913" customWidth="1"/>
    <col min="5" max="5" width="19.33203125" style="2631" customWidth="1"/>
    <col min="6" max="6" width="12.6640625" style="913" customWidth="1"/>
    <col min="7" max="16384" width="9.6640625" style="913"/>
  </cols>
  <sheetData>
    <row r="1" spans="1:8" ht="15.75" thickBot="1">
      <c r="A1" s="909" t="s">
        <v>3065</v>
      </c>
      <c r="D1" s="912"/>
      <c r="E1" s="2646"/>
    </row>
    <row r="2" spans="1:8" ht="15">
      <c r="A2" s="1092"/>
      <c r="B2" s="1093"/>
      <c r="C2" s="1093"/>
      <c r="D2" s="1093"/>
      <c r="E2" s="2647"/>
    </row>
    <row r="3" spans="1:8" ht="15.75">
      <c r="A3" s="1094" t="s">
        <v>2670</v>
      </c>
      <c r="B3" s="1095"/>
      <c r="C3" s="1095"/>
      <c r="D3" s="1095"/>
      <c r="E3" s="2648"/>
    </row>
    <row r="4" spans="1:8" ht="15">
      <c r="A4" s="1096"/>
      <c r="B4" s="909"/>
      <c r="C4" s="909"/>
      <c r="D4" s="909"/>
      <c r="E4" s="2649"/>
    </row>
    <row r="5" spans="1:8" ht="15">
      <c r="A5" s="1096"/>
      <c r="B5" s="909" t="s">
        <v>1120</v>
      </c>
      <c r="C5" s="909"/>
      <c r="D5" s="909"/>
      <c r="E5" s="2649"/>
    </row>
    <row r="6" spans="1:8" ht="15">
      <c r="A6" s="1096"/>
      <c r="B6" s="909" t="s">
        <v>1121</v>
      </c>
      <c r="C6" s="909"/>
      <c r="D6" s="909"/>
      <c r="E6" s="2649"/>
    </row>
    <row r="7" spans="1:8" ht="15">
      <c r="A7" s="1096"/>
      <c r="B7" s="909"/>
      <c r="C7" s="909"/>
      <c r="D7" s="909"/>
      <c r="E7" s="2649"/>
    </row>
    <row r="8" spans="1:8" ht="15">
      <c r="A8" s="1096"/>
      <c r="B8" s="909" t="s">
        <v>2033</v>
      </c>
      <c r="C8" s="909"/>
      <c r="D8" s="909"/>
      <c r="E8" s="2649"/>
    </row>
    <row r="9" spans="1:8" ht="15">
      <c r="A9" s="1096"/>
      <c r="B9" s="909"/>
      <c r="C9" s="909"/>
      <c r="D9" s="909"/>
      <c r="E9" s="2649"/>
    </row>
    <row r="10" spans="1:8" ht="15">
      <c r="A10" s="1096"/>
      <c r="B10" s="909" t="s">
        <v>2034</v>
      </c>
      <c r="C10" s="909"/>
      <c r="D10" s="909"/>
      <c r="E10" s="2649"/>
    </row>
    <row r="11" spans="1:8" ht="15">
      <c r="A11" s="1096"/>
      <c r="B11" s="909"/>
      <c r="C11" s="909"/>
      <c r="D11" s="909"/>
      <c r="E11" s="2649"/>
    </row>
    <row r="12" spans="1:8" ht="15">
      <c r="A12" s="1097"/>
      <c r="B12" s="1098"/>
      <c r="C12" s="1098"/>
      <c r="D12" s="1098"/>
      <c r="E12" s="2650"/>
    </row>
    <row r="13" spans="1:8" ht="15">
      <c r="A13" s="1099"/>
      <c r="B13" s="909"/>
      <c r="C13" s="909"/>
      <c r="D13" s="909"/>
      <c r="E13" s="2651" t="s">
        <v>2035</v>
      </c>
    </row>
    <row r="14" spans="1:8" ht="15">
      <c r="A14" s="1100" t="s">
        <v>841</v>
      </c>
      <c r="B14" s="912" t="s">
        <v>2036</v>
      </c>
      <c r="C14" s="912"/>
      <c r="D14" s="912"/>
      <c r="E14" s="2651" t="s">
        <v>1122</v>
      </c>
    </row>
    <row r="15" spans="1:8" ht="15">
      <c r="A15" s="1101" t="s">
        <v>844</v>
      </c>
      <c r="B15" s="1102" t="s">
        <v>2502</v>
      </c>
      <c r="C15" s="1102"/>
      <c r="D15" s="1102"/>
      <c r="E15" s="2651" t="s">
        <v>2503</v>
      </c>
    </row>
    <row r="16" spans="1:8" ht="15">
      <c r="A16" s="1100">
        <v>1</v>
      </c>
      <c r="B16" s="909" t="s">
        <v>353</v>
      </c>
      <c r="C16" s="909"/>
      <c r="D16" s="909"/>
      <c r="E16" s="2657">
        <v>10872138.619999997</v>
      </c>
      <c r="F16" s="1103"/>
      <c r="G16" s="1103"/>
      <c r="H16" s="1103"/>
    </row>
    <row r="17" spans="1:7" ht="15">
      <c r="A17" s="1100">
        <f>A16+1</f>
        <v>2</v>
      </c>
      <c r="B17" s="909" t="s">
        <v>354</v>
      </c>
      <c r="E17" s="2658">
        <v>4721380.75</v>
      </c>
      <c r="F17" s="1103"/>
      <c r="G17" s="1103"/>
    </row>
    <row r="18" spans="1:7" ht="15">
      <c r="A18" s="1100">
        <f t="shared" ref="A18:A58" si="0">A17+1</f>
        <v>3</v>
      </c>
      <c r="B18" s="909" t="s">
        <v>355</v>
      </c>
      <c r="E18" s="2658">
        <v>113084.29</v>
      </c>
      <c r="F18" s="1103"/>
      <c r="G18" s="1103"/>
    </row>
    <row r="19" spans="1:7" ht="15">
      <c r="A19" s="1100">
        <f t="shared" si="0"/>
        <v>4</v>
      </c>
      <c r="B19" s="909" t="s">
        <v>356</v>
      </c>
      <c r="E19" s="2658">
        <v>-270927.62</v>
      </c>
      <c r="F19" s="1103"/>
      <c r="G19" s="1103"/>
    </row>
    <row r="20" spans="1:7" ht="15">
      <c r="A20" s="1100">
        <f t="shared" si="0"/>
        <v>5</v>
      </c>
      <c r="B20" s="909" t="s">
        <v>357</v>
      </c>
      <c r="C20" s="909"/>
      <c r="D20" s="909"/>
      <c r="E20" s="2658">
        <v>-1096905.8500000001</v>
      </c>
      <c r="F20" s="1103"/>
    </row>
    <row r="21" spans="1:7" ht="15">
      <c r="A21" s="1100">
        <f t="shared" si="0"/>
        <v>6</v>
      </c>
      <c r="B21" s="909" t="s">
        <v>358</v>
      </c>
      <c r="E21" s="2658">
        <v>-91200</v>
      </c>
      <c r="G21" s="1103"/>
    </row>
    <row r="22" spans="1:7" ht="15">
      <c r="A22" s="1100">
        <f t="shared" si="0"/>
        <v>7</v>
      </c>
      <c r="B22" s="909" t="s">
        <v>359</v>
      </c>
      <c r="E22" s="2658">
        <v>1606912.78</v>
      </c>
      <c r="F22" s="1103"/>
    </row>
    <row r="23" spans="1:7" ht="15">
      <c r="A23" s="1100">
        <f t="shared" si="0"/>
        <v>8</v>
      </c>
      <c r="B23" s="909" t="s">
        <v>360</v>
      </c>
      <c r="E23" s="2658">
        <v>6004487.8200000003</v>
      </c>
      <c r="F23" s="1103"/>
      <c r="G23" s="1103"/>
    </row>
    <row r="24" spans="1:7" ht="15">
      <c r="A24" s="1100">
        <f t="shared" si="0"/>
        <v>9</v>
      </c>
      <c r="B24" s="909" t="s">
        <v>361</v>
      </c>
      <c r="C24" s="909"/>
      <c r="D24" s="909"/>
      <c r="E24" s="2658">
        <v>8107267.7199999997</v>
      </c>
    </row>
    <row r="25" spans="1:7" ht="15">
      <c r="A25" s="1100">
        <f t="shared" si="0"/>
        <v>10</v>
      </c>
      <c r="B25" s="909" t="s">
        <v>362</v>
      </c>
      <c r="C25" s="909"/>
      <c r="D25" s="909"/>
      <c r="E25" s="2658">
        <v>-20764356.979999989</v>
      </c>
      <c r="F25" s="1103"/>
      <c r="G25" s="1103"/>
    </row>
    <row r="26" spans="1:7" ht="15">
      <c r="A26" s="1100">
        <f t="shared" si="0"/>
        <v>11</v>
      </c>
      <c r="B26" s="909" t="s">
        <v>363</v>
      </c>
      <c r="C26" s="909"/>
      <c r="D26" s="1104"/>
      <c r="E26" s="2658">
        <v>-3808480.55</v>
      </c>
      <c r="F26" s="1103"/>
    </row>
    <row r="27" spans="1:7" ht="15">
      <c r="A27" s="1100">
        <f t="shared" si="0"/>
        <v>12</v>
      </c>
      <c r="B27" s="909" t="s">
        <v>364</v>
      </c>
      <c r="D27" s="1105"/>
      <c r="E27" s="2658">
        <v>-10755715.329999998</v>
      </c>
      <c r="F27" s="1103"/>
      <c r="G27" s="1103"/>
    </row>
    <row r="28" spans="1:7" ht="15">
      <c r="A28" s="1100">
        <f t="shared" si="0"/>
        <v>13</v>
      </c>
      <c r="B28" s="909" t="s">
        <v>365</v>
      </c>
      <c r="C28" s="909"/>
      <c r="D28" s="1104"/>
      <c r="E28" s="2658">
        <v>-7961658.75</v>
      </c>
      <c r="F28" s="1103"/>
    </row>
    <row r="29" spans="1:7" ht="15">
      <c r="A29" s="1100">
        <f t="shared" si="0"/>
        <v>14</v>
      </c>
      <c r="B29" s="909" t="s">
        <v>366</v>
      </c>
      <c r="C29" s="909"/>
      <c r="D29" s="1104"/>
      <c r="E29" s="2658">
        <v>-2127881</v>
      </c>
      <c r="F29" s="1103"/>
    </row>
    <row r="30" spans="1:7" ht="15">
      <c r="A30" s="1100">
        <f t="shared" si="0"/>
        <v>15</v>
      </c>
      <c r="B30" s="909" t="s">
        <v>367</v>
      </c>
      <c r="C30" s="909"/>
      <c r="D30" s="1104"/>
      <c r="E30" s="2658">
        <v>-10217000</v>
      </c>
      <c r="F30" s="1103"/>
    </row>
    <row r="31" spans="1:7" ht="15">
      <c r="A31" s="1100">
        <f t="shared" si="0"/>
        <v>16</v>
      </c>
      <c r="B31" s="909" t="s">
        <v>368</v>
      </c>
      <c r="C31" s="909"/>
      <c r="D31" s="1104"/>
      <c r="E31" s="2658">
        <v>-12345346.890000001</v>
      </c>
      <c r="F31" s="1103"/>
    </row>
    <row r="32" spans="1:7" ht="15">
      <c r="A32" s="1100">
        <f t="shared" si="0"/>
        <v>17</v>
      </c>
      <c r="B32" s="909" t="s">
        <v>3068</v>
      </c>
      <c r="C32" s="909"/>
      <c r="D32" s="1104"/>
      <c r="E32" s="2658">
        <v>363602.29999999801</v>
      </c>
      <c r="G32" s="1103"/>
    </row>
    <row r="33" spans="1:5" ht="15">
      <c r="A33" s="1100">
        <f t="shared" si="0"/>
        <v>18</v>
      </c>
      <c r="B33" s="909" t="s">
        <v>273</v>
      </c>
      <c r="D33" s="1105"/>
      <c r="E33" s="2658" t="s">
        <v>273</v>
      </c>
    </row>
    <row r="34" spans="1:5" ht="15">
      <c r="A34" s="1100">
        <f t="shared" si="0"/>
        <v>19</v>
      </c>
      <c r="D34" s="1105"/>
      <c r="E34" s="2659" t="s">
        <v>273</v>
      </c>
    </row>
    <row r="35" spans="1:5" ht="15">
      <c r="A35" s="1100">
        <f t="shared" si="0"/>
        <v>20</v>
      </c>
      <c r="D35" s="1105"/>
      <c r="E35" s="2660"/>
    </row>
    <row r="36" spans="1:5" ht="15">
      <c r="A36" s="1100">
        <f t="shared" si="0"/>
        <v>21</v>
      </c>
      <c r="D36" s="1105"/>
      <c r="E36" s="2660"/>
    </row>
    <row r="37" spans="1:5" ht="15">
      <c r="A37" s="1100">
        <f t="shared" si="0"/>
        <v>22</v>
      </c>
      <c r="D37" s="1105"/>
      <c r="E37" s="2660"/>
    </row>
    <row r="38" spans="1:5" ht="15">
      <c r="A38" s="1100">
        <f t="shared" si="0"/>
        <v>23</v>
      </c>
      <c r="D38" s="1105"/>
      <c r="E38" s="2660"/>
    </row>
    <row r="39" spans="1:5" ht="15">
      <c r="A39" s="1100">
        <f t="shared" si="0"/>
        <v>24</v>
      </c>
      <c r="D39" s="1105"/>
      <c r="E39" s="2660"/>
    </row>
    <row r="40" spans="1:5" ht="15">
      <c r="A40" s="1100">
        <f t="shared" si="0"/>
        <v>25</v>
      </c>
      <c r="D40" s="1105"/>
      <c r="E40" s="2660"/>
    </row>
    <row r="41" spans="1:5" ht="15">
      <c r="A41" s="1100">
        <f t="shared" si="0"/>
        <v>26</v>
      </c>
      <c r="D41" s="1105"/>
      <c r="E41" s="2660"/>
    </row>
    <row r="42" spans="1:5" ht="15">
      <c r="A42" s="1100">
        <f t="shared" si="0"/>
        <v>27</v>
      </c>
      <c r="B42" s="909"/>
      <c r="C42" s="909"/>
      <c r="D42" s="1104"/>
      <c r="E42" s="2661"/>
    </row>
    <row r="43" spans="1:5" ht="15">
      <c r="A43" s="1100">
        <f t="shared" si="0"/>
        <v>28</v>
      </c>
      <c r="B43" s="909"/>
      <c r="C43" s="909"/>
      <c r="D43" s="1104"/>
      <c r="E43" s="2661"/>
    </row>
    <row r="44" spans="1:5" ht="15">
      <c r="A44" s="1100">
        <f t="shared" si="0"/>
        <v>29</v>
      </c>
      <c r="B44" s="909"/>
      <c r="C44" s="909"/>
      <c r="D44" s="1104"/>
      <c r="E44" s="2661"/>
    </row>
    <row r="45" spans="1:5" ht="15">
      <c r="A45" s="1100">
        <f t="shared" si="0"/>
        <v>30</v>
      </c>
      <c r="B45" s="909"/>
      <c r="C45" s="909"/>
      <c r="D45" s="909"/>
      <c r="E45" s="2661"/>
    </row>
    <row r="46" spans="1:5" ht="15">
      <c r="A46" s="1100">
        <f t="shared" si="0"/>
        <v>31</v>
      </c>
      <c r="B46" s="909"/>
      <c r="C46" s="909"/>
      <c r="D46" s="909"/>
      <c r="E46" s="2661"/>
    </row>
    <row r="47" spans="1:5" ht="15">
      <c r="A47" s="1100">
        <f t="shared" si="0"/>
        <v>32</v>
      </c>
      <c r="B47" s="909"/>
      <c r="C47" s="909"/>
      <c r="D47" s="909"/>
      <c r="E47" s="2661"/>
    </row>
    <row r="48" spans="1:5" ht="15">
      <c r="A48" s="1100">
        <f t="shared" si="0"/>
        <v>33</v>
      </c>
      <c r="B48" s="909"/>
      <c r="C48" s="909"/>
      <c r="D48" s="909"/>
      <c r="E48" s="2661"/>
    </row>
    <row r="49" spans="1:5" ht="15">
      <c r="A49" s="1100">
        <f t="shared" si="0"/>
        <v>34</v>
      </c>
      <c r="B49" s="909"/>
      <c r="C49" s="909"/>
      <c r="D49" s="909"/>
      <c r="E49" s="2661"/>
    </row>
    <row r="50" spans="1:5" ht="15">
      <c r="A50" s="1100">
        <f t="shared" si="0"/>
        <v>35</v>
      </c>
      <c r="B50" s="909"/>
      <c r="C50" s="909"/>
      <c r="D50" s="909"/>
      <c r="E50" s="2661"/>
    </row>
    <row r="51" spans="1:5" ht="15">
      <c r="A51" s="1100">
        <f t="shared" si="0"/>
        <v>36</v>
      </c>
      <c r="B51" s="909"/>
      <c r="C51" s="909"/>
      <c r="D51" s="909"/>
      <c r="E51" s="2661"/>
    </row>
    <row r="52" spans="1:5" ht="15">
      <c r="A52" s="1100">
        <f t="shared" si="0"/>
        <v>37</v>
      </c>
      <c r="B52" s="909"/>
      <c r="C52" s="909"/>
      <c r="D52" s="909"/>
      <c r="E52" s="2661"/>
    </row>
    <row r="53" spans="1:5" ht="15">
      <c r="A53" s="1100">
        <f t="shared" si="0"/>
        <v>38</v>
      </c>
      <c r="B53" s="909"/>
      <c r="C53" s="909"/>
      <c r="D53" s="909"/>
      <c r="E53" s="2661"/>
    </row>
    <row r="54" spans="1:5" ht="15">
      <c r="A54" s="1100">
        <f t="shared" si="0"/>
        <v>39</v>
      </c>
      <c r="B54" s="909"/>
      <c r="C54" s="909"/>
      <c r="D54" s="909"/>
      <c r="E54" s="2661"/>
    </row>
    <row r="55" spans="1:5" ht="15">
      <c r="A55" s="1100">
        <f t="shared" si="0"/>
        <v>40</v>
      </c>
      <c r="B55" s="909"/>
      <c r="C55" s="909"/>
      <c r="D55" s="909"/>
      <c r="E55" s="2662"/>
    </row>
    <row r="56" spans="1:5" ht="15">
      <c r="A56" s="1100">
        <f t="shared" si="0"/>
        <v>41</v>
      </c>
      <c r="B56" s="909"/>
      <c r="C56" s="909"/>
      <c r="D56" s="909"/>
      <c r="E56" s="2662"/>
    </row>
    <row r="57" spans="1:5" ht="15">
      <c r="A57" s="1100">
        <f t="shared" si="0"/>
        <v>42</v>
      </c>
      <c r="B57" s="909"/>
      <c r="C57" s="909"/>
      <c r="D57" s="909"/>
      <c r="E57" s="2662"/>
    </row>
    <row r="58" spans="1:5" ht="15">
      <c r="A58" s="1100">
        <f t="shared" si="0"/>
        <v>43</v>
      </c>
      <c r="B58" s="909"/>
      <c r="C58" s="909"/>
      <c r="D58" s="909"/>
      <c r="E58" s="2662"/>
    </row>
    <row r="59" spans="1:5" ht="15.75" thickBot="1">
      <c r="A59" s="1106"/>
      <c r="B59" s="1107"/>
      <c r="C59" s="1107"/>
      <c r="D59" s="1108" t="s">
        <v>80</v>
      </c>
      <c r="E59" s="2652">
        <f>SUM(E16:E58)</f>
        <v>-37650598.689999998</v>
      </c>
    </row>
    <row r="60" spans="1:5" ht="15">
      <c r="A60" s="909"/>
      <c r="B60" s="909"/>
      <c r="C60" s="909"/>
      <c r="D60" s="909"/>
      <c r="E60" s="2653" t="s">
        <v>115</v>
      </c>
    </row>
    <row r="61" spans="1:5" ht="15">
      <c r="A61" s="912" t="s">
        <v>1123</v>
      </c>
      <c r="B61" s="912"/>
      <c r="C61" s="912"/>
      <c r="D61" s="912"/>
      <c r="E61" s="2654"/>
    </row>
    <row r="68" spans="2:2" ht="15">
      <c r="B68" s="1005"/>
    </row>
    <row r="71" spans="2:2" ht="15">
      <c r="B71" s="1005"/>
    </row>
    <row r="72" spans="2:2" ht="15">
      <c r="B72" s="1005"/>
    </row>
    <row r="73" spans="2:2" ht="15">
      <c r="B73" s="1005"/>
    </row>
    <row r="74" spans="2:2" ht="15">
      <c r="B74" s="1005"/>
    </row>
    <row r="75" spans="2:2" ht="15">
      <c r="B75" s="1005"/>
    </row>
    <row r="76" spans="2:2" ht="15">
      <c r="B76" s="1005"/>
    </row>
  </sheetData>
  <printOptions horizontalCentered="1" verticalCentered="1"/>
  <pageMargins left="0.25" right="0.25" top="0.25" bottom="0.25" header="0.5" footer="0.21"/>
  <pageSetup scale="77" orientation="portrait" r:id="rId1"/>
  <headerFooter alignWithMargins="0"/>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dimension ref="A1:H210"/>
  <sheetViews>
    <sheetView view="pageBreakPreview" zoomScale="85" zoomScaleNormal="100" zoomScaleSheetLayoutView="85" workbookViewId="0">
      <selection activeCell="C59" sqref="C59"/>
    </sheetView>
  </sheetViews>
  <sheetFormatPr defaultColWidth="9.6640625" defaultRowHeight="12.75"/>
  <cols>
    <col min="1" max="1" width="4.6640625" style="913" customWidth="1"/>
    <col min="2" max="2" width="35.21875" style="913" customWidth="1"/>
    <col min="3" max="3" width="12.6640625" style="913" customWidth="1"/>
    <col min="4" max="4" width="14.6640625" style="913" customWidth="1"/>
    <col min="5" max="5" width="13.88671875" style="913" customWidth="1"/>
    <col min="6" max="6" width="14.44140625" style="913" customWidth="1"/>
    <col min="7" max="7" width="15.44140625" style="913" customWidth="1"/>
    <col min="8" max="16384" width="9.6640625" style="913"/>
  </cols>
  <sheetData>
    <row r="1" spans="1:7" ht="15.75" thickBot="1">
      <c r="A1" s="909" t="s">
        <v>3065</v>
      </c>
      <c r="F1" s="1109"/>
      <c r="G1" s="1006"/>
    </row>
    <row r="2" spans="1:7">
      <c r="A2" s="1008"/>
      <c r="B2" s="1009"/>
      <c r="C2" s="1009"/>
      <c r="D2" s="1009"/>
      <c r="E2" s="1009"/>
      <c r="F2" s="1009"/>
      <c r="G2" s="1010"/>
    </row>
    <row r="3" spans="1:7" ht="15">
      <c r="A3" s="1110" t="s">
        <v>1124</v>
      </c>
      <c r="B3" s="1006"/>
      <c r="C3" s="1006"/>
      <c r="D3" s="1006"/>
      <c r="E3" s="1006"/>
      <c r="F3" s="1006"/>
      <c r="G3" s="1011"/>
    </row>
    <row r="4" spans="1:7">
      <c r="A4" s="1012"/>
      <c r="G4" s="925"/>
    </row>
    <row r="5" spans="1:7" ht="14.25">
      <c r="A5" s="1111" t="s">
        <v>1125</v>
      </c>
      <c r="G5" s="925"/>
    </row>
    <row r="6" spans="1:7" ht="14.25">
      <c r="A6" s="1111" t="s">
        <v>1126</v>
      </c>
      <c r="G6" s="925"/>
    </row>
    <row r="7" spans="1:7" ht="14.25">
      <c r="A7" s="1111" t="s">
        <v>1127</v>
      </c>
      <c r="G7" s="925"/>
    </row>
    <row r="8" spans="1:7" ht="14.25">
      <c r="A8" s="1111" t="s">
        <v>185</v>
      </c>
      <c r="G8" s="925"/>
    </row>
    <row r="9" spans="1:7" ht="14.25">
      <c r="A9" s="1111" t="s">
        <v>186</v>
      </c>
      <c r="G9" s="925"/>
    </row>
    <row r="10" spans="1:7" ht="14.25">
      <c r="A10" s="1111" t="s">
        <v>187</v>
      </c>
      <c r="G10" s="925"/>
    </row>
    <row r="11" spans="1:7" ht="14.25">
      <c r="A11" s="1111" t="s">
        <v>188</v>
      </c>
      <c r="G11" s="925"/>
    </row>
    <row r="12" spans="1:7" ht="14.25">
      <c r="A12" s="1111" t="s">
        <v>189</v>
      </c>
      <c r="G12" s="925"/>
    </row>
    <row r="13" spans="1:7" ht="14.25">
      <c r="A13" s="1111" t="s">
        <v>2785</v>
      </c>
      <c r="G13" s="925"/>
    </row>
    <row r="14" spans="1:7" ht="14.25">
      <c r="A14" s="1111" t="s">
        <v>2786</v>
      </c>
      <c r="G14" s="925"/>
    </row>
    <row r="15" spans="1:7" ht="14.25">
      <c r="A15" s="1111" t="s">
        <v>1559</v>
      </c>
      <c r="G15" s="925"/>
    </row>
    <row r="16" spans="1:7" ht="14.25">
      <c r="A16" s="1111" t="s">
        <v>2787</v>
      </c>
      <c r="G16" s="925"/>
    </row>
    <row r="17" spans="1:7">
      <c r="A17" s="1013"/>
      <c r="B17" s="1014"/>
      <c r="C17" s="1014"/>
      <c r="D17" s="1014"/>
      <c r="E17" s="1014"/>
      <c r="F17" s="1014"/>
      <c r="G17" s="1015"/>
    </row>
    <row r="18" spans="1:7">
      <c r="A18" s="1112"/>
      <c r="B18" s="1028"/>
      <c r="C18" s="1028"/>
      <c r="D18" s="1028"/>
      <c r="E18" s="1113" t="s">
        <v>1633</v>
      </c>
      <c r="F18" s="1113" t="s">
        <v>2788</v>
      </c>
      <c r="G18" s="1114" t="s">
        <v>2661</v>
      </c>
    </row>
    <row r="19" spans="1:7">
      <c r="A19" s="1112"/>
      <c r="B19" s="1028"/>
      <c r="C19" s="1028"/>
      <c r="D19" s="1028"/>
      <c r="E19" s="1113" t="s">
        <v>2789</v>
      </c>
      <c r="F19" s="1113" t="s">
        <v>2790</v>
      </c>
      <c r="G19" s="1114" t="s">
        <v>1632</v>
      </c>
    </row>
    <row r="20" spans="1:7">
      <c r="A20" s="1112" t="s">
        <v>524</v>
      </c>
      <c r="B20" s="1113" t="s">
        <v>2791</v>
      </c>
      <c r="C20" s="1113" t="s">
        <v>1636</v>
      </c>
      <c r="D20" s="1113" t="s">
        <v>2661</v>
      </c>
      <c r="E20" s="1113" t="s">
        <v>1147</v>
      </c>
      <c r="F20" s="1113" t="s">
        <v>2792</v>
      </c>
      <c r="G20" s="1114" t="s">
        <v>2793</v>
      </c>
    </row>
    <row r="21" spans="1:7">
      <c r="A21" s="1115" t="s">
        <v>529</v>
      </c>
      <c r="B21" s="1116" t="s">
        <v>2502</v>
      </c>
      <c r="C21" s="1116" t="s">
        <v>2503</v>
      </c>
      <c r="D21" s="1116" t="s">
        <v>272</v>
      </c>
      <c r="E21" s="1116" t="s">
        <v>2279</v>
      </c>
      <c r="F21" s="1116" t="s">
        <v>2468</v>
      </c>
      <c r="G21" s="1117" t="s">
        <v>2469</v>
      </c>
    </row>
    <row r="22" spans="1:7" ht="15">
      <c r="A22" s="1112">
        <v>1</v>
      </c>
      <c r="B22" s="1118" t="s">
        <v>2794</v>
      </c>
      <c r="C22" s="973"/>
      <c r="D22" s="973"/>
      <c r="E22" s="973"/>
      <c r="F22" s="1119" t="str">
        <f t="shared" ref="F22:F64" si="0">IF(ISERR(+C22/+E22)," ",(+C22/+E22))</f>
        <v xml:space="preserve"> </v>
      </c>
      <c r="G22" s="1120" t="str">
        <f t="shared" ref="G22:G64" si="1">IF(ISERR(+D22/+C22)," ",(+D22/+C22))</f>
        <v xml:space="preserve"> </v>
      </c>
    </row>
    <row r="23" spans="1:7" ht="15">
      <c r="A23" s="1112">
        <v>2</v>
      </c>
      <c r="B23" s="1118" t="s">
        <v>2931</v>
      </c>
      <c r="C23" s="973">
        <v>1255263.2000000002</v>
      </c>
      <c r="D23" s="1121">
        <v>32611772.079999998</v>
      </c>
      <c r="E23" s="973">
        <v>70011.416666666657</v>
      </c>
      <c r="F23" s="1119">
        <f t="shared" si="0"/>
        <v>17.929407227630737</v>
      </c>
      <c r="G23" s="1120">
        <f t="shared" si="1"/>
        <v>25.980027200669941</v>
      </c>
    </row>
    <row r="24" spans="1:7" ht="15">
      <c r="A24" s="1112">
        <v>3</v>
      </c>
      <c r="B24" s="1118" t="s">
        <v>2932</v>
      </c>
      <c r="C24" s="973">
        <v>1664744.5</v>
      </c>
      <c r="D24" s="973">
        <v>25591963.959999997</v>
      </c>
      <c r="E24" s="973">
        <v>35960.250000000007</v>
      </c>
      <c r="F24" s="1119">
        <f t="shared" si="0"/>
        <v>46.294019090523555</v>
      </c>
      <c r="G24" s="1120">
        <f t="shared" si="1"/>
        <v>15.372907950739586</v>
      </c>
    </row>
    <row r="25" spans="1:7" ht="15">
      <c r="A25" s="1112">
        <v>4</v>
      </c>
      <c r="B25" s="1118" t="s">
        <v>2933</v>
      </c>
      <c r="C25" s="973">
        <v>41420498.599999994</v>
      </c>
      <c r="D25" s="973">
        <v>514853366.22000003</v>
      </c>
      <c r="E25" s="973">
        <v>344139.08333333331</v>
      </c>
      <c r="F25" s="1119">
        <f t="shared" si="0"/>
        <v>120.35976326431972</v>
      </c>
      <c r="G25" s="1120">
        <f t="shared" si="1"/>
        <v>12.42991715749168</v>
      </c>
    </row>
    <row r="26" spans="1:7" ht="15">
      <c r="A26" s="1112">
        <v>5</v>
      </c>
      <c r="B26" s="1118" t="s">
        <v>2934</v>
      </c>
      <c r="C26" s="973">
        <v>1001.0999999999999</v>
      </c>
      <c r="D26" s="973">
        <v>9569.1</v>
      </c>
      <c r="E26" s="973">
        <v>6.083333333333333</v>
      </c>
      <c r="F26" s="1119">
        <f t="shared" si="0"/>
        <v>164.56438356164384</v>
      </c>
      <c r="G26" s="1120">
        <f t="shared" si="1"/>
        <v>9.5585855558885235</v>
      </c>
    </row>
    <row r="27" spans="1:7" ht="15">
      <c r="A27" s="1112">
        <v>6</v>
      </c>
      <c r="B27" s="1122"/>
      <c r="C27" s="973"/>
      <c r="D27" s="973"/>
      <c r="E27" s="973"/>
      <c r="F27" s="1119" t="str">
        <f t="shared" si="0"/>
        <v xml:space="preserve"> </v>
      </c>
      <c r="G27" s="1120" t="str">
        <f t="shared" si="1"/>
        <v xml:space="preserve"> </v>
      </c>
    </row>
    <row r="28" spans="1:7" ht="15">
      <c r="A28" s="1112">
        <v>7</v>
      </c>
      <c r="B28" s="1122"/>
      <c r="C28" s="973"/>
      <c r="D28" s="973"/>
      <c r="E28" s="973"/>
      <c r="F28" s="1119" t="str">
        <f t="shared" si="0"/>
        <v xml:space="preserve"> </v>
      </c>
      <c r="G28" s="1120" t="str">
        <f t="shared" si="1"/>
        <v xml:space="preserve"> </v>
      </c>
    </row>
    <row r="29" spans="1:7" ht="15">
      <c r="A29" s="1112">
        <v>8</v>
      </c>
      <c r="B29" s="1122"/>
      <c r="C29" s="973"/>
      <c r="D29" s="973"/>
      <c r="E29" s="973"/>
      <c r="F29" s="1119" t="str">
        <f t="shared" si="0"/>
        <v xml:space="preserve"> </v>
      </c>
      <c r="G29" s="1120" t="str">
        <f t="shared" si="1"/>
        <v xml:space="preserve"> </v>
      </c>
    </row>
    <row r="30" spans="1:7" ht="15">
      <c r="A30" s="1112">
        <v>9</v>
      </c>
      <c r="B30" s="1122"/>
      <c r="C30" s="973"/>
      <c r="D30" s="973"/>
      <c r="E30" s="973"/>
      <c r="F30" s="1119" t="str">
        <f t="shared" si="0"/>
        <v xml:space="preserve"> </v>
      </c>
      <c r="G30" s="1120" t="str">
        <f t="shared" si="1"/>
        <v xml:space="preserve"> </v>
      </c>
    </row>
    <row r="31" spans="1:7" ht="15">
      <c r="A31" s="1112">
        <v>10</v>
      </c>
      <c r="B31" s="1122"/>
      <c r="C31" s="973"/>
      <c r="D31" s="973"/>
      <c r="E31" s="973"/>
      <c r="F31" s="1119" t="str">
        <f t="shared" si="0"/>
        <v xml:space="preserve"> </v>
      </c>
      <c r="G31" s="1120" t="str">
        <f t="shared" si="1"/>
        <v xml:space="preserve"> </v>
      </c>
    </row>
    <row r="32" spans="1:7" ht="15">
      <c r="A32" s="1112">
        <v>11</v>
      </c>
      <c r="B32" s="1118"/>
      <c r="C32" s="973"/>
      <c r="D32" s="973"/>
      <c r="E32" s="973"/>
      <c r="F32" s="1119" t="str">
        <f t="shared" si="0"/>
        <v xml:space="preserve"> </v>
      </c>
      <c r="G32" s="1120" t="str">
        <f t="shared" si="1"/>
        <v xml:space="preserve"> </v>
      </c>
    </row>
    <row r="33" spans="1:7" ht="15">
      <c r="A33" s="1112">
        <v>12</v>
      </c>
      <c r="B33" s="1123" t="s">
        <v>2795</v>
      </c>
      <c r="C33" s="1124">
        <f>SUM(C23:C32)</f>
        <v>44341507.399999999</v>
      </c>
      <c r="D33" s="2385">
        <f>SUM(D23:D32)</f>
        <v>573066671.36000001</v>
      </c>
      <c r="E33" s="1124">
        <f>SUM(E23:E32)</f>
        <v>450116.83333333331</v>
      </c>
      <c r="F33" s="1125">
        <f t="shared" si="0"/>
        <v>98.511106708961862</v>
      </c>
      <c r="G33" s="1126">
        <f t="shared" si="1"/>
        <v>12.923933013607924</v>
      </c>
    </row>
    <row r="34" spans="1:7" ht="15">
      <c r="A34" s="1112">
        <v>13</v>
      </c>
      <c r="B34" s="1118" t="s">
        <v>2796</v>
      </c>
      <c r="C34" s="981"/>
      <c r="D34" s="981"/>
      <c r="E34" s="981"/>
      <c r="F34" s="1119" t="str">
        <f t="shared" si="0"/>
        <v xml:space="preserve"> </v>
      </c>
      <c r="G34" s="1120" t="str">
        <f t="shared" si="1"/>
        <v xml:space="preserve"> </v>
      </c>
    </row>
    <row r="35" spans="1:7" ht="15">
      <c r="A35" s="1112">
        <v>14</v>
      </c>
      <c r="B35" s="1127"/>
      <c r="C35" s="981"/>
      <c r="D35" s="1128"/>
      <c r="E35" s="981"/>
      <c r="F35" s="1119" t="str">
        <f t="shared" si="0"/>
        <v xml:space="preserve"> </v>
      </c>
      <c r="G35" s="1120" t="str">
        <f t="shared" si="1"/>
        <v xml:space="preserve"> </v>
      </c>
    </row>
    <row r="36" spans="1:7" ht="15">
      <c r="A36" s="1112">
        <v>15</v>
      </c>
      <c r="B36" s="1127"/>
      <c r="C36" s="981"/>
      <c r="D36" s="981"/>
      <c r="E36" s="981"/>
      <c r="F36" s="1119" t="str">
        <f t="shared" si="0"/>
        <v xml:space="preserve"> </v>
      </c>
      <c r="G36" s="1120" t="str">
        <f t="shared" si="1"/>
        <v xml:space="preserve"> </v>
      </c>
    </row>
    <row r="37" spans="1:7" ht="15">
      <c r="A37" s="1112">
        <v>16</v>
      </c>
      <c r="B37" s="1127"/>
      <c r="C37" s="981"/>
      <c r="D37" s="981"/>
      <c r="E37" s="981"/>
      <c r="F37" s="1119" t="str">
        <f t="shared" si="0"/>
        <v xml:space="preserve"> </v>
      </c>
      <c r="G37" s="1120" t="str">
        <f t="shared" si="1"/>
        <v xml:space="preserve"> </v>
      </c>
    </row>
    <row r="38" spans="1:7" ht="15">
      <c r="A38" s="1112">
        <v>17</v>
      </c>
      <c r="B38" s="1127"/>
      <c r="C38" s="981"/>
      <c r="D38" s="981"/>
      <c r="E38" s="981"/>
      <c r="F38" s="1119" t="str">
        <f t="shared" si="0"/>
        <v xml:space="preserve"> </v>
      </c>
      <c r="G38" s="1120" t="str">
        <f t="shared" si="1"/>
        <v xml:space="preserve"> </v>
      </c>
    </row>
    <row r="39" spans="1:7" ht="15">
      <c r="A39" s="1112">
        <v>18</v>
      </c>
      <c r="B39" s="1127"/>
      <c r="C39" s="981"/>
      <c r="D39" s="981"/>
      <c r="E39" s="981"/>
      <c r="F39" s="1119" t="str">
        <f t="shared" si="0"/>
        <v xml:space="preserve"> </v>
      </c>
      <c r="G39" s="1120" t="str">
        <f t="shared" si="1"/>
        <v xml:space="preserve"> </v>
      </c>
    </row>
    <row r="40" spans="1:7" ht="15">
      <c r="A40" s="1112">
        <v>19</v>
      </c>
      <c r="B40" s="1127"/>
      <c r="C40" s="981"/>
      <c r="D40" s="981"/>
      <c r="E40" s="981"/>
      <c r="F40" s="1119" t="str">
        <f t="shared" si="0"/>
        <v xml:space="preserve"> </v>
      </c>
      <c r="G40" s="1120" t="str">
        <f t="shared" si="1"/>
        <v xml:space="preserve"> </v>
      </c>
    </row>
    <row r="41" spans="1:7" ht="15">
      <c r="A41" s="1112">
        <v>20</v>
      </c>
      <c r="B41" s="1129"/>
      <c r="C41" s="981"/>
      <c r="D41" s="981"/>
      <c r="E41" s="981"/>
      <c r="F41" s="1119" t="str">
        <f t="shared" si="0"/>
        <v xml:space="preserve"> </v>
      </c>
      <c r="G41" s="1120" t="str">
        <f t="shared" si="1"/>
        <v xml:space="preserve"> </v>
      </c>
    </row>
    <row r="42" spans="1:7" ht="15">
      <c r="A42" s="1112">
        <v>21</v>
      </c>
      <c r="B42" s="1129"/>
      <c r="C42" s="981"/>
      <c r="D42" s="981"/>
      <c r="E42" s="981"/>
      <c r="F42" s="1119" t="str">
        <f t="shared" si="0"/>
        <v xml:space="preserve"> </v>
      </c>
      <c r="G42" s="1120" t="str">
        <f t="shared" si="1"/>
        <v xml:space="preserve"> </v>
      </c>
    </row>
    <row r="43" spans="1:7" ht="15">
      <c r="A43" s="1112">
        <v>22</v>
      </c>
      <c r="B43" s="1129"/>
      <c r="C43" s="981"/>
      <c r="D43" s="981"/>
      <c r="E43" s="981"/>
      <c r="F43" s="1119" t="str">
        <f t="shared" si="0"/>
        <v xml:space="preserve"> </v>
      </c>
      <c r="G43" s="1120" t="str">
        <f t="shared" si="1"/>
        <v xml:space="preserve"> </v>
      </c>
    </row>
    <row r="44" spans="1:7" ht="15">
      <c r="A44" s="1112">
        <v>23</v>
      </c>
      <c r="B44" s="1123" t="s">
        <v>2795</v>
      </c>
      <c r="C44" s="1130">
        <f>SUM(C35:C43)</f>
        <v>0</v>
      </c>
      <c r="D44" s="1131">
        <f>SUM(D35:D43)</f>
        <v>0</v>
      </c>
      <c r="E44" s="1130">
        <f>SUM(E35:E43)</f>
        <v>0</v>
      </c>
      <c r="F44" s="1125" t="str">
        <f t="shared" si="0"/>
        <v xml:space="preserve"> </v>
      </c>
      <c r="G44" s="1132" t="str">
        <f t="shared" si="1"/>
        <v xml:space="preserve"> </v>
      </c>
    </row>
    <row r="45" spans="1:7" ht="15">
      <c r="A45" s="1112">
        <v>24</v>
      </c>
      <c r="B45" s="943" t="s">
        <v>2797</v>
      </c>
      <c r="C45" s="988">
        <f>C33+C44</f>
        <v>44341507.399999999</v>
      </c>
      <c r="D45" s="1133">
        <f>D33+D44</f>
        <v>573066671.36000001</v>
      </c>
      <c r="E45" s="988">
        <f>E33+E44</f>
        <v>450116.83333333331</v>
      </c>
      <c r="F45" s="1125">
        <f t="shared" si="0"/>
        <v>98.511106708961862</v>
      </c>
      <c r="G45" s="1126">
        <f t="shared" si="1"/>
        <v>12.923933013607924</v>
      </c>
    </row>
    <row r="46" spans="1:7" ht="15">
      <c r="A46" s="1112">
        <v>25</v>
      </c>
      <c r="B46" s="1118" t="s">
        <v>2798</v>
      </c>
      <c r="C46" s="973"/>
      <c r="D46" s="973"/>
      <c r="E46" s="973"/>
      <c r="F46" s="1119" t="str">
        <f t="shared" si="0"/>
        <v xml:space="preserve"> </v>
      </c>
      <c r="G46" s="1120" t="str">
        <f t="shared" si="1"/>
        <v xml:space="preserve"> </v>
      </c>
    </row>
    <row r="47" spans="1:7" ht="15">
      <c r="A47" s="1112">
        <v>26</v>
      </c>
      <c r="B47" s="1122" t="s">
        <v>2935</v>
      </c>
      <c r="C47" s="973">
        <v>2657786.9</v>
      </c>
      <c r="D47" s="1121">
        <v>29972432.57</v>
      </c>
      <c r="E47" s="973">
        <v>6946.3333333333339</v>
      </c>
      <c r="F47" s="1119">
        <f t="shared" si="0"/>
        <v>382.61724171025475</v>
      </c>
      <c r="G47" s="1120">
        <f t="shared" si="1"/>
        <v>11.277214350781849</v>
      </c>
    </row>
    <row r="48" spans="1:7" ht="15">
      <c r="A48" s="1112">
        <v>27</v>
      </c>
      <c r="B48" s="1122" t="s">
        <v>2936</v>
      </c>
      <c r="C48" s="973">
        <v>64833.600000000006</v>
      </c>
      <c r="D48" s="973">
        <v>860629.40999999968</v>
      </c>
      <c r="E48" s="973">
        <v>328.5</v>
      </c>
      <c r="F48" s="1119">
        <f t="shared" si="0"/>
        <v>197.36255707762558</v>
      </c>
      <c r="G48" s="1120">
        <f t="shared" si="1"/>
        <v>13.274435015177309</v>
      </c>
    </row>
    <row r="49" spans="1:7" ht="15">
      <c r="A49" s="1112">
        <v>28</v>
      </c>
      <c r="B49" s="1122" t="s">
        <v>2937</v>
      </c>
      <c r="C49" s="973">
        <v>194560.19999999998</v>
      </c>
      <c r="D49" s="973">
        <v>1691147.88</v>
      </c>
      <c r="E49" s="973">
        <v>65.166666666666671</v>
      </c>
      <c r="F49" s="1119">
        <f t="shared" si="0"/>
        <v>2985.5785166240403</v>
      </c>
      <c r="G49" s="1120">
        <f t="shared" si="1"/>
        <v>8.6921573888184742</v>
      </c>
    </row>
    <row r="50" spans="1:7" ht="15">
      <c r="A50" s="1112">
        <v>29</v>
      </c>
      <c r="B50" s="1122" t="s">
        <v>2937</v>
      </c>
      <c r="C50" s="973">
        <v>625922</v>
      </c>
      <c r="D50" s="973">
        <v>5322464.7699999996</v>
      </c>
      <c r="E50" s="973">
        <v>43.416666666666671</v>
      </c>
      <c r="F50" s="1119">
        <f t="shared" si="0"/>
        <v>14416.629558541264</v>
      </c>
      <c r="G50" s="1120">
        <f t="shared" si="1"/>
        <v>8.5033994171797751</v>
      </c>
    </row>
    <row r="51" spans="1:7" ht="15">
      <c r="A51" s="1112">
        <v>30</v>
      </c>
      <c r="B51" s="1122" t="s">
        <v>2938</v>
      </c>
      <c r="C51" s="973">
        <v>12859.2</v>
      </c>
      <c r="D51" s="973">
        <v>116577.39</v>
      </c>
      <c r="E51" s="973">
        <v>6.9166666666666661</v>
      </c>
      <c r="F51" s="1119">
        <f t="shared" si="0"/>
        <v>1859.1614457831329</v>
      </c>
      <c r="G51" s="1120">
        <f t="shared" si="1"/>
        <v>9.0656798245614034</v>
      </c>
    </row>
    <row r="52" spans="1:7" ht="15">
      <c r="A52" s="1112">
        <v>31</v>
      </c>
      <c r="B52" s="1122" t="s">
        <v>2939</v>
      </c>
      <c r="C52" s="973">
        <v>8705075.3000000007</v>
      </c>
      <c r="D52" s="973">
        <v>104717213.33</v>
      </c>
      <c r="E52" s="973">
        <v>31144.583333333332</v>
      </c>
      <c r="F52" s="1119">
        <f t="shared" si="0"/>
        <v>279.50527405782174</v>
      </c>
      <c r="G52" s="1120">
        <f t="shared" si="1"/>
        <v>12.029443711991783</v>
      </c>
    </row>
    <row r="53" spans="1:7" ht="15">
      <c r="A53" s="1112">
        <v>32</v>
      </c>
      <c r="B53" s="1122" t="s">
        <v>2940</v>
      </c>
      <c r="C53" s="973">
        <v>940783.1</v>
      </c>
      <c r="D53" s="973">
        <v>8139490.9999999991</v>
      </c>
      <c r="E53" s="973">
        <v>447.5</v>
      </c>
      <c r="F53" s="1119">
        <f t="shared" si="0"/>
        <v>2102.3086033519553</v>
      </c>
      <c r="G53" s="1120">
        <f t="shared" si="1"/>
        <v>8.6518252719463167</v>
      </c>
    </row>
    <row r="54" spans="1:7" ht="15">
      <c r="A54" s="1112">
        <v>33</v>
      </c>
      <c r="B54" s="1122" t="s">
        <v>2941</v>
      </c>
      <c r="C54" s="973">
        <v>25255.300000000003</v>
      </c>
      <c r="D54" s="973">
        <v>248960.76</v>
      </c>
      <c r="E54" s="973">
        <v>30.583333333333332</v>
      </c>
      <c r="F54" s="1119">
        <f t="shared" si="0"/>
        <v>825.78637602179845</v>
      </c>
      <c r="G54" s="1120">
        <f t="shared" si="1"/>
        <v>9.8577629250097996</v>
      </c>
    </row>
    <row r="55" spans="1:7" ht="15">
      <c r="A55" s="1112">
        <v>34</v>
      </c>
      <c r="B55" s="1122" t="s">
        <v>2942</v>
      </c>
      <c r="C55" s="973">
        <v>16784.900000000001</v>
      </c>
      <c r="D55" s="973">
        <v>290176.29000000004</v>
      </c>
      <c r="E55" s="973">
        <v>9.5</v>
      </c>
      <c r="F55" s="1119">
        <f t="shared" si="0"/>
        <v>1766.8315789473686</v>
      </c>
      <c r="G55" s="1120">
        <f t="shared" si="1"/>
        <v>17.287936776507458</v>
      </c>
    </row>
    <row r="56" spans="1:7" ht="15">
      <c r="A56" s="1112">
        <v>35</v>
      </c>
      <c r="B56" s="1122" t="s">
        <v>2943</v>
      </c>
      <c r="C56" s="973">
        <v>546988.80000000005</v>
      </c>
      <c r="D56" s="973">
        <v>4871326.7</v>
      </c>
      <c r="E56" s="973">
        <v>116.58333333333334</v>
      </c>
      <c r="F56" s="1119">
        <f t="shared" si="0"/>
        <v>4691.8267333809863</v>
      </c>
      <c r="G56" s="1120">
        <f t="shared" si="1"/>
        <v>8.9057156197713727</v>
      </c>
    </row>
    <row r="57" spans="1:7" ht="15">
      <c r="A57" s="1112">
        <v>36</v>
      </c>
      <c r="B57" s="1122" t="s">
        <v>3069</v>
      </c>
      <c r="C57" s="973">
        <v>0</v>
      </c>
      <c r="D57" s="973">
        <v>0</v>
      </c>
      <c r="E57" s="973">
        <v>0</v>
      </c>
      <c r="F57" s="1119" t="str">
        <f t="shared" si="0"/>
        <v xml:space="preserve"> </v>
      </c>
      <c r="G57" s="1120" t="str">
        <f t="shared" si="1"/>
        <v xml:space="preserve"> </v>
      </c>
    </row>
    <row r="58" spans="1:7" ht="15">
      <c r="A58" s="1112">
        <v>37</v>
      </c>
      <c r="B58" s="1122" t="s">
        <v>2944</v>
      </c>
      <c r="C58" s="973">
        <v>77344.3</v>
      </c>
      <c r="D58" s="973">
        <v>524430.96000000008</v>
      </c>
      <c r="E58" s="973">
        <v>15.5</v>
      </c>
      <c r="F58" s="1119">
        <f t="shared" si="0"/>
        <v>4989.9548387096775</v>
      </c>
      <c r="G58" s="1120">
        <f t="shared" si="1"/>
        <v>6.7804732863313788</v>
      </c>
    </row>
    <row r="59" spans="1:7" ht="15">
      <c r="A59" s="1112">
        <v>38</v>
      </c>
      <c r="B59" s="1122" t="s">
        <v>2945</v>
      </c>
      <c r="C59" s="973">
        <v>145823.40000000002</v>
      </c>
      <c r="D59" s="973">
        <v>1192537.7000000002</v>
      </c>
      <c r="E59" s="973">
        <v>8.3333333333333339</v>
      </c>
      <c r="F59" s="1119">
        <f t="shared" si="0"/>
        <v>17498.808000000001</v>
      </c>
      <c r="G59" s="1120">
        <f t="shared" si="1"/>
        <v>8.1779584072240805</v>
      </c>
    </row>
    <row r="60" spans="1:7" ht="15">
      <c r="A60" s="1112">
        <v>39</v>
      </c>
      <c r="B60" s="1122" t="s">
        <v>2946</v>
      </c>
      <c r="C60" s="973">
        <v>0</v>
      </c>
      <c r="D60" s="973">
        <v>0</v>
      </c>
      <c r="E60" s="973">
        <v>2</v>
      </c>
      <c r="F60" s="1119">
        <f t="shared" si="0"/>
        <v>0</v>
      </c>
      <c r="G60" s="1120" t="str">
        <f t="shared" si="1"/>
        <v xml:space="preserve"> </v>
      </c>
    </row>
    <row r="61" spans="1:7" ht="15">
      <c r="A61" s="1112">
        <v>40</v>
      </c>
      <c r="B61" s="1122"/>
      <c r="C61" s="973"/>
      <c r="D61" s="973"/>
      <c r="E61" s="973"/>
      <c r="F61" s="1119" t="str">
        <f t="shared" si="0"/>
        <v xml:space="preserve"> </v>
      </c>
      <c r="G61" s="1120" t="str">
        <f t="shared" si="1"/>
        <v xml:space="preserve"> </v>
      </c>
    </row>
    <row r="62" spans="1:7" ht="15">
      <c r="A62" s="1112">
        <v>41</v>
      </c>
      <c r="B62" s="1122"/>
      <c r="C62" s="973"/>
      <c r="D62" s="973"/>
      <c r="E62" s="973"/>
      <c r="F62" s="1119" t="str">
        <f t="shared" si="0"/>
        <v xml:space="preserve"> </v>
      </c>
      <c r="G62" s="1120" t="str">
        <f t="shared" si="1"/>
        <v xml:space="preserve"> </v>
      </c>
    </row>
    <row r="63" spans="1:7" ht="15">
      <c r="A63" s="1112">
        <v>42</v>
      </c>
      <c r="B63" s="1122"/>
      <c r="C63" s="973"/>
      <c r="D63" s="973"/>
      <c r="E63" s="973"/>
      <c r="F63" s="1119" t="str">
        <f t="shared" si="0"/>
        <v xml:space="preserve"> </v>
      </c>
      <c r="G63" s="1120" t="str">
        <f t="shared" si="1"/>
        <v xml:space="preserve"> </v>
      </c>
    </row>
    <row r="64" spans="1:7" ht="15.75" thickBot="1">
      <c r="A64" s="1134">
        <v>43</v>
      </c>
      <c r="B64" s="1135" t="s">
        <v>2795</v>
      </c>
      <c r="C64" s="1136">
        <f>SUM(C46:C63)</f>
        <v>14014017.000000004</v>
      </c>
      <c r="D64" s="1137">
        <f>SUM(D46:D63)</f>
        <v>157947388.75999996</v>
      </c>
      <c r="E64" s="1136">
        <f>SUM(E46:E63)</f>
        <v>39164.916666666672</v>
      </c>
      <c r="F64" s="1138">
        <f t="shared" si="0"/>
        <v>357.82067709408295</v>
      </c>
      <c r="G64" s="1043">
        <f t="shared" si="1"/>
        <v>11.270671982201813</v>
      </c>
    </row>
    <row r="65" spans="1:7">
      <c r="A65" s="1139" t="s">
        <v>115</v>
      </c>
      <c r="C65" s="1140"/>
      <c r="D65" s="1140"/>
      <c r="E65" s="1140"/>
      <c r="F65" s="1140"/>
    </row>
    <row r="66" spans="1:7">
      <c r="A66" s="1141" t="s">
        <v>2799</v>
      </c>
      <c r="B66" s="1006"/>
      <c r="C66" s="1141"/>
      <c r="D66" s="1006"/>
      <c r="E66" s="1141"/>
      <c r="F66" s="1141"/>
      <c r="G66" s="1141"/>
    </row>
    <row r="67" spans="1:7" ht="15.75" thickBot="1">
      <c r="A67" s="909" t="str">
        <f>A1</f>
        <v>Annual Report of KeySpan Gas East Corporation d/b/a National Grid                            Year ended December 31, 2013</v>
      </c>
      <c r="C67" s="1140"/>
      <c r="D67" s="1140"/>
      <c r="E67" s="1140"/>
      <c r="F67" s="1109"/>
      <c r="G67" s="1141"/>
    </row>
    <row r="68" spans="1:7">
      <c r="A68" s="1008"/>
      <c r="B68" s="1009"/>
      <c r="C68" s="1142"/>
      <c r="D68" s="1142"/>
      <c r="E68" s="1142"/>
      <c r="F68" s="1142"/>
      <c r="G68" s="1143"/>
    </row>
    <row r="69" spans="1:7" ht="15">
      <c r="A69" s="1110" t="s">
        <v>2800</v>
      </c>
      <c r="B69" s="1006"/>
      <c r="C69" s="1141"/>
      <c r="D69" s="1141"/>
      <c r="E69" s="1141"/>
      <c r="F69" s="1141"/>
      <c r="G69" s="1144"/>
    </row>
    <row r="70" spans="1:7">
      <c r="A70" s="1012"/>
      <c r="C70" s="1140"/>
      <c r="D70" s="1140"/>
      <c r="E70" s="1140"/>
      <c r="F70" s="1140"/>
      <c r="G70" s="1145"/>
    </row>
    <row r="71" spans="1:7">
      <c r="A71" s="1146"/>
      <c r="B71" s="1027"/>
      <c r="C71" s="1147"/>
      <c r="D71" s="1147"/>
      <c r="E71" s="1148" t="s">
        <v>1633</v>
      </c>
      <c r="F71" s="1148" t="s">
        <v>2788</v>
      </c>
      <c r="G71" s="1149" t="s">
        <v>2661</v>
      </c>
    </row>
    <row r="72" spans="1:7">
      <c r="A72" s="1112"/>
      <c r="B72" s="1028"/>
      <c r="C72" s="1150"/>
      <c r="D72" s="1150"/>
      <c r="E72" s="1151" t="s">
        <v>2789</v>
      </c>
      <c r="F72" s="1151" t="s">
        <v>2790</v>
      </c>
      <c r="G72" s="1152" t="s">
        <v>1632</v>
      </c>
    </row>
    <row r="73" spans="1:7">
      <c r="A73" s="1112" t="s">
        <v>524</v>
      </c>
      <c r="B73" s="1113" t="s">
        <v>2791</v>
      </c>
      <c r="C73" s="1151" t="s">
        <v>2793</v>
      </c>
      <c r="D73" s="1151" t="s">
        <v>2661</v>
      </c>
      <c r="E73" s="1151" t="s">
        <v>1147</v>
      </c>
      <c r="F73" s="1151" t="s">
        <v>2792</v>
      </c>
      <c r="G73" s="1152" t="s">
        <v>2793</v>
      </c>
    </row>
    <row r="74" spans="1:7">
      <c r="A74" s="1115" t="s">
        <v>529</v>
      </c>
      <c r="B74" s="1116" t="s">
        <v>2502</v>
      </c>
      <c r="C74" s="1153" t="s">
        <v>2503</v>
      </c>
      <c r="D74" s="1153" t="s">
        <v>272</v>
      </c>
      <c r="E74" s="1153" t="s">
        <v>2279</v>
      </c>
      <c r="F74" s="1153" t="s">
        <v>2468</v>
      </c>
      <c r="G74" s="1154" t="s">
        <v>2469</v>
      </c>
    </row>
    <row r="75" spans="1:7" ht="15">
      <c r="A75" s="1112">
        <v>44</v>
      </c>
      <c r="B75" s="1118" t="s">
        <v>2801</v>
      </c>
      <c r="C75" s="981"/>
      <c r="D75" s="981"/>
      <c r="E75" s="981"/>
      <c r="F75" s="1119" t="str">
        <f t="shared" ref="F75:F136" si="2">IF(ISERR(+C75/+E75)," ",(+C75/+E75))</f>
        <v xml:space="preserve"> </v>
      </c>
      <c r="G75" s="1155" t="str">
        <f t="shared" ref="G75:G136" si="3">IF(ISERR(+D75/+C75)," ",(+D75/+C75))</f>
        <v xml:space="preserve"> </v>
      </c>
    </row>
    <row r="76" spans="1:7" ht="15">
      <c r="A76" s="1112">
        <v>45</v>
      </c>
      <c r="B76" s="1127"/>
      <c r="C76" s="981"/>
      <c r="D76" s="1128"/>
      <c r="E76" s="981"/>
      <c r="F76" s="1119" t="str">
        <f t="shared" si="2"/>
        <v xml:space="preserve"> </v>
      </c>
      <c r="G76" s="1156" t="str">
        <f t="shared" si="3"/>
        <v xml:space="preserve"> </v>
      </c>
    </row>
    <row r="77" spans="1:7" ht="15">
      <c r="A77" s="1112">
        <v>46</v>
      </c>
      <c r="B77" s="1127"/>
      <c r="C77" s="981"/>
      <c r="D77" s="981"/>
      <c r="E77" s="981"/>
      <c r="F77" s="1119" t="str">
        <f t="shared" si="2"/>
        <v xml:space="preserve"> </v>
      </c>
      <c r="G77" s="1157" t="str">
        <f t="shared" si="3"/>
        <v xml:space="preserve"> </v>
      </c>
    </row>
    <row r="78" spans="1:7" ht="15">
      <c r="A78" s="1112">
        <v>47</v>
      </c>
      <c r="B78" s="1127"/>
      <c r="C78" s="981"/>
      <c r="D78" s="981"/>
      <c r="E78" s="981"/>
      <c r="F78" s="1119" t="str">
        <f t="shared" si="2"/>
        <v xml:space="preserve"> </v>
      </c>
      <c r="G78" s="1157" t="str">
        <f t="shared" si="3"/>
        <v xml:space="preserve"> </v>
      </c>
    </row>
    <row r="79" spans="1:7" ht="15">
      <c r="A79" s="1112">
        <v>48</v>
      </c>
      <c r="B79" s="1127"/>
      <c r="C79" s="981"/>
      <c r="D79" s="981"/>
      <c r="E79" s="981"/>
      <c r="F79" s="1119" t="str">
        <f t="shared" si="2"/>
        <v xml:space="preserve"> </v>
      </c>
      <c r="G79" s="1157" t="str">
        <f t="shared" si="3"/>
        <v xml:space="preserve"> </v>
      </c>
    </row>
    <row r="80" spans="1:7" ht="15">
      <c r="A80" s="1112">
        <v>49</v>
      </c>
      <c r="B80" s="1127"/>
      <c r="C80" s="981"/>
      <c r="D80" s="981"/>
      <c r="E80" s="981"/>
      <c r="F80" s="1119" t="str">
        <f t="shared" si="2"/>
        <v xml:space="preserve"> </v>
      </c>
      <c r="G80" s="1157" t="str">
        <f t="shared" si="3"/>
        <v xml:space="preserve"> </v>
      </c>
    </row>
    <row r="81" spans="1:7" ht="15">
      <c r="A81" s="1112">
        <v>50</v>
      </c>
      <c r="B81" s="1129"/>
      <c r="C81" s="981"/>
      <c r="D81" s="981"/>
      <c r="E81" s="981"/>
      <c r="F81" s="1119" t="str">
        <f t="shared" si="2"/>
        <v xml:space="preserve"> </v>
      </c>
      <c r="G81" s="1157" t="str">
        <f t="shared" si="3"/>
        <v xml:space="preserve"> </v>
      </c>
    </row>
    <row r="82" spans="1:7" ht="15">
      <c r="A82" s="1112">
        <v>51</v>
      </c>
      <c r="B82" s="1127"/>
      <c r="C82" s="981"/>
      <c r="D82" s="981"/>
      <c r="E82" s="981"/>
      <c r="F82" s="1119" t="str">
        <f t="shared" si="2"/>
        <v xml:space="preserve"> </v>
      </c>
      <c r="G82" s="1157" t="str">
        <f t="shared" si="3"/>
        <v xml:space="preserve"> </v>
      </c>
    </row>
    <row r="83" spans="1:7" ht="15">
      <c r="A83" s="1112">
        <v>52</v>
      </c>
      <c r="B83" s="1129"/>
      <c r="C83" s="981"/>
      <c r="D83" s="981"/>
      <c r="E83" s="981"/>
      <c r="F83" s="1119" t="str">
        <f t="shared" si="2"/>
        <v xml:space="preserve"> </v>
      </c>
      <c r="G83" s="1157" t="str">
        <f t="shared" si="3"/>
        <v xml:space="preserve"> </v>
      </c>
    </row>
    <row r="84" spans="1:7" ht="15">
      <c r="A84" s="1112">
        <v>53</v>
      </c>
      <c r="B84" s="1129"/>
      <c r="C84" s="981"/>
      <c r="D84" s="981"/>
      <c r="E84" s="981"/>
      <c r="F84" s="1119" t="str">
        <f t="shared" si="2"/>
        <v xml:space="preserve"> </v>
      </c>
      <c r="G84" s="1157" t="str">
        <f t="shared" si="3"/>
        <v xml:space="preserve"> </v>
      </c>
    </row>
    <row r="85" spans="1:7" ht="15">
      <c r="A85" s="1112">
        <v>54</v>
      </c>
      <c r="B85" s="1127"/>
      <c r="C85" s="981"/>
      <c r="D85" s="981"/>
      <c r="E85" s="981"/>
      <c r="F85" s="1119" t="str">
        <f t="shared" si="2"/>
        <v xml:space="preserve"> </v>
      </c>
      <c r="G85" s="1157" t="str">
        <f t="shared" si="3"/>
        <v xml:space="preserve"> </v>
      </c>
    </row>
    <row r="86" spans="1:7" ht="15">
      <c r="A86" s="1112">
        <v>55</v>
      </c>
      <c r="B86" s="1129"/>
      <c r="C86" s="981"/>
      <c r="D86" s="981"/>
      <c r="E86" s="981"/>
      <c r="F86" s="1119" t="str">
        <f t="shared" si="2"/>
        <v xml:space="preserve"> </v>
      </c>
      <c r="G86" s="1157" t="str">
        <f t="shared" si="3"/>
        <v xml:space="preserve"> </v>
      </c>
    </row>
    <row r="87" spans="1:7" ht="15">
      <c r="A87" s="1112">
        <v>56</v>
      </c>
      <c r="B87" s="1129"/>
      <c r="C87" s="981"/>
      <c r="D87" s="981"/>
      <c r="E87" s="981"/>
      <c r="F87" s="1119" t="str">
        <f t="shared" si="2"/>
        <v xml:space="preserve"> </v>
      </c>
      <c r="G87" s="1157" t="str">
        <f t="shared" si="3"/>
        <v xml:space="preserve"> </v>
      </c>
    </row>
    <row r="88" spans="1:7" ht="15">
      <c r="A88" s="1112">
        <v>57</v>
      </c>
      <c r="B88" s="1123" t="s">
        <v>2795</v>
      </c>
      <c r="C88" s="1124">
        <f>SUM(C75:C87)</f>
        <v>0</v>
      </c>
      <c r="D88" s="1158">
        <f>SUM(D75:D87)</f>
        <v>0</v>
      </c>
      <c r="E88" s="1124">
        <f>SUM(E75:E87)</f>
        <v>0</v>
      </c>
      <c r="F88" s="1159" t="str">
        <f t="shared" si="2"/>
        <v xml:space="preserve"> </v>
      </c>
      <c r="G88" s="1126" t="str">
        <f t="shared" si="3"/>
        <v xml:space="preserve"> </v>
      </c>
    </row>
    <row r="89" spans="1:7" ht="15">
      <c r="A89" s="1112">
        <v>58</v>
      </c>
      <c r="B89" s="943" t="s">
        <v>2802</v>
      </c>
      <c r="C89" s="988">
        <f>C64+C88</f>
        <v>14014017.000000004</v>
      </c>
      <c r="D89" s="1133">
        <f>D64+D88</f>
        <v>157947388.75999996</v>
      </c>
      <c r="E89" s="988">
        <f>E64+E88</f>
        <v>39164.916666666672</v>
      </c>
      <c r="F89" s="1125">
        <f t="shared" si="2"/>
        <v>357.82067709408295</v>
      </c>
      <c r="G89" s="1126">
        <f t="shared" si="3"/>
        <v>11.270671982201813</v>
      </c>
    </row>
    <row r="90" spans="1:7" ht="15">
      <c r="A90" s="1112">
        <v>59</v>
      </c>
      <c r="B90" s="1118" t="s">
        <v>2803</v>
      </c>
      <c r="C90" s="1160"/>
      <c r="D90" s="1160"/>
      <c r="E90" s="1160"/>
      <c r="F90" s="1119" t="str">
        <f t="shared" si="2"/>
        <v xml:space="preserve"> </v>
      </c>
      <c r="G90" s="1155" t="str">
        <f t="shared" si="3"/>
        <v xml:space="preserve"> </v>
      </c>
    </row>
    <row r="91" spans="1:7" ht="15">
      <c r="A91" s="1112">
        <v>60</v>
      </c>
      <c r="B91" s="1161"/>
      <c r="C91" s="976"/>
      <c r="D91" s="976"/>
      <c r="E91" s="1162"/>
      <c r="F91" s="1119" t="str">
        <f t="shared" si="2"/>
        <v xml:space="preserve"> </v>
      </c>
      <c r="G91" s="1156" t="str">
        <f t="shared" si="3"/>
        <v xml:space="preserve"> </v>
      </c>
    </row>
    <row r="92" spans="1:7" ht="15">
      <c r="A92" s="1112">
        <v>61</v>
      </c>
      <c r="B92" s="1161"/>
      <c r="C92" s="976"/>
      <c r="D92" s="976"/>
      <c r="E92" s="1162"/>
      <c r="F92" s="1119" t="str">
        <f t="shared" si="2"/>
        <v xml:space="preserve"> </v>
      </c>
      <c r="G92" s="1157" t="str">
        <f t="shared" si="3"/>
        <v xml:space="preserve"> </v>
      </c>
    </row>
    <row r="93" spans="1:7" ht="15">
      <c r="A93" s="1112">
        <v>62</v>
      </c>
      <c r="B93" s="1161"/>
      <c r="C93" s="976"/>
      <c r="D93" s="976"/>
      <c r="E93" s="1162"/>
      <c r="F93" s="1119" t="str">
        <f t="shared" si="2"/>
        <v xml:space="preserve"> </v>
      </c>
      <c r="G93" s="1157" t="str">
        <f t="shared" si="3"/>
        <v xml:space="preserve"> </v>
      </c>
    </row>
    <row r="94" spans="1:7" ht="15">
      <c r="A94" s="1112">
        <f t="shared" ref="A94:A135" si="4">A93+1</f>
        <v>63</v>
      </c>
      <c r="B94" s="1161"/>
      <c r="C94" s="976"/>
      <c r="D94" s="976"/>
      <c r="E94" s="1162"/>
      <c r="F94" s="1119" t="str">
        <f t="shared" si="2"/>
        <v xml:space="preserve"> </v>
      </c>
      <c r="G94" s="1157" t="str">
        <f t="shared" si="3"/>
        <v xml:space="preserve"> </v>
      </c>
    </row>
    <row r="95" spans="1:7" ht="15">
      <c r="A95" s="1112">
        <f t="shared" si="4"/>
        <v>64</v>
      </c>
      <c r="B95" s="1161"/>
      <c r="C95" s="976"/>
      <c r="D95" s="976"/>
      <c r="E95" s="1162"/>
      <c r="F95" s="1119" t="str">
        <f t="shared" si="2"/>
        <v xml:space="preserve"> </v>
      </c>
      <c r="G95" s="1157" t="str">
        <f t="shared" si="3"/>
        <v xml:space="preserve"> </v>
      </c>
    </row>
    <row r="96" spans="1:7" ht="15">
      <c r="A96" s="1112">
        <f t="shared" si="4"/>
        <v>65</v>
      </c>
      <c r="B96" s="1161"/>
      <c r="C96" s="976"/>
      <c r="D96" s="976"/>
      <c r="E96" s="1162"/>
      <c r="F96" s="1119" t="str">
        <f t="shared" si="2"/>
        <v xml:space="preserve"> </v>
      </c>
      <c r="G96" s="1157" t="str">
        <f t="shared" si="3"/>
        <v xml:space="preserve"> </v>
      </c>
    </row>
    <row r="97" spans="1:7" ht="15">
      <c r="A97" s="1112">
        <f t="shared" si="4"/>
        <v>66</v>
      </c>
      <c r="B97" s="1161"/>
      <c r="C97" s="976"/>
      <c r="D97" s="976"/>
      <c r="E97" s="1162"/>
      <c r="F97" s="1119" t="str">
        <f t="shared" si="2"/>
        <v xml:space="preserve"> </v>
      </c>
      <c r="G97" s="1157" t="str">
        <f t="shared" si="3"/>
        <v xml:space="preserve"> </v>
      </c>
    </row>
    <row r="98" spans="1:7" ht="15">
      <c r="A98" s="1112">
        <f t="shared" si="4"/>
        <v>67</v>
      </c>
      <c r="B98" s="1161"/>
      <c r="C98" s="976"/>
      <c r="D98" s="976"/>
      <c r="E98" s="1162"/>
      <c r="F98" s="1119" t="str">
        <f t="shared" si="2"/>
        <v xml:space="preserve"> </v>
      </c>
      <c r="G98" s="1157" t="str">
        <f t="shared" si="3"/>
        <v xml:space="preserve"> </v>
      </c>
    </row>
    <row r="99" spans="1:7" ht="15">
      <c r="A99" s="1112">
        <f t="shared" si="4"/>
        <v>68</v>
      </c>
      <c r="B99" s="1161"/>
      <c r="C99" s="976"/>
      <c r="D99" s="976"/>
      <c r="E99" s="1162"/>
      <c r="F99" s="1119" t="str">
        <f t="shared" si="2"/>
        <v xml:space="preserve"> </v>
      </c>
      <c r="G99" s="1157" t="str">
        <f t="shared" si="3"/>
        <v xml:space="preserve"> </v>
      </c>
    </row>
    <row r="100" spans="1:7" ht="15">
      <c r="A100" s="1112">
        <f t="shared" si="4"/>
        <v>69</v>
      </c>
      <c r="B100" s="1161"/>
      <c r="C100" s="976"/>
      <c r="D100" s="976"/>
      <c r="E100" s="1162"/>
      <c r="F100" s="1119" t="str">
        <f t="shared" si="2"/>
        <v xml:space="preserve"> </v>
      </c>
      <c r="G100" s="1157" t="str">
        <f t="shared" si="3"/>
        <v xml:space="preserve"> </v>
      </c>
    </row>
    <row r="101" spans="1:7" ht="15">
      <c r="A101" s="1112">
        <f t="shared" si="4"/>
        <v>70</v>
      </c>
      <c r="B101" s="1161"/>
      <c r="C101" s="976"/>
      <c r="D101" s="976"/>
      <c r="E101" s="1162"/>
      <c r="F101" s="1119" t="str">
        <f t="shared" si="2"/>
        <v xml:space="preserve"> </v>
      </c>
      <c r="G101" s="1157" t="str">
        <f t="shared" si="3"/>
        <v xml:space="preserve"> </v>
      </c>
    </row>
    <row r="102" spans="1:7" ht="15">
      <c r="A102" s="1112">
        <f t="shared" si="4"/>
        <v>71</v>
      </c>
      <c r="B102" s="1161"/>
      <c r="C102" s="976"/>
      <c r="D102" s="976"/>
      <c r="E102" s="1162"/>
      <c r="F102" s="1119" t="str">
        <f t="shared" si="2"/>
        <v xml:space="preserve"> </v>
      </c>
      <c r="G102" s="1157" t="str">
        <f t="shared" si="3"/>
        <v xml:space="preserve"> </v>
      </c>
    </row>
    <row r="103" spans="1:7" ht="15">
      <c r="A103" s="1112">
        <f t="shared" si="4"/>
        <v>72</v>
      </c>
      <c r="B103" s="1118"/>
      <c r="C103" s="973"/>
      <c r="D103" s="973"/>
      <c r="E103" s="973"/>
      <c r="F103" s="1119" t="str">
        <f t="shared" si="2"/>
        <v xml:space="preserve"> </v>
      </c>
      <c r="G103" s="1157" t="str">
        <f t="shared" si="3"/>
        <v xml:space="preserve"> </v>
      </c>
    </row>
    <row r="104" spans="1:7" ht="15">
      <c r="A104" s="1112">
        <f t="shared" si="4"/>
        <v>73</v>
      </c>
      <c r="B104" s="1118"/>
      <c r="C104" s="973"/>
      <c r="D104" s="973"/>
      <c r="E104" s="973"/>
      <c r="F104" s="1119" t="str">
        <f t="shared" si="2"/>
        <v xml:space="preserve"> </v>
      </c>
      <c r="G104" s="1157" t="str">
        <f t="shared" si="3"/>
        <v xml:space="preserve"> </v>
      </c>
    </row>
    <row r="105" spans="1:7" ht="15">
      <c r="A105" s="1112">
        <f t="shared" si="4"/>
        <v>74</v>
      </c>
      <c r="B105" s="1122"/>
      <c r="C105" s="973"/>
      <c r="D105" s="973"/>
      <c r="E105" s="973"/>
      <c r="F105" s="1119" t="str">
        <f t="shared" si="2"/>
        <v xml:space="preserve"> </v>
      </c>
      <c r="G105" s="1157" t="str">
        <f t="shared" si="3"/>
        <v xml:space="preserve"> </v>
      </c>
    </row>
    <row r="106" spans="1:7" ht="15">
      <c r="A106" s="1112">
        <f t="shared" si="4"/>
        <v>75</v>
      </c>
      <c r="B106" s="1122"/>
      <c r="C106" s="973"/>
      <c r="D106" s="973"/>
      <c r="E106" s="973"/>
      <c r="F106" s="1119" t="str">
        <f t="shared" si="2"/>
        <v xml:space="preserve"> </v>
      </c>
      <c r="G106" s="1157" t="str">
        <f t="shared" si="3"/>
        <v xml:space="preserve"> </v>
      </c>
    </row>
    <row r="107" spans="1:7" ht="15">
      <c r="A107" s="1112">
        <f t="shared" si="4"/>
        <v>76</v>
      </c>
      <c r="B107" s="1122"/>
      <c r="C107" s="973"/>
      <c r="D107" s="973"/>
      <c r="E107" s="973"/>
      <c r="F107" s="1119" t="str">
        <f t="shared" si="2"/>
        <v xml:space="preserve"> </v>
      </c>
      <c r="G107" s="1157" t="str">
        <f t="shared" si="3"/>
        <v xml:space="preserve"> </v>
      </c>
    </row>
    <row r="108" spans="1:7" ht="15">
      <c r="A108" s="1112">
        <f t="shared" si="4"/>
        <v>77</v>
      </c>
      <c r="B108" s="1123" t="s">
        <v>2795</v>
      </c>
      <c r="C108" s="1124">
        <f>SUM(C90:C107)</f>
        <v>0</v>
      </c>
      <c r="D108" s="1158">
        <f>SUM(D90:D107)</f>
        <v>0</v>
      </c>
      <c r="E108" s="1124">
        <f>SUM(E90:E107)</f>
        <v>0</v>
      </c>
      <c r="F108" s="1125" t="str">
        <f t="shared" si="2"/>
        <v xml:space="preserve"> </v>
      </c>
      <c r="G108" s="1126" t="str">
        <f t="shared" si="3"/>
        <v xml:space="preserve"> </v>
      </c>
    </row>
    <row r="109" spans="1:7" ht="15">
      <c r="A109" s="1112">
        <f t="shared" si="4"/>
        <v>78</v>
      </c>
      <c r="B109" s="1118" t="s">
        <v>2804</v>
      </c>
      <c r="C109" s="973"/>
      <c r="D109" s="1163"/>
      <c r="E109" s="973"/>
      <c r="F109" s="1119" t="str">
        <f t="shared" si="2"/>
        <v xml:space="preserve"> </v>
      </c>
      <c r="G109" s="1155" t="str">
        <f t="shared" si="3"/>
        <v xml:space="preserve"> </v>
      </c>
    </row>
    <row r="110" spans="1:7" ht="15">
      <c r="A110" s="1112">
        <f t="shared" si="4"/>
        <v>79</v>
      </c>
      <c r="B110" s="1129"/>
      <c r="C110" s="981"/>
      <c r="D110" s="1164"/>
      <c r="E110" s="981"/>
      <c r="F110" s="1119" t="str">
        <f t="shared" si="2"/>
        <v xml:space="preserve"> </v>
      </c>
      <c r="G110" s="1155" t="str">
        <f t="shared" si="3"/>
        <v xml:space="preserve"> </v>
      </c>
    </row>
    <row r="111" spans="1:7" ht="15">
      <c r="A111" s="1112">
        <f t="shared" si="4"/>
        <v>80</v>
      </c>
      <c r="B111" s="1129"/>
      <c r="C111" s="981"/>
      <c r="D111" s="1164"/>
      <c r="E111" s="981"/>
      <c r="F111" s="1119" t="str">
        <f t="shared" si="2"/>
        <v xml:space="preserve"> </v>
      </c>
      <c r="G111" s="1157" t="str">
        <f t="shared" si="3"/>
        <v xml:space="preserve"> </v>
      </c>
    </row>
    <row r="112" spans="1:7" ht="15">
      <c r="A112" s="1112">
        <f t="shared" si="4"/>
        <v>81</v>
      </c>
      <c r="B112" s="1129"/>
      <c r="C112" s="981"/>
      <c r="D112" s="1164"/>
      <c r="E112" s="981"/>
      <c r="F112" s="1119" t="str">
        <f t="shared" si="2"/>
        <v xml:space="preserve"> </v>
      </c>
      <c r="G112" s="1157" t="str">
        <f t="shared" si="3"/>
        <v xml:space="preserve"> </v>
      </c>
    </row>
    <row r="113" spans="1:7" ht="15">
      <c r="A113" s="1112">
        <f t="shared" si="4"/>
        <v>82</v>
      </c>
      <c r="B113" s="1129"/>
      <c r="C113" s="981"/>
      <c r="D113" s="1164"/>
      <c r="E113" s="981"/>
      <c r="F113" s="1119" t="str">
        <f t="shared" si="2"/>
        <v xml:space="preserve"> </v>
      </c>
      <c r="G113" s="1157" t="str">
        <f t="shared" si="3"/>
        <v xml:space="preserve"> </v>
      </c>
    </row>
    <row r="114" spans="1:7" ht="15">
      <c r="A114" s="1112">
        <f t="shared" si="4"/>
        <v>83</v>
      </c>
      <c r="B114" s="1123" t="s">
        <v>2795</v>
      </c>
      <c r="C114" s="1130">
        <f>SUM(C109:C113)</f>
        <v>0</v>
      </c>
      <c r="D114" s="1131">
        <f>SUM(D109:D113)</f>
        <v>0</v>
      </c>
      <c r="E114" s="1130">
        <f>SUM(E109:E113)</f>
        <v>0</v>
      </c>
      <c r="F114" s="1125" t="str">
        <f t="shared" si="2"/>
        <v xml:space="preserve"> </v>
      </c>
      <c r="G114" s="1132" t="str">
        <f t="shared" si="3"/>
        <v xml:space="preserve"> </v>
      </c>
    </row>
    <row r="115" spans="1:7" ht="15">
      <c r="A115" s="1112">
        <f t="shared" si="4"/>
        <v>84</v>
      </c>
      <c r="B115" s="943" t="s">
        <v>2805</v>
      </c>
      <c r="C115" s="988">
        <f>C108+C114</f>
        <v>0</v>
      </c>
      <c r="D115" s="1133">
        <f>D108+D114</f>
        <v>0</v>
      </c>
      <c r="E115" s="988">
        <f>E108+E114</f>
        <v>0</v>
      </c>
      <c r="F115" s="1125" t="str">
        <f t="shared" si="2"/>
        <v xml:space="preserve"> </v>
      </c>
      <c r="G115" s="1126" t="str">
        <f t="shared" si="3"/>
        <v xml:space="preserve"> </v>
      </c>
    </row>
    <row r="116" spans="1:7" ht="15">
      <c r="A116" s="1112">
        <f t="shared" si="4"/>
        <v>85</v>
      </c>
      <c r="B116" s="1118" t="s">
        <v>2806</v>
      </c>
      <c r="C116" s="973"/>
      <c r="D116" s="973"/>
      <c r="E116" s="973"/>
      <c r="F116" s="1119" t="str">
        <f t="shared" si="2"/>
        <v xml:space="preserve"> </v>
      </c>
      <c r="G116" s="1155" t="str">
        <f t="shared" si="3"/>
        <v xml:space="preserve"> </v>
      </c>
    </row>
    <row r="117" spans="1:7" ht="15">
      <c r="A117" s="1112">
        <f t="shared" si="4"/>
        <v>86</v>
      </c>
      <c r="B117" s="1122"/>
      <c r="C117" s="973">
        <v>21400191</v>
      </c>
      <c r="D117" s="973">
        <v>134098328.03000003</v>
      </c>
      <c r="E117" s="973">
        <v>28.833333333333332</v>
      </c>
      <c r="F117" s="1119">
        <f t="shared" si="2"/>
        <v>742203.15606936417</v>
      </c>
      <c r="G117" s="1165">
        <f t="shared" si="3"/>
        <v>6.2662210832604268</v>
      </c>
    </row>
    <row r="118" spans="1:7" ht="15">
      <c r="A118" s="1112">
        <f t="shared" si="4"/>
        <v>87</v>
      </c>
      <c r="B118" s="1122"/>
      <c r="C118" s="973"/>
      <c r="D118" s="973"/>
      <c r="E118" s="973"/>
      <c r="F118" s="1119" t="str">
        <f t="shared" si="2"/>
        <v xml:space="preserve"> </v>
      </c>
      <c r="G118" s="1157" t="str">
        <f t="shared" si="3"/>
        <v xml:space="preserve"> </v>
      </c>
    </row>
    <row r="119" spans="1:7" ht="15">
      <c r="A119" s="1112">
        <f t="shared" si="4"/>
        <v>88</v>
      </c>
      <c r="B119" s="1123" t="s">
        <v>2795</v>
      </c>
      <c r="C119" s="1124">
        <f>SUM(C116:C118)</f>
        <v>21400191</v>
      </c>
      <c r="D119" s="1158">
        <f>SUM(D116:D118)</f>
        <v>134098328.03000003</v>
      </c>
      <c r="E119" s="1124">
        <f>SUM(E116:E118)</f>
        <v>28.833333333333332</v>
      </c>
      <c r="F119" s="1125">
        <f t="shared" si="2"/>
        <v>742203.15606936417</v>
      </c>
      <c r="G119" s="1126">
        <f t="shared" si="3"/>
        <v>6.2662210832604268</v>
      </c>
    </row>
    <row r="120" spans="1:7" ht="15">
      <c r="A120" s="1112">
        <f t="shared" si="4"/>
        <v>89</v>
      </c>
      <c r="B120" s="1118" t="s">
        <v>2807</v>
      </c>
      <c r="C120" s="981"/>
      <c r="D120" s="981"/>
      <c r="E120" s="981"/>
      <c r="F120" s="1119" t="str">
        <f t="shared" si="2"/>
        <v xml:space="preserve"> </v>
      </c>
      <c r="G120" s="1155" t="str">
        <f t="shared" si="3"/>
        <v xml:space="preserve"> </v>
      </c>
    </row>
    <row r="121" spans="1:7" ht="15">
      <c r="A121" s="1112">
        <f t="shared" si="4"/>
        <v>90</v>
      </c>
      <c r="B121" s="1129"/>
      <c r="C121" s="981"/>
      <c r="D121" s="981"/>
      <c r="E121" s="981"/>
      <c r="F121" s="1119" t="str">
        <f t="shared" si="2"/>
        <v xml:space="preserve"> </v>
      </c>
      <c r="G121" s="1157" t="str">
        <f t="shared" si="3"/>
        <v xml:space="preserve"> </v>
      </c>
    </row>
    <row r="122" spans="1:7" ht="15">
      <c r="A122" s="1112">
        <f t="shared" si="4"/>
        <v>91</v>
      </c>
      <c r="B122" s="1129"/>
      <c r="C122" s="981"/>
      <c r="D122" s="981"/>
      <c r="E122" s="981"/>
      <c r="F122" s="1119" t="str">
        <f t="shared" si="2"/>
        <v xml:space="preserve"> </v>
      </c>
      <c r="G122" s="1157" t="str">
        <f t="shared" si="3"/>
        <v xml:space="preserve"> </v>
      </c>
    </row>
    <row r="123" spans="1:7" ht="15">
      <c r="A123" s="1112">
        <f t="shared" si="4"/>
        <v>92</v>
      </c>
      <c r="B123" s="1123" t="s">
        <v>2795</v>
      </c>
      <c r="C123" s="1130">
        <f>SUM(C120:C122)</f>
        <v>0</v>
      </c>
      <c r="D123" s="1131">
        <f>SUM(D120:D122)</f>
        <v>0</v>
      </c>
      <c r="E123" s="1130">
        <f>SUM(E120:E122)</f>
        <v>0</v>
      </c>
      <c r="F123" s="1166" t="str">
        <f t="shared" si="2"/>
        <v xml:space="preserve"> </v>
      </c>
      <c r="G123" s="1132" t="str">
        <f t="shared" si="3"/>
        <v xml:space="preserve"> </v>
      </c>
    </row>
    <row r="124" spans="1:7" ht="15">
      <c r="A124" s="1112">
        <f t="shared" si="4"/>
        <v>93</v>
      </c>
      <c r="B124" s="943" t="s">
        <v>2808</v>
      </c>
      <c r="C124" s="988">
        <f>C119+C123</f>
        <v>21400191</v>
      </c>
      <c r="D124" s="1133">
        <f>D119+D123</f>
        <v>134098328.03000003</v>
      </c>
      <c r="E124" s="988">
        <f>E119+E123</f>
        <v>28.833333333333332</v>
      </c>
      <c r="F124" s="1125">
        <f t="shared" si="2"/>
        <v>742203.15606936417</v>
      </c>
      <c r="G124" s="1126">
        <f t="shared" si="3"/>
        <v>6.2662210832604268</v>
      </c>
    </row>
    <row r="125" spans="1:7" ht="15">
      <c r="A125" s="1112">
        <f t="shared" si="4"/>
        <v>94</v>
      </c>
      <c r="B125" s="1118" t="s">
        <v>2809</v>
      </c>
      <c r="C125" s="973"/>
      <c r="D125" s="973"/>
      <c r="E125" s="973"/>
      <c r="F125" s="1119" t="str">
        <f t="shared" si="2"/>
        <v xml:space="preserve"> </v>
      </c>
      <c r="G125" s="1120" t="str">
        <f t="shared" si="3"/>
        <v xml:space="preserve"> </v>
      </c>
    </row>
    <row r="126" spans="1:7" ht="9.75" customHeight="1">
      <c r="A126" s="1112">
        <f t="shared" si="4"/>
        <v>95</v>
      </c>
      <c r="B126" s="1122"/>
      <c r="C126" s="973"/>
      <c r="D126" s="973"/>
      <c r="E126" s="973"/>
      <c r="F126" s="1119" t="str">
        <f t="shared" si="2"/>
        <v xml:space="preserve"> </v>
      </c>
      <c r="G126" s="1120" t="str">
        <f t="shared" si="3"/>
        <v xml:space="preserve"> </v>
      </c>
    </row>
    <row r="127" spans="1:7" ht="15">
      <c r="A127" s="1112">
        <f t="shared" si="4"/>
        <v>96</v>
      </c>
      <c r="B127" s="1122"/>
      <c r="C127" s="973"/>
      <c r="D127" s="973"/>
      <c r="E127" s="973"/>
      <c r="F127" s="1119" t="str">
        <f t="shared" si="2"/>
        <v xml:space="preserve"> </v>
      </c>
      <c r="G127" s="1120" t="str">
        <f t="shared" si="3"/>
        <v xml:space="preserve"> </v>
      </c>
    </row>
    <row r="128" spans="1:7" ht="15">
      <c r="A128" s="1112">
        <f t="shared" si="4"/>
        <v>97</v>
      </c>
      <c r="B128" s="1123" t="s">
        <v>2795</v>
      </c>
      <c r="C128" s="973">
        <f>SUM(C125:C127)</f>
        <v>0</v>
      </c>
      <c r="D128" s="966">
        <f>SUM(D125:D127)</f>
        <v>0</v>
      </c>
      <c r="E128" s="973">
        <f>SUM(E125:E127)</f>
        <v>0</v>
      </c>
      <c r="F128" s="1119" t="str">
        <f t="shared" si="2"/>
        <v xml:space="preserve"> </v>
      </c>
      <c r="G128" s="1120" t="str">
        <f t="shared" si="3"/>
        <v xml:space="preserve"> </v>
      </c>
    </row>
    <row r="129" spans="1:8" ht="15">
      <c r="A129" s="1112">
        <f t="shared" si="4"/>
        <v>98</v>
      </c>
      <c r="B129" s="1118" t="s">
        <v>2810</v>
      </c>
      <c r="C129" s="973"/>
      <c r="D129" s="973"/>
      <c r="E129" s="973"/>
      <c r="F129" s="1119" t="str">
        <f t="shared" si="2"/>
        <v xml:space="preserve"> </v>
      </c>
      <c r="G129" s="1120" t="str">
        <f t="shared" si="3"/>
        <v xml:space="preserve"> </v>
      </c>
    </row>
    <row r="130" spans="1:8" ht="15">
      <c r="A130" s="1112">
        <f t="shared" si="4"/>
        <v>99</v>
      </c>
      <c r="B130" s="1122"/>
      <c r="C130" s="973" t="s">
        <v>273</v>
      </c>
      <c r="D130" s="966"/>
      <c r="E130" s="973"/>
      <c r="F130" s="1119" t="str">
        <f t="shared" si="2"/>
        <v xml:space="preserve"> </v>
      </c>
      <c r="G130" s="1120" t="str">
        <f t="shared" si="3"/>
        <v xml:space="preserve"> </v>
      </c>
    </row>
    <row r="131" spans="1:8" ht="15">
      <c r="A131" s="1112">
        <f t="shared" si="4"/>
        <v>100</v>
      </c>
      <c r="B131" s="1123" t="s">
        <v>2795</v>
      </c>
      <c r="C131" s="973">
        <f>SUM(C129:C130)</f>
        <v>0</v>
      </c>
      <c r="D131" s="973">
        <f>SUM(D129:D130)</f>
        <v>0</v>
      </c>
      <c r="E131" s="973">
        <f>SUM(E129:E130)</f>
        <v>0</v>
      </c>
      <c r="F131" s="1119" t="str">
        <f t="shared" si="2"/>
        <v xml:space="preserve"> </v>
      </c>
      <c r="G131" s="1120" t="str">
        <f t="shared" si="3"/>
        <v xml:space="preserve"> </v>
      </c>
      <c r="H131" s="1140"/>
    </row>
    <row r="132" spans="1:8" ht="15">
      <c r="A132" s="1112">
        <f t="shared" si="4"/>
        <v>101</v>
      </c>
      <c r="B132" s="943" t="s">
        <v>2811</v>
      </c>
      <c r="C132" s="988">
        <f>C128+C131</f>
        <v>0</v>
      </c>
      <c r="D132" s="1133">
        <f>D128+D131</f>
        <v>0</v>
      </c>
      <c r="E132" s="988">
        <f>E128+E131</f>
        <v>0</v>
      </c>
      <c r="F132" s="1125" t="str">
        <f t="shared" si="2"/>
        <v xml:space="preserve"> </v>
      </c>
      <c r="G132" s="1167" t="str">
        <f t="shared" si="3"/>
        <v xml:space="preserve"> </v>
      </c>
    </row>
    <row r="133" spans="1:8" ht="15">
      <c r="A133" s="1112">
        <f t="shared" si="4"/>
        <v>102</v>
      </c>
      <c r="B133" s="1118" t="s">
        <v>3070</v>
      </c>
      <c r="C133" s="973"/>
      <c r="D133" s="973"/>
      <c r="E133" s="981"/>
      <c r="F133" s="1119" t="str">
        <f t="shared" si="2"/>
        <v xml:space="preserve"> </v>
      </c>
      <c r="G133" s="1157" t="str">
        <f t="shared" si="3"/>
        <v xml:space="preserve"> </v>
      </c>
    </row>
    <row r="134" spans="1:8" ht="15">
      <c r="A134" s="1112">
        <f t="shared" si="4"/>
        <v>103</v>
      </c>
      <c r="B134" s="1129"/>
      <c r="C134" s="981"/>
      <c r="D134" s="981"/>
      <c r="E134" s="981"/>
      <c r="F134" s="1119" t="str">
        <f t="shared" si="2"/>
        <v xml:space="preserve"> </v>
      </c>
      <c r="G134" s="1157" t="str">
        <f t="shared" si="3"/>
        <v xml:space="preserve"> </v>
      </c>
    </row>
    <row r="135" spans="1:8" ht="15">
      <c r="A135" s="1112">
        <f t="shared" si="4"/>
        <v>104</v>
      </c>
      <c r="B135" s="943" t="s">
        <v>3071</v>
      </c>
      <c r="C135" s="988">
        <f>SUM(C133:C134)</f>
        <v>0</v>
      </c>
      <c r="D135" s="1133">
        <f>SUM(D133:D134)</f>
        <v>0</v>
      </c>
      <c r="E135" s="988">
        <f>SUM(E133:E134)</f>
        <v>0</v>
      </c>
      <c r="F135" s="1125" t="str">
        <f t="shared" si="2"/>
        <v xml:space="preserve"> </v>
      </c>
      <c r="G135" s="1126" t="str">
        <f t="shared" si="3"/>
        <v xml:space="preserve"> </v>
      </c>
    </row>
    <row r="136" spans="1:8" ht="15.75" thickBot="1">
      <c r="A136" s="1134">
        <v>105</v>
      </c>
      <c r="B136" s="1168" t="s">
        <v>3072</v>
      </c>
      <c r="C136" s="1169">
        <f>C45+C89+C115+C124+C132+C135</f>
        <v>79755715.400000006</v>
      </c>
      <c r="D136" s="2386">
        <f>D45+D89+D115+D124+D132+D1351</f>
        <v>865112388.1500001</v>
      </c>
      <c r="E136" s="1169">
        <f>E45+E89+E115+E124+E132+E135</f>
        <v>489310.58333333331</v>
      </c>
      <c r="F136" s="1170">
        <f t="shared" si="2"/>
        <v>162.99609719593573</v>
      </c>
      <c r="G136" s="1171">
        <f t="shared" si="3"/>
        <v>10.847026872133103</v>
      </c>
    </row>
    <row r="137" spans="1:8">
      <c r="C137" s="1172"/>
    </row>
    <row r="138" spans="1:8">
      <c r="A138" s="1006" t="s">
        <v>2812</v>
      </c>
      <c r="B138" s="1006"/>
      <c r="C138" s="1173"/>
      <c r="D138" s="1006"/>
      <c r="E138" s="1006"/>
      <c r="F138" s="1006"/>
      <c r="G138" s="1006"/>
    </row>
    <row r="139" spans="1:8">
      <c r="C139" s="1172"/>
      <c r="E139" s="1172"/>
    </row>
    <row r="140" spans="1:8">
      <c r="C140" s="1172"/>
    </row>
    <row r="141" spans="1:8" ht="15.75">
      <c r="A141" s="918" t="s">
        <v>302</v>
      </c>
      <c r="B141" s="1006"/>
      <c r="C141" s="1173"/>
      <c r="D141" s="1006"/>
      <c r="E141" s="1006"/>
      <c r="F141" s="1006"/>
      <c r="G141" s="1006"/>
    </row>
    <row r="142" spans="1:8">
      <c r="C142" s="1172"/>
    </row>
    <row r="143" spans="1:8" ht="15.75" thickBot="1">
      <c r="A143" s="909" t="str">
        <f>A67</f>
        <v>Annual Report of KeySpan Gas East Corporation d/b/a National Grid                            Year ended December 31, 2013</v>
      </c>
      <c r="C143" s="1174"/>
      <c r="D143" s="1140"/>
      <c r="E143" s="1140"/>
      <c r="F143" s="1109"/>
      <c r="G143" s="1141"/>
    </row>
    <row r="144" spans="1:8">
      <c r="A144" s="1008"/>
      <c r="B144" s="1009"/>
      <c r="C144" s="1175"/>
      <c r="D144" s="1142"/>
      <c r="E144" s="1142"/>
      <c r="F144" s="1142"/>
      <c r="G144" s="1143"/>
    </row>
    <row r="145" spans="1:7" ht="15">
      <c r="A145" s="1110" t="s">
        <v>2800</v>
      </c>
      <c r="B145" s="1006"/>
      <c r="C145" s="1176"/>
      <c r="D145" s="1141"/>
      <c r="E145" s="1141"/>
      <c r="F145" s="1141"/>
      <c r="G145" s="1144"/>
    </row>
    <row r="146" spans="1:7">
      <c r="A146" s="1012"/>
      <c r="C146" s="1174"/>
      <c r="D146" s="1140"/>
      <c r="E146" s="1140"/>
      <c r="F146" s="1140"/>
      <c r="G146" s="1145"/>
    </row>
    <row r="147" spans="1:7">
      <c r="A147" s="1146"/>
      <c r="B147" s="1027"/>
      <c r="C147" s="1177"/>
      <c r="D147" s="1147"/>
      <c r="E147" s="1148" t="s">
        <v>1633</v>
      </c>
      <c r="F147" s="1148" t="s">
        <v>2788</v>
      </c>
      <c r="G147" s="1149" t="s">
        <v>2661</v>
      </c>
    </row>
    <row r="148" spans="1:7">
      <c r="A148" s="1112"/>
      <c r="B148" s="1028"/>
      <c r="C148" s="1178"/>
      <c r="D148" s="1150"/>
      <c r="E148" s="1151" t="s">
        <v>2789</v>
      </c>
      <c r="F148" s="1151" t="s">
        <v>2790</v>
      </c>
      <c r="G148" s="1152" t="s">
        <v>1632</v>
      </c>
    </row>
    <row r="149" spans="1:7">
      <c r="A149" s="1112" t="s">
        <v>524</v>
      </c>
      <c r="B149" s="1113" t="s">
        <v>2791</v>
      </c>
      <c r="C149" s="1179" t="s">
        <v>2793</v>
      </c>
      <c r="D149" s="1151" t="s">
        <v>2661</v>
      </c>
      <c r="E149" s="1151" t="s">
        <v>1147</v>
      </c>
      <c r="F149" s="1151" t="s">
        <v>2792</v>
      </c>
      <c r="G149" s="1152" t="s">
        <v>2793</v>
      </c>
    </row>
    <row r="150" spans="1:7">
      <c r="A150" s="1115" t="s">
        <v>529</v>
      </c>
      <c r="B150" s="1116" t="s">
        <v>2502</v>
      </c>
      <c r="C150" s="1180" t="s">
        <v>2503</v>
      </c>
      <c r="D150" s="1153" t="s">
        <v>272</v>
      </c>
      <c r="E150" s="1153" t="s">
        <v>2279</v>
      </c>
      <c r="F150" s="1153" t="s">
        <v>2468</v>
      </c>
      <c r="G150" s="1154" t="s">
        <v>2469</v>
      </c>
    </row>
    <row r="151" spans="1:7" ht="15">
      <c r="A151" s="1112">
        <v>1</v>
      </c>
      <c r="B151" s="1127"/>
      <c r="C151" s="981"/>
      <c r="D151" s="981"/>
      <c r="E151" s="981"/>
      <c r="F151" s="1181" t="str">
        <f t="shared" ref="F151:F163" si="5">IF(ISERR(+C151/+E151)," ",(+C151/+E151))</f>
        <v xml:space="preserve"> </v>
      </c>
      <c r="G151" s="1155" t="str">
        <f t="shared" ref="G151:G163" si="6">IF(ISERR(+D151/+C151)," ",(+D151/+C151))</f>
        <v xml:space="preserve"> </v>
      </c>
    </row>
    <row r="152" spans="1:7" ht="15">
      <c r="A152" s="1112">
        <v>2</v>
      </c>
      <c r="B152" s="1127"/>
      <c r="C152" s="981"/>
      <c r="D152" s="1128"/>
      <c r="E152" s="981"/>
      <c r="F152" s="1181" t="str">
        <f t="shared" si="5"/>
        <v xml:space="preserve"> </v>
      </c>
      <c r="G152" s="1156" t="str">
        <f t="shared" si="6"/>
        <v xml:space="preserve"> </v>
      </c>
    </row>
    <row r="153" spans="1:7" ht="15">
      <c r="A153" s="1112">
        <v>3</v>
      </c>
      <c r="B153" s="1127"/>
      <c r="C153" s="981"/>
      <c r="D153" s="981"/>
      <c r="E153" s="981"/>
      <c r="F153" s="1181" t="str">
        <f t="shared" si="5"/>
        <v xml:space="preserve"> </v>
      </c>
      <c r="G153" s="1157" t="str">
        <f t="shared" si="6"/>
        <v xml:space="preserve"> </v>
      </c>
    </row>
    <row r="154" spans="1:7" ht="15">
      <c r="A154" s="1112">
        <v>4</v>
      </c>
      <c r="B154" s="1127"/>
      <c r="C154" s="981"/>
      <c r="D154" s="981"/>
      <c r="E154" s="981"/>
      <c r="F154" s="1181" t="str">
        <f t="shared" si="5"/>
        <v xml:space="preserve"> </v>
      </c>
      <c r="G154" s="1157" t="str">
        <f t="shared" si="6"/>
        <v xml:space="preserve"> </v>
      </c>
    </row>
    <row r="155" spans="1:7" ht="15">
      <c r="A155" s="1112">
        <v>5</v>
      </c>
      <c r="B155" s="1127"/>
      <c r="C155" s="981"/>
      <c r="D155" s="981"/>
      <c r="E155" s="981"/>
      <c r="F155" s="1181" t="str">
        <f t="shared" si="5"/>
        <v xml:space="preserve"> </v>
      </c>
      <c r="G155" s="1157" t="str">
        <f t="shared" si="6"/>
        <v xml:space="preserve"> </v>
      </c>
    </row>
    <row r="156" spans="1:7" ht="15">
      <c r="A156" s="1112">
        <v>6</v>
      </c>
      <c r="B156" s="1127"/>
      <c r="C156" s="981"/>
      <c r="D156" s="981"/>
      <c r="E156" s="981"/>
      <c r="F156" s="1181" t="str">
        <f t="shared" si="5"/>
        <v xml:space="preserve"> </v>
      </c>
      <c r="G156" s="1157" t="str">
        <f t="shared" si="6"/>
        <v xml:space="preserve"> </v>
      </c>
    </row>
    <row r="157" spans="1:7" ht="15">
      <c r="A157" s="1112">
        <v>7</v>
      </c>
      <c r="B157" s="1129"/>
      <c r="C157" s="981"/>
      <c r="D157" s="981"/>
      <c r="E157" s="981"/>
      <c r="F157" s="1181" t="str">
        <f t="shared" si="5"/>
        <v xml:space="preserve"> </v>
      </c>
      <c r="G157" s="1157" t="str">
        <f t="shared" si="6"/>
        <v xml:space="preserve"> </v>
      </c>
    </row>
    <row r="158" spans="1:7" ht="15">
      <c r="A158" s="1112">
        <v>8</v>
      </c>
      <c r="B158" s="1127"/>
      <c r="C158" s="981"/>
      <c r="D158" s="981"/>
      <c r="E158" s="981"/>
      <c r="F158" s="1181" t="str">
        <f t="shared" si="5"/>
        <v xml:space="preserve"> </v>
      </c>
      <c r="G158" s="1157" t="str">
        <f t="shared" si="6"/>
        <v xml:space="preserve"> </v>
      </c>
    </row>
    <row r="159" spans="1:7" ht="15">
      <c r="A159" s="1112">
        <v>9</v>
      </c>
      <c r="B159" s="1129"/>
      <c r="C159" s="981"/>
      <c r="D159" s="981"/>
      <c r="E159" s="981"/>
      <c r="F159" s="1181" t="str">
        <f t="shared" si="5"/>
        <v xml:space="preserve"> </v>
      </c>
      <c r="G159" s="1157" t="str">
        <f t="shared" si="6"/>
        <v xml:space="preserve"> </v>
      </c>
    </row>
    <row r="160" spans="1:7" ht="15">
      <c r="A160" s="1112">
        <v>10</v>
      </c>
      <c r="B160" s="1129"/>
      <c r="C160" s="981"/>
      <c r="D160" s="981"/>
      <c r="E160" s="981"/>
      <c r="F160" s="1181" t="str">
        <f t="shared" si="5"/>
        <v xml:space="preserve"> </v>
      </c>
      <c r="G160" s="1157" t="str">
        <f t="shared" si="6"/>
        <v xml:space="preserve"> </v>
      </c>
    </row>
    <row r="161" spans="1:7" ht="15">
      <c r="A161" s="1112">
        <v>11</v>
      </c>
      <c r="B161" s="1127"/>
      <c r="C161" s="981"/>
      <c r="D161" s="981"/>
      <c r="E161" s="981"/>
      <c r="F161" s="1181" t="str">
        <f t="shared" si="5"/>
        <v xml:space="preserve"> </v>
      </c>
      <c r="G161" s="1157" t="str">
        <f t="shared" si="6"/>
        <v xml:space="preserve"> </v>
      </c>
    </row>
    <row r="162" spans="1:7" ht="15">
      <c r="A162" s="1112">
        <v>12</v>
      </c>
      <c r="B162" s="1129"/>
      <c r="C162" s="981"/>
      <c r="D162" s="981"/>
      <c r="E162" s="981"/>
      <c r="F162" s="1181" t="str">
        <f t="shared" si="5"/>
        <v xml:space="preserve"> </v>
      </c>
      <c r="G162" s="1157" t="str">
        <f t="shared" si="6"/>
        <v xml:space="preserve"> </v>
      </c>
    </row>
    <row r="163" spans="1:7" ht="15">
      <c r="A163" s="1112">
        <v>13</v>
      </c>
      <c r="B163" s="1129"/>
      <c r="C163" s="981"/>
      <c r="D163" s="981"/>
      <c r="E163" s="981"/>
      <c r="F163" s="1181" t="str">
        <f t="shared" si="5"/>
        <v xml:space="preserve"> </v>
      </c>
      <c r="G163" s="1157" t="str">
        <f t="shared" si="6"/>
        <v xml:space="preserve"> </v>
      </c>
    </row>
    <row r="164" spans="1:7" ht="15">
      <c r="A164" s="1112">
        <v>14</v>
      </c>
      <c r="B164" s="1129"/>
      <c r="C164" s="981"/>
      <c r="D164" s="1128"/>
      <c r="E164" s="981"/>
      <c r="F164" s="1181"/>
      <c r="G164" s="1156"/>
    </row>
    <row r="165" spans="1:7" ht="15">
      <c r="A165" s="1112">
        <v>15</v>
      </c>
      <c r="B165" s="939"/>
      <c r="C165" s="960"/>
      <c r="D165" s="1182"/>
      <c r="E165" s="960"/>
      <c r="F165" s="1181"/>
      <c r="G165" s="1156"/>
    </row>
    <row r="166" spans="1:7" ht="15">
      <c r="A166" s="1112">
        <v>16</v>
      </c>
      <c r="B166" s="1127"/>
      <c r="C166" s="960"/>
      <c r="D166" s="1119"/>
      <c r="E166" s="1119"/>
      <c r="F166" s="1181" t="str">
        <f t="shared" ref="F166:F174" si="7">IF(ISERR(+C166/+E166)," ",(+C166/+E166))</f>
        <v xml:space="preserve"> </v>
      </c>
      <c r="G166" s="1155" t="str">
        <f t="shared" ref="G166:G174" si="8">IF(ISERR(+D166/+C166)," ",(+D166/+C166))</f>
        <v xml:space="preserve"> </v>
      </c>
    </row>
    <row r="167" spans="1:7" ht="15">
      <c r="A167" s="1112">
        <v>17</v>
      </c>
      <c r="B167" s="939"/>
      <c r="C167" s="960"/>
      <c r="D167" s="1182"/>
      <c r="E167" s="1119"/>
      <c r="F167" s="1181" t="str">
        <f t="shared" si="7"/>
        <v xml:space="preserve"> </v>
      </c>
      <c r="G167" s="1156" t="str">
        <f t="shared" si="8"/>
        <v xml:space="preserve"> </v>
      </c>
    </row>
    <row r="168" spans="1:7" ht="15">
      <c r="A168" s="1112">
        <v>18</v>
      </c>
      <c r="B168" s="939"/>
      <c r="C168" s="960"/>
      <c r="D168" s="1119"/>
      <c r="E168" s="1119"/>
      <c r="F168" s="1181" t="str">
        <f t="shared" si="7"/>
        <v xml:space="preserve"> </v>
      </c>
      <c r="G168" s="1157" t="str">
        <f t="shared" si="8"/>
        <v xml:space="preserve"> </v>
      </c>
    </row>
    <row r="169" spans="1:7" ht="15">
      <c r="A169" s="1112">
        <v>19</v>
      </c>
      <c r="B169" s="939"/>
      <c r="C169" s="960"/>
      <c r="D169" s="1119"/>
      <c r="E169" s="1119"/>
      <c r="F169" s="1181" t="str">
        <f t="shared" si="7"/>
        <v xml:space="preserve"> </v>
      </c>
      <c r="G169" s="1157" t="str">
        <f t="shared" si="8"/>
        <v xml:space="preserve"> </v>
      </c>
    </row>
    <row r="170" spans="1:7" ht="15">
      <c r="A170" s="1112">
        <v>20</v>
      </c>
      <c r="B170" s="1127"/>
      <c r="C170" s="981"/>
      <c r="D170" s="981"/>
      <c r="E170" s="981"/>
      <c r="F170" s="1181" t="str">
        <f t="shared" si="7"/>
        <v xml:space="preserve"> </v>
      </c>
      <c r="G170" s="1157" t="str">
        <f t="shared" si="8"/>
        <v xml:space="preserve"> </v>
      </c>
    </row>
    <row r="171" spans="1:7" ht="15">
      <c r="A171" s="1112">
        <v>21</v>
      </c>
      <c r="B171" s="1127"/>
      <c r="C171" s="981"/>
      <c r="D171" s="981"/>
      <c r="E171" s="981"/>
      <c r="F171" s="1181" t="str">
        <f t="shared" si="7"/>
        <v xml:space="preserve"> </v>
      </c>
      <c r="G171" s="1157" t="str">
        <f t="shared" si="8"/>
        <v xml:space="preserve"> </v>
      </c>
    </row>
    <row r="172" spans="1:7" ht="15">
      <c r="A172" s="1112">
        <v>22</v>
      </c>
      <c r="B172" s="1129"/>
      <c r="C172" s="981"/>
      <c r="D172" s="981"/>
      <c r="E172" s="981"/>
      <c r="F172" s="1181" t="str">
        <f t="shared" si="7"/>
        <v xml:space="preserve"> </v>
      </c>
      <c r="G172" s="1157" t="str">
        <f t="shared" si="8"/>
        <v xml:space="preserve"> </v>
      </c>
    </row>
    <row r="173" spans="1:7" ht="15">
      <c r="A173" s="1112">
        <v>23</v>
      </c>
      <c r="B173" s="1129"/>
      <c r="C173" s="981"/>
      <c r="D173" s="981"/>
      <c r="E173" s="981"/>
      <c r="F173" s="1181" t="str">
        <f t="shared" si="7"/>
        <v xml:space="preserve"> </v>
      </c>
      <c r="G173" s="1157" t="str">
        <f t="shared" si="8"/>
        <v xml:space="preserve"> </v>
      </c>
    </row>
    <row r="174" spans="1:7" ht="15">
      <c r="A174" s="1112">
        <v>24</v>
      </c>
      <c r="B174" s="1129"/>
      <c r="C174" s="981"/>
      <c r="D174" s="981"/>
      <c r="E174" s="981"/>
      <c r="F174" s="1181" t="str">
        <f t="shared" si="7"/>
        <v xml:space="preserve"> </v>
      </c>
      <c r="G174" s="1157" t="str">
        <f t="shared" si="8"/>
        <v xml:space="preserve"> </v>
      </c>
    </row>
    <row r="175" spans="1:7" ht="15">
      <c r="A175" s="1112">
        <v>25</v>
      </c>
      <c r="B175" s="1129"/>
      <c r="C175" s="981"/>
      <c r="D175" s="1128"/>
      <c r="E175" s="981"/>
      <c r="F175" s="1181"/>
      <c r="G175" s="1156"/>
    </row>
    <row r="176" spans="1:7" ht="15">
      <c r="A176" s="1112">
        <v>26</v>
      </c>
      <c r="B176" s="1127"/>
      <c r="C176" s="981"/>
      <c r="D176" s="981"/>
      <c r="E176" s="981"/>
      <c r="F176" s="1181" t="str">
        <f t="shared" ref="F176:F184" si="9">IF(ISERR(+C176/+E176)," ",(+C176/+E176))</f>
        <v xml:space="preserve"> </v>
      </c>
      <c r="G176" s="1155" t="str">
        <f t="shared" ref="G176:G184" si="10">IF(ISERR(+D176/+C176)," ",(+D176/+C176))</f>
        <v xml:space="preserve"> </v>
      </c>
    </row>
    <row r="177" spans="1:7" ht="15">
      <c r="A177" s="1112">
        <v>27</v>
      </c>
      <c r="B177" s="1129"/>
      <c r="C177" s="981"/>
      <c r="D177" s="1128"/>
      <c r="E177" s="981"/>
      <c r="F177" s="1181" t="str">
        <f t="shared" si="9"/>
        <v xml:space="preserve"> </v>
      </c>
      <c r="G177" s="1155" t="str">
        <f t="shared" si="10"/>
        <v xml:space="preserve"> </v>
      </c>
    </row>
    <row r="178" spans="1:7" ht="15">
      <c r="A178" s="1112">
        <v>28</v>
      </c>
      <c r="B178" s="1129"/>
      <c r="C178" s="981"/>
      <c r="D178" s="981"/>
      <c r="E178" s="981"/>
      <c r="F178" s="1181" t="str">
        <f t="shared" si="9"/>
        <v xml:space="preserve"> </v>
      </c>
      <c r="G178" s="1157" t="str">
        <f t="shared" si="10"/>
        <v xml:space="preserve"> </v>
      </c>
    </row>
    <row r="179" spans="1:7" ht="15">
      <c r="A179" s="1112">
        <v>29</v>
      </c>
      <c r="B179" s="1129"/>
      <c r="C179" s="981"/>
      <c r="D179" s="981"/>
      <c r="E179" s="981"/>
      <c r="F179" s="1181" t="str">
        <f t="shared" si="9"/>
        <v xml:space="preserve"> </v>
      </c>
      <c r="G179" s="1157" t="str">
        <f t="shared" si="10"/>
        <v xml:space="preserve"> </v>
      </c>
    </row>
    <row r="180" spans="1:7" ht="15">
      <c r="A180" s="1112">
        <v>30</v>
      </c>
      <c r="B180" s="1129"/>
      <c r="C180" s="981"/>
      <c r="D180" s="981"/>
      <c r="E180" s="981"/>
      <c r="F180" s="1181" t="str">
        <f t="shared" si="9"/>
        <v xml:space="preserve"> </v>
      </c>
      <c r="G180" s="1157" t="str">
        <f t="shared" si="10"/>
        <v xml:space="preserve"> </v>
      </c>
    </row>
    <row r="181" spans="1:7" ht="15">
      <c r="A181" s="1112">
        <v>31</v>
      </c>
      <c r="B181" s="1129"/>
      <c r="C181" s="981"/>
      <c r="D181" s="981"/>
      <c r="E181" s="981"/>
      <c r="F181" s="1181" t="str">
        <f t="shared" si="9"/>
        <v xml:space="preserve"> </v>
      </c>
      <c r="G181" s="1157" t="str">
        <f t="shared" si="10"/>
        <v xml:space="preserve"> </v>
      </c>
    </row>
    <row r="182" spans="1:7" ht="15">
      <c r="A182" s="1112">
        <v>32</v>
      </c>
      <c r="B182" s="1129"/>
      <c r="C182" s="981"/>
      <c r="D182" s="981"/>
      <c r="E182" s="981"/>
      <c r="F182" s="1181" t="str">
        <f t="shared" si="9"/>
        <v xml:space="preserve"> </v>
      </c>
      <c r="G182" s="1157" t="str">
        <f t="shared" si="10"/>
        <v xml:space="preserve"> </v>
      </c>
    </row>
    <row r="183" spans="1:7" ht="15">
      <c r="A183" s="1112">
        <v>33</v>
      </c>
      <c r="B183" s="1129"/>
      <c r="C183" s="981"/>
      <c r="D183" s="981"/>
      <c r="E183" s="981"/>
      <c r="F183" s="1181" t="str">
        <f t="shared" si="9"/>
        <v xml:space="preserve"> </v>
      </c>
      <c r="G183" s="1157" t="str">
        <f t="shared" si="10"/>
        <v xml:space="preserve"> </v>
      </c>
    </row>
    <row r="184" spans="1:7" ht="15">
      <c r="A184" s="1112">
        <v>34</v>
      </c>
      <c r="B184" s="1129"/>
      <c r="C184" s="981"/>
      <c r="D184" s="981"/>
      <c r="E184" s="981"/>
      <c r="F184" s="1181" t="str">
        <f t="shared" si="9"/>
        <v xml:space="preserve"> </v>
      </c>
      <c r="G184" s="1157" t="str">
        <f t="shared" si="10"/>
        <v xml:space="preserve"> </v>
      </c>
    </row>
    <row r="185" spans="1:7" ht="15">
      <c r="A185" s="1112">
        <v>35</v>
      </c>
      <c r="B185" s="1129"/>
      <c r="C185" s="981"/>
      <c r="D185" s="1128"/>
      <c r="E185" s="981"/>
      <c r="F185" s="1181"/>
      <c r="G185" s="1156"/>
    </row>
    <row r="186" spans="1:7" ht="15">
      <c r="A186" s="1112">
        <v>36</v>
      </c>
      <c r="B186" s="939"/>
      <c r="C186" s="960"/>
      <c r="D186" s="1182"/>
      <c r="E186" s="960"/>
      <c r="F186" s="1181"/>
      <c r="G186" s="1156"/>
    </row>
    <row r="187" spans="1:7" ht="15">
      <c r="A187" s="1112">
        <v>37</v>
      </c>
      <c r="B187" s="1127"/>
      <c r="C187" s="981"/>
      <c r="D187" s="981"/>
      <c r="E187" s="981"/>
      <c r="F187" s="1181"/>
      <c r="G187" s="1155"/>
    </row>
    <row r="188" spans="1:7" ht="15">
      <c r="A188" s="1112">
        <v>38</v>
      </c>
      <c r="B188" s="1129"/>
      <c r="C188" s="981"/>
      <c r="D188" s="1183"/>
      <c r="E188" s="981"/>
      <c r="F188" s="1181" t="str">
        <f>IF(ISERR(+C188/+E188)," ",(+C188/+E188))</f>
        <v xml:space="preserve"> </v>
      </c>
      <c r="G188" s="1155" t="str">
        <f>IF(ISERR(+D188/+C188)," ",(+D188/+C188))</f>
        <v xml:space="preserve"> </v>
      </c>
    </row>
    <row r="189" spans="1:7" ht="15">
      <c r="A189" s="1112">
        <v>39</v>
      </c>
      <c r="B189" s="1129"/>
      <c r="C189" s="981"/>
      <c r="D189" s="981"/>
      <c r="E189" s="981"/>
      <c r="F189" s="1181" t="str">
        <f>IF(ISERR(+C189/+E189)," ",(+C189/+E189))</f>
        <v xml:space="preserve"> </v>
      </c>
      <c r="G189" s="1157" t="str">
        <f>IF(ISERR(+D189/+C189)," ",(+D189/+C189))</f>
        <v xml:space="preserve"> </v>
      </c>
    </row>
    <row r="190" spans="1:7" ht="15">
      <c r="A190" s="1112">
        <v>40</v>
      </c>
      <c r="B190" s="1129"/>
      <c r="C190" s="981"/>
      <c r="D190" s="981"/>
      <c r="E190" s="981"/>
      <c r="F190" s="1181" t="str">
        <f>IF(ISERR(+C190/+E190)," ",(+C190/+E190))</f>
        <v xml:space="preserve"> </v>
      </c>
      <c r="G190" s="1157" t="str">
        <f>IF(ISERR(+D190/+C190)," ",(+D190/+C190))</f>
        <v xml:space="preserve"> </v>
      </c>
    </row>
    <row r="191" spans="1:7" ht="15">
      <c r="A191" s="1112">
        <v>41</v>
      </c>
      <c r="B191" s="1129"/>
      <c r="C191" s="981"/>
      <c r="D191" s="1128"/>
      <c r="E191" s="981"/>
      <c r="F191" s="1181"/>
      <c r="G191" s="1156"/>
    </row>
    <row r="192" spans="1:7" ht="15">
      <c r="A192" s="1112">
        <v>42</v>
      </c>
      <c r="B192" s="1127"/>
      <c r="C192" s="981"/>
      <c r="D192" s="981"/>
      <c r="E192" s="981"/>
      <c r="F192" s="1181"/>
      <c r="G192" s="1155"/>
    </row>
    <row r="193" spans="1:7" ht="15">
      <c r="A193" s="1112">
        <v>43</v>
      </c>
      <c r="B193" s="1129"/>
      <c r="C193" s="981"/>
      <c r="D193" s="1128"/>
      <c r="E193" s="981"/>
      <c r="F193" s="1181"/>
      <c r="G193" s="1157"/>
    </row>
    <row r="194" spans="1:7" ht="15">
      <c r="A194" s="1112">
        <v>44</v>
      </c>
      <c r="B194" s="1129"/>
      <c r="C194" s="981"/>
      <c r="D194" s="981"/>
      <c r="E194" s="981"/>
      <c r="F194" s="1181"/>
      <c r="G194" s="1157"/>
    </row>
    <row r="195" spans="1:7" ht="15">
      <c r="A195" s="1112">
        <v>45</v>
      </c>
      <c r="B195" s="1129"/>
      <c r="C195" s="981"/>
      <c r="D195" s="1128"/>
      <c r="E195" s="981"/>
      <c r="F195" s="1181"/>
      <c r="G195" s="1156"/>
    </row>
    <row r="196" spans="1:7" ht="15">
      <c r="A196" s="1112">
        <v>46</v>
      </c>
      <c r="B196" s="939"/>
      <c r="C196" s="960"/>
      <c r="D196" s="1182"/>
      <c r="E196" s="960"/>
      <c r="F196" s="1181"/>
      <c r="G196" s="1156"/>
    </row>
    <row r="197" spans="1:7" ht="15">
      <c r="A197" s="1112">
        <v>47</v>
      </c>
      <c r="B197" s="1127"/>
      <c r="C197" s="981"/>
      <c r="D197" s="981"/>
      <c r="E197" s="981"/>
      <c r="F197" s="1181"/>
      <c r="G197" s="1155"/>
    </row>
    <row r="198" spans="1:7" ht="15">
      <c r="A198" s="1112">
        <v>48</v>
      </c>
      <c r="B198" s="1129"/>
      <c r="C198" s="981"/>
      <c r="D198" s="1128"/>
      <c r="E198" s="981"/>
      <c r="F198" s="1181"/>
      <c r="G198" s="1156"/>
    </row>
    <row r="199" spans="1:7" ht="15">
      <c r="A199" s="1112">
        <v>49</v>
      </c>
      <c r="B199" s="1129"/>
      <c r="C199" s="981"/>
      <c r="D199" s="981"/>
      <c r="E199" s="981"/>
      <c r="F199" s="1181"/>
      <c r="G199" s="1157"/>
    </row>
    <row r="200" spans="1:7" ht="15">
      <c r="A200" s="1112">
        <v>50</v>
      </c>
      <c r="B200" s="1129"/>
      <c r="C200" s="981"/>
      <c r="D200" s="1128"/>
      <c r="E200" s="981"/>
      <c r="F200" s="1181"/>
      <c r="G200" s="1156"/>
    </row>
    <row r="201" spans="1:7" ht="15">
      <c r="A201" s="1112">
        <v>51</v>
      </c>
      <c r="B201" s="1127"/>
      <c r="C201" s="981"/>
      <c r="D201" s="981"/>
      <c r="E201" s="981"/>
      <c r="F201" s="1181"/>
      <c r="G201" s="1155"/>
    </row>
    <row r="202" spans="1:7" ht="15">
      <c r="A202" s="1112">
        <v>52</v>
      </c>
      <c r="B202" s="1129"/>
      <c r="C202" s="981"/>
      <c r="D202" s="1128"/>
      <c r="E202" s="981"/>
      <c r="F202" s="1181"/>
      <c r="G202" s="1156"/>
    </row>
    <row r="203" spans="1:7" ht="15">
      <c r="A203" s="1112">
        <v>53</v>
      </c>
      <c r="B203" s="1129"/>
      <c r="C203" s="981"/>
      <c r="D203" s="981"/>
      <c r="E203" s="981"/>
      <c r="F203" s="1181"/>
      <c r="G203" s="1157"/>
    </row>
    <row r="204" spans="1:7" ht="15">
      <c r="A204" s="1112">
        <v>54</v>
      </c>
      <c r="B204" s="939"/>
      <c r="C204" s="960"/>
      <c r="D204" s="1182"/>
      <c r="E204" s="960"/>
      <c r="F204" s="1181"/>
      <c r="G204" s="1184"/>
    </row>
    <row r="205" spans="1:7" ht="15">
      <c r="A205" s="1112">
        <v>55</v>
      </c>
      <c r="B205" s="1129"/>
      <c r="C205" s="981"/>
      <c r="D205" s="1128"/>
      <c r="E205" s="981"/>
      <c r="F205" s="1181"/>
      <c r="G205" s="1157"/>
    </row>
    <row r="206" spans="1:7" ht="15">
      <c r="A206" s="1112">
        <v>56</v>
      </c>
      <c r="B206" s="1129"/>
      <c r="C206" s="981"/>
      <c r="D206" s="981"/>
      <c r="E206" s="981"/>
      <c r="F206" s="1181"/>
      <c r="G206" s="1157"/>
    </row>
    <row r="207" spans="1:7" ht="15">
      <c r="A207" s="1112">
        <v>57</v>
      </c>
      <c r="B207" s="939"/>
      <c r="C207" s="960"/>
      <c r="D207" s="1182"/>
      <c r="E207" s="960"/>
      <c r="F207" s="1181"/>
      <c r="G207" s="1156"/>
    </row>
    <row r="208" spans="1:7" ht="15.75" thickBot="1">
      <c r="A208" s="1134">
        <v>58</v>
      </c>
      <c r="B208" s="1185"/>
      <c r="C208" s="1186"/>
      <c r="D208" s="1187"/>
      <c r="E208" s="1186"/>
      <c r="F208" s="1188"/>
      <c r="G208" s="1171"/>
    </row>
    <row r="210" spans="1:7">
      <c r="A210" s="1006" t="s">
        <v>2813</v>
      </c>
      <c r="B210" s="1006"/>
      <c r="C210" s="1006"/>
      <c r="D210" s="1006"/>
      <c r="E210" s="1006"/>
      <c r="F210" s="1006"/>
      <c r="G210" s="1006"/>
    </row>
  </sheetData>
  <printOptions horizontalCentered="1" verticalCentered="1"/>
  <pageMargins left="0.25" right="0.25" top="0.25" bottom="0.25" header="0.5" footer="0.21"/>
  <pageSetup scale="48" fitToHeight="2" orientation="portrait" r:id="rId1"/>
  <headerFooter alignWithMargins="0"/>
  <rowBreaks count="2" manualBreakCount="2">
    <brk id="66" max="16383" man="1"/>
    <brk id="138" max="16383"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47"/>
  <dimension ref="A1:J386"/>
  <sheetViews>
    <sheetView defaultGridColor="0" view="pageBreakPreview" topLeftCell="D250" colorId="22" zoomScale="90" zoomScaleNormal="70" zoomScaleSheetLayoutView="90" workbookViewId="0">
      <selection activeCell="G281" sqref="G254:G281"/>
    </sheetView>
  </sheetViews>
  <sheetFormatPr defaultColWidth="9.6640625" defaultRowHeight="15"/>
  <cols>
    <col min="1" max="1" width="5.6640625" style="868" customWidth="1"/>
    <col min="2" max="2" width="6.6640625" style="868" customWidth="1"/>
    <col min="3" max="3" width="58.5546875" style="868" customWidth="1"/>
    <col min="4" max="4" width="27" style="868" customWidth="1"/>
    <col min="5" max="5" width="23.5546875" style="868" customWidth="1"/>
    <col min="6" max="6" width="9.6640625" style="868"/>
    <col min="7" max="7" width="13.109375" style="868" bestFit="1" customWidth="1"/>
    <col min="8" max="8" width="15.5546875" style="868" bestFit="1" customWidth="1"/>
    <col min="9" max="10" width="15.6640625" style="868" bestFit="1" customWidth="1"/>
    <col min="11" max="16384" width="9.6640625" style="868"/>
  </cols>
  <sheetData>
    <row r="1" spans="1:5" ht="15.75" thickBot="1">
      <c r="A1" s="909" t="s">
        <v>3065</v>
      </c>
      <c r="D1" s="863"/>
    </row>
    <row r="2" spans="1:5">
      <c r="A2" s="1517"/>
      <c r="B2" s="1878"/>
      <c r="C2" s="1878"/>
      <c r="D2" s="1878"/>
      <c r="E2" s="1518"/>
    </row>
    <row r="3" spans="1:5" ht="15.75">
      <c r="A3" s="866" t="s">
        <v>1090</v>
      </c>
      <c r="B3" s="898"/>
      <c r="C3" s="898"/>
      <c r="D3" s="898"/>
      <c r="E3" s="1879"/>
    </row>
    <row r="4" spans="1:5">
      <c r="A4" s="1486"/>
      <c r="E4" s="908"/>
    </row>
    <row r="5" spans="1:5">
      <c r="A5" s="1486"/>
      <c r="B5" s="868" t="s">
        <v>1091</v>
      </c>
      <c r="E5" s="908"/>
    </row>
    <row r="6" spans="1:5">
      <c r="A6" s="1486"/>
      <c r="E6" s="908"/>
    </row>
    <row r="7" spans="1:5">
      <c r="A7" s="1880"/>
      <c r="B7" s="1487"/>
      <c r="C7" s="1487"/>
      <c r="D7" s="1487"/>
      <c r="E7" s="1522"/>
    </row>
    <row r="8" spans="1:5">
      <c r="A8" s="1917"/>
      <c r="C8" s="1918"/>
      <c r="D8" s="1524" t="s">
        <v>1092</v>
      </c>
      <c r="E8" s="1919" t="s">
        <v>1092</v>
      </c>
    </row>
    <row r="9" spans="1:5">
      <c r="A9" s="1917" t="s">
        <v>1093</v>
      </c>
      <c r="C9" s="1524" t="s">
        <v>2696</v>
      </c>
      <c r="D9" s="1524" t="s">
        <v>1094</v>
      </c>
      <c r="E9" s="1919" t="s">
        <v>1095</v>
      </c>
    </row>
    <row r="10" spans="1:5">
      <c r="A10" s="1920" t="s">
        <v>1096</v>
      </c>
      <c r="B10" s="1487"/>
      <c r="C10" s="1530" t="s">
        <v>2502</v>
      </c>
      <c r="D10" s="1530" t="s">
        <v>2503</v>
      </c>
      <c r="E10" s="1921" t="s">
        <v>272</v>
      </c>
    </row>
    <row r="11" spans="1:5">
      <c r="A11" s="1917">
        <v>1</v>
      </c>
      <c r="C11" s="1524" t="s">
        <v>967</v>
      </c>
      <c r="D11" s="1918"/>
      <c r="E11" s="908"/>
    </row>
    <row r="12" spans="1:5">
      <c r="A12" s="1917">
        <v>2</v>
      </c>
      <c r="C12" s="1524" t="s">
        <v>968</v>
      </c>
      <c r="D12" s="1918"/>
      <c r="E12" s="908"/>
    </row>
    <row r="13" spans="1:5">
      <c r="A13" s="1917">
        <v>3</v>
      </c>
      <c r="C13" s="1918" t="s">
        <v>969</v>
      </c>
      <c r="D13" s="1922">
        <v>0</v>
      </c>
      <c r="E13" s="1923">
        <v>0</v>
      </c>
    </row>
    <row r="14" spans="1:5">
      <c r="A14" s="1917">
        <v>4</v>
      </c>
      <c r="C14" s="1918" t="s">
        <v>970</v>
      </c>
      <c r="D14" s="1539"/>
      <c r="E14" s="1924"/>
    </row>
    <row r="15" spans="1:5">
      <c r="A15" s="1917">
        <v>5</v>
      </c>
      <c r="C15" s="1918" t="s">
        <v>971</v>
      </c>
      <c r="D15" s="1539"/>
      <c r="E15" s="1924"/>
    </row>
    <row r="16" spans="1:5">
      <c r="A16" s="1917">
        <v>6</v>
      </c>
      <c r="C16" s="1918" t="s">
        <v>718</v>
      </c>
      <c r="D16" s="1925"/>
      <c r="E16" s="1910"/>
    </row>
    <row r="17" spans="1:5">
      <c r="A17" s="1917">
        <v>7</v>
      </c>
      <c r="C17" s="1524" t="s">
        <v>719</v>
      </c>
      <c r="D17" s="1538"/>
      <c r="E17" s="1909"/>
    </row>
    <row r="18" spans="1:5">
      <c r="A18" s="1917">
        <v>8</v>
      </c>
      <c r="C18" s="1524" t="s">
        <v>720</v>
      </c>
      <c r="D18" s="1926"/>
      <c r="E18" s="1906"/>
    </row>
    <row r="19" spans="1:5">
      <c r="A19" s="1917">
        <v>9</v>
      </c>
      <c r="C19" s="1524" t="s">
        <v>721</v>
      </c>
      <c r="D19" s="1927"/>
      <c r="E19" s="1909"/>
    </row>
    <row r="20" spans="1:5">
      <c r="A20" s="1917">
        <v>10</v>
      </c>
      <c r="B20" s="868" t="s">
        <v>722</v>
      </c>
      <c r="C20" s="1918" t="s">
        <v>723</v>
      </c>
      <c r="D20" s="1928" t="s">
        <v>273</v>
      </c>
      <c r="E20" s="1929" t="s">
        <v>273</v>
      </c>
    </row>
    <row r="21" spans="1:5">
      <c r="A21" s="1917">
        <v>11</v>
      </c>
      <c r="B21" s="868" t="s">
        <v>724</v>
      </c>
      <c r="C21" s="1918" t="s">
        <v>725</v>
      </c>
      <c r="D21" s="1927"/>
      <c r="E21" s="1909"/>
    </row>
    <row r="22" spans="1:5">
      <c r="A22" s="1917">
        <v>12</v>
      </c>
      <c r="B22" s="868" t="s">
        <v>726</v>
      </c>
      <c r="C22" s="1918" t="s">
        <v>727</v>
      </c>
      <c r="D22" s="1927"/>
      <c r="E22" s="1909"/>
    </row>
    <row r="23" spans="1:5">
      <c r="A23" s="1917">
        <v>13</v>
      </c>
      <c r="B23" s="868" t="s">
        <v>728</v>
      </c>
      <c r="C23" s="1918" t="s">
        <v>729</v>
      </c>
      <c r="D23" s="1927"/>
      <c r="E23" s="1909"/>
    </row>
    <row r="24" spans="1:5">
      <c r="A24" s="1917">
        <v>14</v>
      </c>
      <c r="B24" s="868" t="s">
        <v>730</v>
      </c>
      <c r="C24" s="1918" t="s">
        <v>731</v>
      </c>
      <c r="D24" s="1927"/>
      <c r="E24" s="1909"/>
    </row>
    <row r="25" spans="1:5">
      <c r="A25" s="1917">
        <v>15</v>
      </c>
      <c r="B25" s="868" t="s">
        <v>732</v>
      </c>
      <c r="C25" s="1918" t="s">
        <v>2871</v>
      </c>
      <c r="D25" s="1538"/>
      <c r="E25" s="1909"/>
    </row>
    <row r="26" spans="1:5">
      <c r="A26" s="1917">
        <v>16</v>
      </c>
      <c r="B26" s="868" t="s">
        <v>2872</v>
      </c>
      <c r="C26" s="1918" t="s">
        <v>2873</v>
      </c>
      <c r="D26" s="1538"/>
      <c r="E26" s="1909"/>
    </row>
    <row r="27" spans="1:5">
      <c r="A27" s="1917">
        <v>17</v>
      </c>
      <c r="B27" s="868" t="s">
        <v>2874</v>
      </c>
      <c r="C27" s="1918" t="s">
        <v>2875</v>
      </c>
      <c r="D27" s="1927"/>
      <c r="E27" s="1909"/>
    </row>
    <row r="28" spans="1:5">
      <c r="A28" s="1917">
        <v>18</v>
      </c>
      <c r="B28" s="868" t="s">
        <v>2876</v>
      </c>
      <c r="C28" s="1918" t="s">
        <v>2877</v>
      </c>
      <c r="D28" s="1927"/>
      <c r="E28" s="1909"/>
    </row>
    <row r="29" spans="1:5">
      <c r="A29" s="1917">
        <v>19</v>
      </c>
      <c r="B29" s="868" t="s">
        <v>2878</v>
      </c>
      <c r="C29" s="1918" t="s">
        <v>2879</v>
      </c>
      <c r="D29" s="1927"/>
      <c r="E29" s="1909"/>
    </row>
    <row r="30" spans="1:5">
      <c r="A30" s="1917">
        <v>20</v>
      </c>
      <c r="B30" s="868" t="s">
        <v>2880</v>
      </c>
      <c r="C30" s="1918" t="s">
        <v>2881</v>
      </c>
      <c r="D30" s="1927"/>
      <c r="E30" s="1909"/>
    </row>
    <row r="31" spans="1:5">
      <c r="A31" s="1917">
        <v>21</v>
      </c>
      <c r="C31" s="1918" t="s">
        <v>2882</v>
      </c>
      <c r="D31" s="1930">
        <f>SUM(D20:D30)</f>
        <v>0</v>
      </c>
      <c r="E31" s="1931">
        <f>SUM(E20:E30)</f>
        <v>0</v>
      </c>
    </row>
    <row r="32" spans="1:5">
      <c r="A32" s="1917">
        <v>22</v>
      </c>
      <c r="C32" s="1524" t="s">
        <v>2883</v>
      </c>
      <c r="D32" s="1538"/>
      <c r="E32" s="1909"/>
    </row>
    <row r="33" spans="1:5">
      <c r="A33" s="1917">
        <v>23</v>
      </c>
      <c r="B33" s="868" t="s">
        <v>2884</v>
      </c>
      <c r="C33" s="1918" t="s">
        <v>2885</v>
      </c>
      <c r="D33" s="1928" t="s">
        <v>273</v>
      </c>
      <c r="E33" s="1929" t="s">
        <v>273</v>
      </c>
    </row>
    <row r="34" spans="1:5">
      <c r="A34" s="1917">
        <v>24</v>
      </c>
      <c r="B34" s="868" t="s">
        <v>2886</v>
      </c>
      <c r="C34" s="1918" t="s">
        <v>2887</v>
      </c>
      <c r="D34" s="1927"/>
      <c r="E34" s="1909"/>
    </row>
    <row r="35" spans="1:5">
      <c r="A35" s="1917">
        <v>25</v>
      </c>
      <c r="B35" s="868" t="s">
        <v>2888</v>
      </c>
      <c r="C35" s="1918" t="s">
        <v>2889</v>
      </c>
      <c r="D35" s="1927"/>
      <c r="E35" s="1909"/>
    </row>
    <row r="36" spans="1:5">
      <c r="A36" s="1917">
        <v>26</v>
      </c>
      <c r="B36" s="868" t="s">
        <v>2890</v>
      </c>
      <c r="C36" s="1918" t="s">
        <v>2891</v>
      </c>
      <c r="D36" s="1927"/>
      <c r="E36" s="1909"/>
    </row>
    <row r="37" spans="1:5">
      <c r="A37" s="1917">
        <v>27</v>
      </c>
      <c r="B37" s="868" t="s">
        <v>2892</v>
      </c>
      <c r="C37" s="1918" t="s">
        <v>2893</v>
      </c>
      <c r="D37" s="1927"/>
      <c r="E37" s="1909"/>
    </row>
    <row r="38" spans="1:5">
      <c r="A38" s="1917">
        <v>28</v>
      </c>
      <c r="B38" s="868" t="s">
        <v>2894</v>
      </c>
      <c r="C38" s="1918" t="s">
        <v>2895</v>
      </c>
      <c r="D38" s="1927"/>
      <c r="E38" s="1909"/>
    </row>
    <row r="39" spans="1:5">
      <c r="A39" s="1917">
        <v>29</v>
      </c>
      <c r="B39" s="868" t="s">
        <v>1523</v>
      </c>
      <c r="C39" s="1918" t="s">
        <v>1524</v>
      </c>
      <c r="D39" s="1927"/>
      <c r="E39" s="1909"/>
    </row>
    <row r="40" spans="1:5">
      <c r="A40" s="1917">
        <v>30</v>
      </c>
      <c r="B40" s="868" t="s">
        <v>1525</v>
      </c>
      <c r="C40" s="1918" t="s">
        <v>1526</v>
      </c>
      <c r="D40" s="1927"/>
      <c r="E40" s="1909"/>
    </row>
    <row r="41" spans="1:5">
      <c r="A41" s="1917">
        <v>31</v>
      </c>
      <c r="B41" s="868" t="s">
        <v>1527</v>
      </c>
      <c r="C41" s="1918" t="s">
        <v>1528</v>
      </c>
      <c r="D41" s="1927"/>
      <c r="E41" s="1909"/>
    </row>
    <row r="42" spans="1:5">
      <c r="A42" s="1917">
        <v>32</v>
      </c>
      <c r="C42" s="1918" t="s">
        <v>1529</v>
      </c>
      <c r="D42" s="1539">
        <f>SUM(D33:D41)</f>
        <v>0</v>
      </c>
      <c r="E42" s="1924">
        <f>SUM(E33:E41)</f>
        <v>0</v>
      </c>
    </row>
    <row r="43" spans="1:5">
      <c r="A43" s="1917">
        <v>33</v>
      </c>
      <c r="C43" s="1918" t="s">
        <v>1530</v>
      </c>
      <c r="D43" s="1932">
        <f>D31+D42</f>
        <v>0</v>
      </c>
      <c r="E43" s="1933">
        <f>E31+E42</f>
        <v>0</v>
      </c>
    </row>
    <row r="44" spans="1:5">
      <c r="A44" s="1917">
        <v>34</v>
      </c>
      <c r="C44" s="1524" t="s">
        <v>1531</v>
      </c>
      <c r="D44" s="1918"/>
      <c r="E44" s="908"/>
    </row>
    <row r="45" spans="1:5">
      <c r="A45" s="1917">
        <v>35</v>
      </c>
      <c r="C45" s="1524" t="s">
        <v>721</v>
      </c>
      <c r="D45" s="1918"/>
      <c r="E45" s="908"/>
    </row>
    <row r="46" spans="1:5">
      <c r="A46" s="1917">
        <v>36</v>
      </c>
      <c r="B46" s="868" t="s">
        <v>1532</v>
      </c>
      <c r="C46" s="1918" t="s">
        <v>723</v>
      </c>
      <c r="D46" s="1934" t="s">
        <v>273</v>
      </c>
      <c r="E46" s="1935" t="s">
        <v>273</v>
      </c>
    </row>
    <row r="47" spans="1:5">
      <c r="A47" s="1917">
        <v>37</v>
      </c>
      <c r="B47" s="868" t="s">
        <v>1533</v>
      </c>
      <c r="C47" s="1918" t="s">
        <v>1534</v>
      </c>
      <c r="D47" s="1927"/>
      <c r="E47" s="1909"/>
    </row>
    <row r="48" spans="1:5">
      <c r="A48" s="1917">
        <v>38</v>
      </c>
      <c r="B48" s="868" t="s">
        <v>1535</v>
      </c>
      <c r="C48" s="1918" t="s">
        <v>1536</v>
      </c>
      <c r="D48" s="1927"/>
      <c r="E48" s="1909"/>
    </row>
    <row r="49" spans="1:5">
      <c r="A49" s="1917">
        <v>39</v>
      </c>
      <c r="B49" s="868" t="s">
        <v>1537</v>
      </c>
      <c r="C49" s="1918" t="s">
        <v>1538</v>
      </c>
      <c r="D49" s="1927"/>
      <c r="E49" s="1909"/>
    </row>
    <row r="50" spans="1:5">
      <c r="A50" s="1917">
        <v>40</v>
      </c>
      <c r="B50" s="868" t="s">
        <v>1539</v>
      </c>
      <c r="C50" s="1918" t="s">
        <v>1540</v>
      </c>
      <c r="D50" s="1926"/>
      <c r="E50" s="1906"/>
    </row>
    <row r="51" spans="1:5">
      <c r="A51" s="1917">
        <v>41</v>
      </c>
      <c r="B51" s="868" t="s">
        <v>1541</v>
      </c>
      <c r="C51" s="1918" t="s">
        <v>1542</v>
      </c>
      <c r="D51" s="1927"/>
      <c r="E51" s="1909"/>
    </row>
    <row r="52" spans="1:5">
      <c r="A52" s="1917">
        <v>42</v>
      </c>
      <c r="B52" s="868" t="s">
        <v>1543</v>
      </c>
      <c r="C52" s="1918" t="s">
        <v>1544</v>
      </c>
      <c r="D52" s="1538"/>
      <c r="E52" s="1909"/>
    </row>
    <row r="53" spans="1:5">
      <c r="A53" s="1917">
        <v>43</v>
      </c>
      <c r="B53" s="868" t="s">
        <v>1545</v>
      </c>
      <c r="C53" s="1918" t="s">
        <v>1546</v>
      </c>
      <c r="D53" s="1927"/>
      <c r="E53" s="1909"/>
    </row>
    <row r="54" spans="1:5">
      <c r="A54" s="1917">
        <v>44</v>
      </c>
      <c r="B54" s="868" t="s">
        <v>1547</v>
      </c>
      <c r="C54" s="1918" t="s">
        <v>1548</v>
      </c>
      <c r="D54" s="1927"/>
      <c r="E54" s="1909"/>
    </row>
    <row r="55" spans="1:5">
      <c r="A55" s="1917">
        <v>45</v>
      </c>
      <c r="B55" s="868" t="s">
        <v>1549</v>
      </c>
      <c r="C55" s="1918" t="s">
        <v>1550</v>
      </c>
      <c r="D55" s="1927"/>
      <c r="E55" s="1909"/>
    </row>
    <row r="56" spans="1:5">
      <c r="A56" s="1917">
        <v>46</v>
      </c>
      <c r="B56" s="868" t="s">
        <v>1551</v>
      </c>
      <c r="C56" s="1918" t="s">
        <v>1552</v>
      </c>
      <c r="D56" s="1927"/>
      <c r="E56" s="1909"/>
    </row>
    <row r="57" spans="1:5">
      <c r="A57" s="1917">
        <v>47</v>
      </c>
      <c r="B57" s="868" t="s">
        <v>1553</v>
      </c>
      <c r="C57" s="1918" t="s">
        <v>1554</v>
      </c>
      <c r="D57" s="1927"/>
      <c r="E57" s="1909"/>
    </row>
    <row r="58" spans="1:5">
      <c r="A58" s="1917">
        <v>48</v>
      </c>
      <c r="B58" s="868" t="s">
        <v>1555</v>
      </c>
      <c r="C58" s="1918" t="s">
        <v>1777</v>
      </c>
      <c r="D58" s="1927"/>
      <c r="E58" s="1909"/>
    </row>
    <row r="59" spans="1:5">
      <c r="A59" s="1917">
        <v>49</v>
      </c>
      <c r="B59" s="868" t="s">
        <v>1778</v>
      </c>
      <c r="C59" s="1918" t="s">
        <v>2881</v>
      </c>
      <c r="D59" s="1927"/>
      <c r="E59" s="1909"/>
    </row>
    <row r="60" spans="1:5" ht="15.75" thickBot="1">
      <c r="A60" s="1936">
        <v>50</v>
      </c>
      <c r="B60" s="1883"/>
      <c r="C60" s="1937" t="s">
        <v>2882</v>
      </c>
      <c r="D60" s="1493">
        <f>SUM(D46:D59)</f>
        <v>0</v>
      </c>
      <c r="E60" s="1938">
        <f>SUM(E46:E59)</f>
        <v>0</v>
      </c>
    </row>
    <row r="61" spans="1:5">
      <c r="D61" s="1939"/>
      <c r="E61" s="868" t="s">
        <v>978</v>
      </c>
    </row>
    <row r="62" spans="1:5">
      <c r="A62" s="898" t="s">
        <v>1779</v>
      </c>
      <c r="B62" s="898"/>
      <c r="C62" s="898"/>
      <c r="D62" s="1940"/>
      <c r="E62" s="1941"/>
    </row>
    <row r="63" spans="1:5" ht="15.75" thickBot="1">
      <c r="A63" s="799" t="s">
        <v>3245</v>
      </c>
      <c r="D63" s="863" t="s">
        <v>3246</v>
      </c>
    </row>
    <row r="64" spans="1:5">
      <c r="A64" s="1517"/>
      <c r="B64" s="1878"/>
      <c r="C64" s="1878"/>
      <c r="D64" s="1878"/>
      <c r="E64" s="1518"/>
    </row>
    <row r="65" spans="1:5" ht="15.75">
      <c r="A65" s="866" t="s">
        <v>1090</v>
      </c>
      <c r="B65" s="898"/>
      <c r="C65" s="898"/>
      <c r="D65" s="898"/>
      <c r="E65" s="1879"/>
    </row>
    <row r="66" spans="1:5" ht="15.75">
      <c r="A66" s="1942" t="s">
        <v>1780</v>
      </c>
      <c r="B66" s="1943"/>
      <c r="C66" s="1943"/>
      <c r="D66" s="1943"/>
      <c r="E66" s="1944"/>
    </row>
    <row r="67" spans="1:5">
      <c r="A67" s="1945"/>
      <c r="B67" s="1790"/>
      <c r="C67" s="1946"/>
      <c r="D67" s="1947" t="s">
        <v>1092</v>
      </c>
      <c r="E67" s="1919" t="s">
        <v>1092</v>
      </c>
    </row>
    <row r="68" spans="1:5">
      <c r="A68" s="1917" t="s">
        <v>1093</v>
      </c>
      <c r="C68" s="1524" t="s">
        <v>2696</v>
      </c>
      <c r="D68" s="1524" t="s">
        <v>1094</v>
      </c>
      <c r="E68" s="1919" t="s">
        <v>1095</v>
      </c>
    </row>
    <row r="69" spans="1:5">
      <c r="A69" s="1920" t="s">
        <v>1096</v>
      </c>
      <c r="B69" s="1487"/>
      <c r="C69" s="1530" t="s">
        <v>2502</v>
      </c>
      <c r="D69" s="1530" t="s">
        <v>2503</v>
      </c>
      <c r="E69" s="1921" t="s">
        <v>272</v>
      </c>
    </row>
    <row r="70" spans="1:5">
      <c r="A70" s="1917">
        <v>1</v>
      </c>
      <c r="C70" s="1524" t="s">
        <v>1781</v>
      </c>
      <c r="D70" s="1918"/>
      <c r="E70" s="908"/>
    </row>
    <row r="71" spans="1:5">
      <c r="A71" s="1917">
        <v>2</v>
      </c>
      <c r="C71" s="1524" t="s">
        <v>2883</v>
      </c>
      <c r="D71" s="1918"/>
      <c r="E71" s="908"/>
    </row>
    <row r="72" spans="1:5">
      <c r="A72" s="1917">
        <v>3</v>
      </c>
      <c r="B72" s="868" t="s">
        <v>1782</v>
      </c>
      <c r="C72" s="1918" t="s">
        <v>2885</v>
      </c>
      <c r="D72" s="1536" t="s">
        <v>273</v>
      </c>
      <c r="E72" s="1935" t="s">
        <v>273</v>
      </c>
    </row>
    <row r="73" spans="1:5">
      <c r="A73" s="1917">
        <v>4</v>
      </c>
      <c r="B73" s="868" t="s">
        <v>1783</v>
      </c>
      <c r="C73" s="1918" t="s">
        <v>2887</v>
      </c>
      <c r="D73" s="1926"/>
      <c r="E73" s="1906"/>
    </row>
    <row r="74" spans="1:5">
      <c r="A74" s="1917">
        <v>5</v>
      </c>
      <c r="B74" s="868" t="s">
        <v>1784</v>
      </c>
      <c r="C74" s="1918" t="s">
        <v>1785</v>
      </c>
      <c r="D74" s="1926"/>
      <c r="E74" s="1906"/>
    </row>
    <row r="75" spans="1:5">
      <c r="A75" s="1917">
        <v>6</v>
      </c>
      <c r="B75" s="868" t="s">
        <v>1786</v>
      </c>
      <c r="C75" s="1918" t="s">
        <v>1787</v>
      </c>
      <c r="D75" s="1926"/>
      <c r="E75" s="1906"/>
    </row>
    <row r="76" spans="1:5">
      <c r="A76" s="1917">
        <v>7</v>
      </c>
      <c r="B76" s="868" t="s">
        <v>1788</v>
      </c>
      <c r="C76" s="1918" t="s">
        <v>1789</v>
      </c>
      <c r="D76" s="1926"/>
      <c r="E76" s="1906"/>
    </row>
    <row r="77" spans="1:5">
      <c r="A77" s="1917">
        <v>8</v>
      </c>
      <c r="B77" s="868" t="s">
        <v>1790</v>
      </c>
      <c r="C77" s="1918" t="s">
        <v>1791</v>
      </c>
      <c r="D77" s="1926"/>
      <c r="E77" s="1906"/>
    </row>
    <row r="78" spans="1:5">
      <c r="A78" s="1917">
        <v>9</v>
      </c>
      <c r="B78" s="868" t="s">
        <v>1792</v>
      </c>
      <c r="C78" s="1918" t="s">
        <v>1793</v>
      </c>
      <c r="D78" s="1927"/>
      <c r="E78" s="1906"/>
    </row>
    <row r="79" spans="1:5">
      <c r="A79" s="1917">
        <v>10</v>
      </c>
      <c r="B79" s="868" t="s">
        <v>1794</v>
      </c>
      <c r="C79" s="1918" t="s">
        <v>1528</v>
      </c>
      <c r="D79" s="1927"/>
      <c r="E79" s="1909"/>
    </row>
    <row r="80" spans="1:5">
      <c r="A80" s="1917">
        <v>11</v>
      </c>
      <c r="C80" s="1918" t="s">
        <v>1529</v>
      </c>
      <c r="D80" s="1930">
        <f>SUM(D72:D79)</f>
        <v>0</v>
      </c>
      <c r="E80" s="1931">
        <f>SUM(E72:E79)</f>
        <v>0</v>
      </c>
    </row>
    <row r="81" spans="1:5">
      <c r="A81" s="1917">
        <v>12</v>
      </c>
      <c r="C81" s="1918" t="s">
        <v>1795</v>
      </c>
      <c r="D81" s="1932">
        <f>D60+D80</f>
        <v>0</v>
      </c>
      <c r="E81" s="1933">
        <f>E60+E80</f>
        <v>0</v>
      </c>
    </row>
    <row r="82" spans="1:5">
      <c r="A82" s="1917">
        <v>13</v>
      </c>
      <c r="C82" s="1524" t="s">
        <v>1796</v>
      </c>
      <c r="D82" s="1918"/>
      <c r="E82" s="908"/>
    </row>
    <row r="83" spans="1:5">
      <c r="A83" s="1917">
        <v>14</v>
      </c>
      <c r="C83" s="1524" t="s">
        <v>721</v>
      </c>
      <c r="D83" s="1918"/>
      <c r="E83" s="908"/>
    </row>
    <row r="84" spans="1:5">
      <c r="A84" s="1917">
        <v>15</v>
      </c>
      <c r="B84" s="868" t="s">
        <v>1797</v>
      </c>
      <c r="C84" s="1918" t="s">
        <v>1798</v>
      </c>
      <c r="D84" s="1926"/>
      <c r="E84" s="1906"/>
    </row>
    <row r="85" spans="1:5">
      <c r="A85" s="1917">
        <v>16</v>
      </c>
      <c r="B85" s="868" t="s">
        <v>1799</v>
      </c>
      <c r="C85" s="1918" t="s">
        <v>1800</v>
      </c>
      <c r="D85" s="1927"/>
      <c r="E85" s="1909"/>
    </row>
    <row r="86" spans="1:5">
      <c r="A86" s="1917">
        <v>17</v>
      </c>
      <c r="B86" s="868" t="s">
        <v>1801</v>
      </c>
      <c r="C86" s="1918" t="s">
        <v>1802</v>
      </c>
      <c r="D86" s="1927"/>
      <c r="E86" s="1909"/>
    </row>
    <row r="87" spans="1:5">
      <c r="A87" s="1917">
        <v>18</v>
      </c>
      <c r="B87" s="868" t="s">
        <v>1803</v>
      </c>
      <c r="C87" s="1918" t="s">
        <v>1804</v>
      </c>
      <c r="D87" s="1927"/>
      <c r="E87" s="1909"/>
    </row>
    <row r="88" spans="1:5">
      <c r="A88" s="1917">
        <v>19</v>
      </c>
      <c r="C88" s="1918" t="s">
        <v>1805</v>
      </c>
      <c r="D88" s="1948">
        <f>SUM(D84:D87)</f>
        <v>0</v>
      </c>
      <c r="E88" s="1949">
        <f>SUM(E84:E87)</f>
        <v>0</v>
      </c>
    </row>
    <row r="89" spans="1:5">
      <c r="A89" s="1917">
        <v>20</v>
      </c>
      <c r="C89" s="1524" t="s">
        <v>1806</v>
      </c>
      <c r="D89" s="1918"/>
      <c r="E89" s="908"/>
    </row>
    <row r="90" spans="1:5">
      <c r="A90" s="1917">
        <v>21</v>
      </c>
      <c r="C90" s="1524" t="s">
        <v>721</v>
      </c>
      <c r="D90" s="1918"/>
      <c r="E90" s="908"/>
    </row>
    <row r="91" spans="1:5">
      <c r="A91" s="1917">
        <v>22</v>
      </c>
      <c r="B91" s="868" t="s">
        <v>1807</v>
      </c>
      <c r="C91" s="1918" t="s">
        <v>1808</v>
      </c>
      <c r="D91" s="1926"/>
      <c r="E91" s="1906"/>
    </row>
    <row r="92" spans="1:5">
      <c r="A92" s="1917">
        <v>23</v>
      </c>
      <c r="B92" s="868" t="s">
        <v>1809</v>
      </c>
      <c r="C92" s="1918" t="s">
        <v>1810</v>
      </c>
      <c r="D92" s="1926"/>
      <c r="E92" s="1906"/>
    </row>
    <row r="93" spans="1:5">
      <c r="A93" s="1917">
        <v>24</v>
      </c>
      <c r="B93" s="868" t="s">
        <v>1811</v>
      </c>
      <c r="C93" s="1918" t="s">
        <v>1812</v>
      </c>
      <c r="D93" s="1927"/>
      <c r="E93" s="1909"/>
    </row>
    <row r="94" spans="1:5">
      <c r="A94" s="1917">
        <v>25</v>
      </c>
      <c r="B94" s="868" t="s">
        <v>1813</v>
      </c>
      <c r="C94" s="1918" t="s">
        <v>1814</v>
      </c>
      <c r="D94" s="1927"/>
      <c r="E94" s="1909"/>
    </row>
    <row r="95" spans="1:5">
      <c r="A95" s="1917">
        <v>26</v>
      </c>
      <c r="B95" s="868" t="s">
        <v>1815</v>
      </c>
      <c r="C95" s="1918" t="s">
        <v>1816</v>
      </c>
      <c r="D95" s="1927"/>
      <c r="E95" s="1909"/>
    </row>
    <row r="96" spans="1:5">
      <c r="A96" s="1917">
        <v>27</v>
      </c>
      <c r="B96" s="868" t="s">
        <v>1817</v>
      </c>
      <c r="C96" s="1918" t="s">
        <v>1818</v>
      </c>
      <c r="D96" s="1927">
        <v>375150323.20000017</v>
      </c>
      <c r="E96" s="1909">
        <v>298118874</v>
      </c>
    </row>
    <row r="97" spans="1:5">
      <c r="A97" s="1917">
        <v>28</v>
      </c>
      <c r="B97" s="868" t="s">
        <v>1819</v>
      </c>
      <c r="C97" s="1918" t="s">
        <v>1820</v>
      </c>
      <c r="D97" s="1927"/>
      <c r="E97" s="1909"/>
    </row>
    <row r="98" spans="1:5">
      <c r="A98" s="1917">
        <v>29</v>
      </c>
      <c r="B98" s="868" t="s">
        <v>1821</v>
      </c>
      <c r="C98" s="1918" t="s">
        <v>1822</v>
      </c>
      <c r="D98" s="1927"/>
      <c r="E98" s="1909"/>
    </row>
    <row r="99" spans="1:5">
      <c r="A99" s="1917">
        <v>30</v>
      </c>
      <c r="B99" s="868" t="s">
        <v>1823</v>
      </c>
      <c r="C99" s="1918" t="s">
        <v>1824</v>
      </c>
      <c r="D99" s="1927"/>
      <c r="E99" s="1909"/>
    </row>
    <row r="100" spans="1:5">
      <c r="A100" s="1917">
        <v>31</v>
      </c>
      <c r="C100" s="1918" t="s">
        <v>1825</v>
      </c>
      <c r="D100" s="1539">
        <f>SUM(D91:D99)</f>
        <v>375150323.20000017</v>
      </c>
      <c r="E100" s="1924">
        <f>SUM(E91:E99)</f>
        <v>298118874</v>
      </c>
    </row>
    <row r="101" spans="1:5">
      <c r="A101" s="1917">
        <v>32</v>
      </c>
      <c r="B101" s="868" t="s">
        <v>1826</v>
      </c>
      <c r="C101" s="1918" t="s">
        <v>1827</v>
      </c>
      <c r="D101" s="1925"/>
      <c r="E101" s="1910"/>
    </row>
    <row r="102" spans="1:5">
      <c r="A102" s="1917">
        <v>33</v>
      </c>
      <c r="C102" s="1524" t="s">
        <v>2737</v>
      </c>
      <c r="D102" s="1538"/>
      <c r="E102" s="1909"/>
    </row>
    <row r="103" spans="1:5">
      <c r="A103" s="1917">
        <v>34</v>
      </c>
      <c r="B103" s="868" t="s">
        <v>2738</v>
      </c>
      <c r="C103" s="1918" t="s">
        <v>2739</v>
      </c>
      <c r="D103" s="1538"/>
      <c r="E103" s="1909"/>
    </row>
    <row r="104" spans="1:5">
      <c r="A104" s="1917">
        <v>35</v>
      </c>
      <c r="B104" s="868" t="s">
        <v>2740</v>
      </c>
      <c r="C104" s="1918" t="s">
        <v>2741</v>
      </c>
      <c r="D104" s="1538"/>
      <c r="E104" s="1909"/>
    </row>
    <row r="105" spans="1:5">
      <c r="A105" s="1917">
        <v>36</v>
      </c>
      <c r="B105" s="868" t="s">
        <v>2742</v>
      </c>
      <c r="C105" s="1918" t="s">
        <v>2743</v>
      </c>
      <c r="D105" s="1538"/>
      <c r="E105" s="1909"/>
    </row>
    <row r="106" spans="1:5">
      <c r="A106" s="1917">
        <v>37</v>
      </c>
      <c r="B106" s="868" t="s">
        <v>2744</v>
      </c>
      <c r="C106" s="1918" t="s">
        <v>2745</v>
      </c>
      <c r="D106" s="1538"/>
      <c r="E106" s="1909"/>
    </row>
    <row r="107" spans="1:5">
      <c r="A107" s="1917">
        <v>38</v>
      </c>
      <c r="B107" s="868" t="s">
        <v>2746</v>
      </c>
      <c r="C107" s="1918" t="s">
        <v>2747</v>
      </c>
      <c r="D107" s="1538"/>
      <c r="E107" s="1909"/>
    </row>
    <row r="108" spans="1:5">
      <c r="A108" s="1917">
        <v>39</v>
      </c>
      <c r="C108" s="1918" t="s">
        <v>2748</v>
      </c>
      <c r="D108" s="1539">
        <f>SUM(D103:D107)</f>
        <v>0</v>
      </c>
      <c r="E108" s="1924">
        <f>SUM(E103:E107)</f>
        <v>0</v>
      </c>
    </row>
    <row r="109" spans="1:5">
      <c r="A109" s="1917">
        <v>40</v>
      </c>
      <c r="B109" s="868" t="s">
        <v>2749</v>
      </c>
      <c r="C109" s="1918" t="s">
        <v>2750</v>
      </c>
      <c r="D109" s="1538">
        <v>68719600.849999994</v>
      </c>
      <c r="E109" s="1538">
        <v>13829324</v>
      </c>
    </row>
    <row r="110" spans="1:5">
      <c r="A110" s="1917">
        <v>41</v>
      </c>
      <c r="B110" s="868" t="s">
        <v>2751</v>
      </c>
      <c r="C110" s="1918" t="s">
        <v>2752</v>
      </c>
      <c r="D110" s="1538">
        <v>-62003314.909999996</v>
      </c>
      <c r="E110" s="1538">
        <v>-5709604</v>
      </c>
    </row>
    <row r="111" spans="1:5">
      <c r="A111" s="1917">
        <v>42</v>
      </c>
      <c r="B111" s="868" t="s">
        <v>2753</v>
      </c>
      <c r="C111" s="1918" t="s">
        <v>2754</v>
      </c>
      <c r="D111" s="1538">
        <v>720060.54</v>
      </c>
      <c r="E111" s="1538">
        <v>36790</v>
      </c>
    </row>
    <row r="112" spans="1:5">
      <c r="A112" s="1917">
        <v>43</v>
      </c>
      <c r="B112" s="868" t="s">
        <v>2755</v>
      </c>
      <c r="C112" s="1918" t="s">
        <v>2756</v>
      </c>
      <c r="D112" s="1538">
        <v>-398470.8</v>
      </c>
      <c r="E112" s="1538">
        <v>-100752</v>
      </c>
    </row>
    <row r="113" spans="1:5">
      <c r="A113" s="1917">
        <v>44</v>
      </c>
      <c r="C113" s="1524" t="s">
        <v>2757</v>
      </c>
      <c r="D113" s="1538">
        <v>7037875.6799999978</v>
      </c>
      <c r="E113" s="1538">
        <f>SUM(E109:E112)</f>
        <v>8055758</v>
      </c>
    </row>
    <row r="114" spans="1:5">
      <c r="A114" s="1917">
        <v>45</v>
      </c>
      <c r="B114" s="868" t="s">
        <v>2758</v>
      </c>
      <c r="C114" s="1918" t="s">
        <v>2759</v>
      </c>
      <c r="D114" s="1538"/>
      <c r="E114" s="1538"/>
    </row>
    <row r="115" spans="1:5">
      <c r="A115" s="1917">
        <v>46</v>
      </c>
      <c r="B115" s="868" t="s">
        <v>2760</v>
      </c>
      <c r="C115" s="1918" t="s">
        <v>2761</v>
      </c>
      <c r="D115" s="1538"/>
      <c r="E115" s="1538"/>
    </row>
    <row r="116" spans="1:5">
      <c r="A116" s="1917">
        <v>47</v>
      </c>
      <c r="B116" s="868" t="s">
        <v>2762</v>
      </c>
      <c r="C116" s="1918" t="s">
        <v>2763</v>
      </c>
      <c r="D116" s="1538">
        <v>-473076.31000000006</v>
      </c>
      <c r="E116" s="1538">
        <v>-260069</v>
      </c>
    </row>
    <row r="117" spans="1:5">
      <c r="A117" s="1917">
        <v>48</v>
      </c>
      <c r="C117" s="1918" t="s">
        <v>2764</v>
      </c>
      <c r="D117" s="1539">
        <f>SUM(D114:D116)</f>
        <v>-473076.31000000006</v>
      </c>
      <c r="E117" s="1924">
        <f>SUM(E114:E116)</f>
        <v>-260069</v>
      </c>
    </row>
    <row r="118" spans="1:5">
      <c r="A118" s="1917">
        <v>49</v>
      </c>
      <c r="B118" s="868" t="s">
        <v>2765</v>
      </c>
      <c r="C118" s="1918" t="s">
        <v>2766</v>
      </c>
      <c r="D118" s="1538">
        <v>607.42000000000007</v>
      </c>
      <c r="E118" s="1909">
        <v>0</v>
      </c>
    </row>
    <row r="119" spans="1:5">
      <c r="A119" s="1917">
        <v>50</v>
      </c>
      <c r="C119" s="1918" t="s">
        <v>2767</v>
      </c>
      <c r="D119" s="1539">
        <f>D100+D101+D108+SUM(D109:D112)+D117+D118</f>
        <v>381715729.99000019</v>
      </c>
      <c r="E119" s="1924">
        <f>E100+E101+E108+SUM(E109:E112)+E117+E118</f>
        <v>305914563</v>
      </c>
    </row>
    <row r="120" spans="1:5" ht="15.75" thickBot="1">
      <c r="A120" s="1936">
        <v>51</v>
      </c>
      <c r="B120" s="1883"/>
      <c r="C120" s="1937" t="s">
        <v>1205</v>
      </c>
      <c r="D120" s="2675">
        <f>SUM(D13:D16)+D43+D81+D88+D119</f>
        <v>381715729.99000019</v>
      </c>
      <c r="E120" s="1951">
        <f>SUM(E13:E16)+E43+E81+E88+E119</f>
        <v>305914563</v>
      </c>
    </row>
    <row r="121" spans="1:5">
      <c r="A121" s="1526"/>
      <c r="D121" s="897"/>
      <c r="E121" s="868" t="s">
        <v>978</v>
      </c>
    </row>
    <row r="122" spans="1:5">
      <c r="A122" s="898" t="s">
        <v>1206</v>
      </c>
      <c r="B122" s="898"/>
      <c r="C122" s="898"/>
      <c r="D122" s="1940"/>
      <c r="E122" s="1941"/>
    </row>
    <row r="123" spans="1:5" ht="15.75" thickBot="1">
      <c r="A123" s="799" t="s">
        <v>3245</v>
      </c>
      <c r="D123" s="863" t="s">
        <v>3246</v>
      </c>
    </row>
    <row r="124" spans="1:5">
      <c r="A124" s="1517"/>
      <c r="B124" s="1878"/>
      <c r="C124" s="1878"/>
      <c r="D124" s="1878"/>
      <c r="E124" s="1518"/>
    </row>
    <row r="125" spans="1:5" ht="15.75">
      <c r="A125" s="866" t="s">
        <v>1090</v>
      </c>
      <c r="B125" s="898"/>
      <c r="C125" s="898"/>
      <c r="D125" s="898"/>
      <c r="E125" s="1879"/>
    </row>
    <row r="126" spans="1:5" ht="15.75">
      <c r="A126" s="1942" t="s">
        <v>1780</v>
      </c>
      <c r="B126" s="1943"/>
      <c r="C126" s="1943"/>
      <c r="D126" s="1943"/>
      <c r="E126" s="1944"/>
    </row>
    <row r="127" spans="1:5">
      <c r="A127" s="1945"/>
      <c r="B127" s="1790"/>
      <c r="C127" s="1946"/>
      <c r="D127" s="1947" t="s">
        <v>1092</v>
      </c>
      <c r="E127" s="1919" t="s">
        <v>1092</v>
      </c>
    </row>
    <row r="128" spans="1:5">
      <c r="A128" s="1917" t="s">
        <v>1093</v>
      </c>
      <c r="C128" s="1524" t="s">
        <v>2696</v>
      </c>
      <c r="D128" s="1524" t="s">
        <v>1094</v>
      </c>
      <c r="E128" s="1919" t="s">
        <v>1095</v>
      </c>
    </row>
    <row r="129" spans="1:5">
      <c r="A129" s="1920" t="s">
        <v>1096</v>
      </c>
      <c r="B129" s="1487"/>
      <c r="C129" s="1530" t="s">
        <v>2502</v>
      </c>
      <c r="D129" s="1530" t="s">
        <v>2503</v>
      </c>
      <c r="E129" s="1921" t="s">
        <v>272</v>
      </c>
    </row>
    <row r="130" spans="1:5">
      <c r="A130" s="1917">
        <v>1</v>
      </c>
      <c r="C130" s="1524" t="s">
        <v>1207</v>
      </c>
      <c r="D130" s="1927"/>
      <c r="E130" s="1909"/>
    </row>
    <row r="131" spans="1:5">
      <c r="A131" s="1917">
        <v>2</v>
      </c>
      <c r="C131" s="1524" t="s">
        <v>1208</v>
      </c>
      <c r="D131" s="1927"/>
      <c r="E131" s="1909"/>
    </row>
    <row r="132" spans="1:5">
      <c r="A132" s="1917">
        <v>3</v>
      </c>
      <c r="C132" s="1524" t="s">
        <v>721</v>
      </c>
      <c r="D132" s="1927"/>
      <c r="E132" s="1909"/>
    </row>
    <row r="133" spans="1:5">
      <c r="A133" s="1917">
        <v>4</v>
      </c>
      <c r="B133" s="868" t="s">
        <v>1209</v>
      </c>
      <c r="C133" s="1918" t="s">
        <v>723</v>
      </c>
      <c r="D133" s="1934" t="s">
        <v>273</v>
      </c>
      <c r="E133" s="1935" t="s">
        <v>273</v>
      </c>
    </row>
    <row r="134" spans="1:5">
      <c r="A134" s="1917">
        <v>5</v>
      </c>
      <c r="B134" s="868" t="s">
        <v>1210</v>
      </c>
      <c r="C134" s="1918" t="s">
        <v>1211</v>
      </c>
      <c r="D134" s="1927"/>
      <c r="E134" s="1909"/>
    </row>
    <row r="135" spans="1:5">
      <c r="A135" s="1917">
        <v>6</v>
      </c>
      <c r="B135" s="868" t="s">
        <v>1212</v>
      </c>
      <c r="C135" s="1918" t="s">
        <v>1213</v>
      </c>
      <c r="D135" s="1927"/>
      <c r="E135" s="1909"/>
    </row>
    <row r="136" spans="1:5">
      <c r="A136" s="1917">
        <v>7</v>
      </c>
      <c r="B136" s="868" t="s">
        <v>1214</v>
      </c>
      <c r="C136" s="1918" t="s">
        <v>1215</v>
      </c>
      <c r="D136" s="1927"/>
      <c r="E136" s="1909"/>
    </row>
    <row r="137" spans="1:5">
      <c r="A137" s="1917">
        <v>8</v>
      </c>
      <c r="B137" s="868" t="s">
        <v>1216</v>
      </c>
      <c r="C137" s="1918" t="s">
        <v>1217</v>
      </c>
      <c r="D137" s="1927"/>
      <c r="E137" s="1909"/>
    </row>
    <row r="138" spans="1:5">
      <c r="A138" s="1917">
        <v>9</v>
      </c>
      <c r="B138" s="868" t="s">
        <v>1218</v>
      </c>
      <c r="C138" s="1918" t="s">
        <v>1176</v>
      </c>
      <c r="D138" s="1927"/>
      <c r="E138" s="1909"/>
    </row>
    <row r="139" spans="1:5">
      <c r="A139" s="1917">
        <v>10</v>
      </c>
      <c r="B139" s="868" t="s">
        <v>1177</v>
      </c>
      <c r="C139" s="1918" t="s">
        <v>1178</v>
      </c>
      <c r="D139" s="1927"/>
      <c r="E139" s="1909"/>
    </row>
    <row r="140" spans="1:5">
      <c r="A140" s="1917">
        <v>11</v>
      </c>
      <c r="B140" s="868" t="s">
        <v>1179</v>
      </c>
      <c r="C140" s="1918" t="s">
        <v>2875</v>
      </c>
      <c r="D140" s="1927"/>
      <c r="E140" s="1909"/>
    </row>
    <row r="141" spans="1:5">
      <c r="A141" s="1917">
        <v>12</v>
      </c>
      <c r="B141" s="868" t="s">
        <v>1180</v>
      </c>
      <c r="C141" s="1918" t="s">
        <v>1181</v>
      </c>
      <c r="D141" s="1927"/>
      <c r="E141" s="1909"/>
    </row>
    <row r="142" spans="1:5">
      <c r="A142" s="1917">
        <v>13</v>
      </c>
      <c r="B142" s="868" t="s">
        <v>1182</v>
      </c>
      <c r="C142" s="1918" t="s">
        <v>1183</v>
      </c>
      <c r="D142" s="1927"/>
      <c r="E142" s="1909"/>
    </row>
    <row r="143" spans="1:5">
      <c r="A143" s="1917">
        <v>14</v>
      </c>
      <c r="B143" s="868" t="s">
        <v>1184</v>
      </c>
      <c r="C143" s="1918" t="s">
        <v>2879</v>
      </c>
      <c r="D143" s="1927"/>
      <c r="E143" s="1909"/>
    </row>
    <row r="144" spans="1:5">
      <c r="A144" s="1917">
        <v>15</v>
      </c>
      <c r="B144" s="868" t="s">
        <v>1185</v>
      </c>
      <c r="C144" s="1918" t="s">
        <v>1186</v>
      </c>
      <c r="D144" s="1927"/>
      <c r="E144" s="1909"/>
    </row>
    <row r="145" spans="1:5">
      <c r="A145" s="1917">
        <v>16</v>
      </c>
      <c r="B145" s="868" t="s">
        <v>1187</v>
      </c>
      <c r="C145" s="1918" t="s">
        <v>2881</v>
      </c>
      <c r="D145" s="1927"/>
      <c r="E145" s="1909"/>
    </row>
    <row r="146" spans="1:5">
      <c r="A146" s="1917">
        <v>17</v>
      </c>
      <c r="C146" s="1918" t="s">
        <v>2882</v>
      </c>
      <c r="D146" s="1539">
        <f>SUM(D130:D145)</f>
        <v>0</v>
      </c>
      <c r="E146" s="1924">
        <f>SUM(E130:E145)</f>
        <v>0</v>
      </c>
    </row>
    <row r="147" spans="1:5">
      <c r="A147" s="1917">
        <v>18</v>
      </c>
      <c r="C147" s="1524" t="s">
        <v>2883</v>
      </c>
      <c r="D147" s="1538"/>
      <c r="E147" s="1909"/>
    </row>
    <row r="148" spans="1:5">
      <c r="A148" s="1917">
        <v>19</v>
      </c>
      <c r="B148" s="868" t="s">
        <v>1188</v>
      </c>
      <c r="C148" s="1918" t="s">
        <v>2885</v>
      </c>
      <c r="D148" s="1928"/>
      <c r="E148" s="1929"/>
    </row>
    <row r="149" spans="1:5">
      <c r="A149" s="1917">
        <v>20</v>
      </c>
      <c r="B149" s="868" t="s">
        <v>1189</v>
      </c>
      <c r="C149" s="1918" t="s">
        <v>2887</v>
      </c>
      <c r="D149" s="1927"/>
      <c r="E149" s="1909"/>
    </row>
    <row r="150" spans="1:5">
      <c r="A150" s="1917">
        <v>21</v>
      </c>
      <c r="B150" s="868" t="s">
        <v>1190</v>
      </c>
      <c r="C150" s="1918" t="s">
        <v>1191</v>
      </c>
      <c r="D150" s="1927"/>
      <c r="E150" s="1909"/>
    </row>
    <row r="151" spans="1:5">
      <c r="A151" s="1917">
        <v>22</v>
      </c>
      <c r="B151" s="868" t="s">
        <v>1192</v>
      </c>
      <c r="C151" s="1918" t="s">
        <v>1193</v>
      </c>
      <c r="D151" s="1927"/>
      <c r="E151" s="1909"/>
    </row>
    <row r="152" spans="1:5">
      <c r="A152" s="1917">
        <v>23</v>
      </c>
      <c r="B152" s="868" t="s">
        <v>1194</v>
      </c>
      <c r="C152" s="1918" t="s">
        <v>1195</v>
      </c>
      <c r="D152" s="1927"/>
      <c r="E152" s="1909"/>
    </row>
    <row r="153" spans="1:5">
      <c r="A153" s="1917">
        <v>24</v>
      </c>
      <c r="B153" s="868" t="s">
        <v>1196</v>
      </c>
      <c r="C153" s="1918" t="s">
        <v>1197</v>
      </c>
      <c r="D153" s="1927"/>
      <c r="E153" s="1909"/>
    </row>
    <row r="154" spans="1:5">
      <c r="A154" s="1917">
        <v>25</v>
      </c>
      <c r="B154" s="868" t="s">
        <v>1198</v>
      </c>
      <c r="C154" s="1918" t="s">
        <v>1524</v>
      </c>
      <c r="D154" s="1927"/>
      <c r="E154" s="1909"/>
    </row>
    <row r="155" spans="1:5">
      <c r="A155" s="1917">
        <v>26</v>
      </c>
      <c r="B155" s="868" t="s">
        <v>1199</v>
      </c>
      <c r="C155" s="1918" t="s">
        <v>1528</v>
      </c>
      <c r="D155" s="1927"/>
      <c r="E155" s="1909"/>
    </row>
    <row r="156" spans="1:5">
      <c r="A156" s="1917">
        <v>27</v>
      </c>
      <c r="C156" s="1918" t="s">
        <v>1529</v>
      </c>
      <c r="D156" s="1539">
        <f>SUM(D148:D155)</f>
        <v>0</v>
      </c>
      <c r="E156" s="1924">
        <f>SUM(E149:E155)</f>
        <v>0</v>
      </c>
    </row>
    <row r="157" spans="1:5">
      <c r="A157" s="1917">
        <v>28</v>
      </c>
      <c r="C157" s="1918" t="s">
        <v>1200</v>
      </c>
      <c r="D157" s="1925">
        <f>D146+D156</f>
        <v>0</v>
      </c>
      <c r="E157" s="1910">
        <f>E146+E156</f>
        <v>0</v>
      </c>
    </row>
    <row r="158" spans="1:5">
      <c r="A158" s="1917">
        <v>29</v>
      </c>
      <c r="C158" s="1524" t="s">
        <v>1172</v>
      </c>
      <c r="D158" s="1918"/>
      <c r="E158" s="908"/>
    </row>
    <row r="159" spans="1:5">
      <c r="A159" s="1917">
        <v>30</v>
      </c>
      <c r="C159" s="1524" t="s">
        <v>721</v>
      </c>
      <c r="D159" s="1918"/>
      <c r="E159" s="908"/>
    </row>
    <row r="160" spans="1:5">
      <c r="A160" s="1917">
        <v>31</v>
      </c>
      <c r="B160" s="868" t="s">
        <v>1173</v>
      </c>
      <c r="C160" s="1918" t="s">
        <v>723</v>
      </c>
      <c r="D160" s="1927">
        <v>354219.10267176066</v>
      </c>
      <c r="E160" s="1927">
        <v>0</v>
      </c>
    </row>
    <row r="161" spans="1:5">
      <c r="A161" s="1917">
        <v>32</v>
      </c>
      <c r="B161" s="868" t="s">
        <v>1174</v>
      </c>
      <c r="C161" s="1918" t="s">
        <v>1175</v>
      </c>
      <c r="D161" s="1927">
        <v>5394945.0866633169</v>
      </c>
      <c r="E161" s="1927">
        <f>2706885+45198</f>
        <v>2752083</v>
      </c>
    </row>
    <row r="162" spans="1:5">
      <c r="A162" s="1917">
        <v>33</v>
      </c>
      <c r="B162" s="868" t="s">
        <v>2093</v>
      </c>
      <c r="C162" s="1918" t="s">
        <v>2881</v>
      </c>
      <c r="D162" s="1927">
        <v>-2.8421709430404007E-14</v>
      </c>
      <c r="E162" s="1927">
        <v>106</v>
      </c>
    </row>
    <row r="163" spans="1:5">
      <c r="A163" s="1917">
        <v>34</v>
      </c>
      <c r="B163" s="868" t="s">
        <v>2094</v>
      </c>
      <c r="C163" s="1918" t="s">
        <v>1538</v>
      </c>
      <c r="D163" s="1927"/>
      <c r="E163" s="1927"/>
    </row>
    <row r="164" spans="1:5">
      <c r="A164" s="1917">
        <v>35</v>
      </c>
      <c r="B164" s="868" t="s">
        <v>2095</v>
      </c>
      <c r="C164" s="1918" t="s">
        <v>1540</v>
      </c>
      <c r="D164" s="1927"/>
      <c r="E164" s="1927"/>
    </row>
    <row r="165" spans="1:5">
      <c r="A165" s="1917">
        <v>36</v>
      </c>
      <c r="B165" s="868" t="s">
        <v>2395</v>
      </c>
      <c r="C165" s="1918" t="s">
        <v>1183</v>
      </c>
      <c r="D165" s="1927"/>
      <c r="E165" s="1927"/>
    </row>
    <row r="166" spans="1:5">
      <c r="A166" s="1917">
        <v>37</v>
      </c>
      <c r="C166" s="1918" t="s">
        <v>2882</v>
      </c>
      <c r="D166" s="2679">
        <f>SUM(D160:D165)</f>
        <v>5749164.189335078</v>
      </c>
      <c r="E166" s="1924">
        <f>SUM(E160:E165)</f>
        <v>2752189</v>
      </c>
    </row>
    <row r="167" spans="1:5">
      <c r="A167" s="1917">
        <v>38</v>
      </c>
      <c r="C167" s="1524" t="s">
        <v>2883</v>
      </c>
      <c r="D167" s="1538"/>
      <c r="E167" s="1909"/>
    </row>
    <row r="168" spans="1:5">
      <c r="A168" s="1917">
        <v>39</v>
      </c>
      <c r="B168" s="868" t="s">
        <v>2396</v>
      </c>
      <c r="C168" s="1918" t="s">
        <v>2885</v>
      </c>
      <c r="D168" s="1927"/>
      <c r="E168" s="1906"/>
    </row>
    <row r="169" spans="1:5">
      <c r="A169" s="1917">
        <v>40</v>
      </c>
      <c r="B169" s="868" t="s">
        <v>2397</v>
      </c>
      <c r="C169" s="1918" t="s">
        <v>2887</v>
      </c>
      <c r="D169" s="1927">
        <v>555</v>
      </c>
      <c r="E169" s="1906"/>
    </row>
    <row r="170" spans="1:5">
      <c r="A170" s="1917">
        <v>41</v>
      </c>
      <c r="B170" s="868" t="s">
        <v>2408</v>
      </c>
      <c r="C170" s="1918" t="s">
        <v>2409</v>
      </c>
      <c r="D170" s="1927"/>
      <c r="E170" s="1906"/>
    </row>
    <row r="171" spans="1:5">
      <c r="A171" s="1917">
        <v>42</v>
      </c>
      <c r="B171" s="868" t="s">
        <v>2410</v>
      </c>
      <c r="C171" s="1918" t="s">
        <v>1524</v>
      </c>
      <c r="D171" s="1927"/>
      <c r="E171" s="1906"/>
    </row>
    <row r="172" spans="1:5">
      <c r="A172" s="1917">
        <v>43</v>
      </c>
      <c r="B172" s="868" t="s">
        <v>2411</v>
      </c>
      <c r="C172" s="1918" t="s">
        <v>2412</v>
      </c>
      <c r="D172" s="1927"/>
      <c r="E172" s="1906"/>
    </row>
    <row r="173" spans="1:5">
      <c r="A173" s="1917">
        <v>44</v>
      </c>
      <c r="B173" s="868" t="s">
        <v>1201</v>
      </c>
      <c r="C173" s="1918" t="s">
        <v>1202</v>
      </c>
      <c r="D173" s="1927">
        <v>68736</v>
      </c>
      <c r="E173" s="1532">
        <v>193280</v>
      </c>
    </row>
    <row r="174" spans="1:5">
      <c r="A174" s="1917">
        <v>45</v>
      </c>
      <c r="B174" s="868" t="s">
        <v>1203</v>
      </c>
      <c r="C174" s="1918" t="s">
        <v>1791</v>
      </c>
      <c r="D174" s="1927"/>
      <c r="E174" s="1906"/>
    </row>
    <row r="175" spans="1:5">
      <c r="A175" s="1917">
        <v>46</v>
      </c>
      <c r="B175" s="868" t="s">
        <v>1204</v>
      </c>
      <c r="C175" s="1918" t="s">
        <v>66</v>
      </c>
      <c r="D175" s="1927"/>
      <c r="E175" s="1906"/>
    </row>
    <row r="176" spans="1:5">
      <c r="A176" s="1917">
        <v>47</v>
      </c>
      <c r="B176" s="1952" t="s">
        <v>534</v>
      </c>
      <c r="C176" s="1918" t="s">
        <v>1202</v>
      </c>
      <c r="D176" s="1538">
        <v>0</v>
      </c>
      <c r="E176" s="1909"/>
    </row>
    <row r="177" spans="1:5">
      <c r="A177" s="1917">
        <v>48</v>
      </c>
      <c r="C177" s="1918" t="s">
        <v>1529</v>
      </c>
      <c r="D177" s="2679">
        <f>SUM(D168:D176)</f>
        <v>69291</v>
      </c>
      <c r="E177" s="1924">
        <f>SUM(E168:E176)</f>
        <v>193280</v>
      </c>
    </row>
    <row r="178" spans="1:5" ht="15.75" thickBot="1">
      <c r="A178" s="1936">
        <v>49</v>
      </c>
      <c r="B178" s="1883"/>
      <c r="C178" s="1937" t="s">
        <v>67</v>
      </c>
      <c r="D178" s="1950">
        <f>D166+D177</f>
        <v>5818455.189335078</v>
      </c>
      <c r="E178" s="1951">
        <f>E166+E177</f>
        <v>2945469</v>
      </c>
    </row>
    <row r="179" spans="1:5">
      <c r="E179" s="868" t="s">
        <v>978</v>
      </c>
    </row>
    <row r="180" spans="1:5">
      <c r="A180" s="898" t="s">
        <v>68</v>
      </c>
      <c r="B180" s="898"/>
      <c r="C180" s="898"/>
      <c r="D180" s="1940"/>
      <c r="E180" s="1941"/>
    </row>
    <row r="181" spans="1:5" ht="15.75" thickBot="1">
      <c r="A181" s="799" t="s">
        <v>3245</v>
      </c>
      <c r="D181" s="863" t="s">
        <v>3246</v>
      </c>
    </row>
    <row r="182" spans="1:5">
      <c r="A182" s="1517"/>
      <c r="B182" s="1878"/>
      <c r="C182" s="1878"/>
      <c r="D182" s="1878"/>
      <c r="E182" s="1518"/>
    </row>
    <row r="183" spans="1:5" ht="15.75">
      <c r="A183" s="866" t="s">
        <v>1090</v>
      </c>
      <c r="B183" s="898"/>
      <c r="C183" s="898"/>
      <c r="D183" s="898"/>
      <c r="E183" s="1879"/>
    </row>
    <row r="184" spans="1:5" ht="15.75">
      <c r="A184" s="1942" t="s">
        <v>1780</v>
      </c>
      <c r="B184" s="1943"/>
      <c r="C184" s="1943"/>
      <c r="D184" s="1943"/>
      <c r="E184" s="1944"/>
    </row>
    <row r="185" spans="1:5">
      <c r="A185" s="1945"/>
      <c r="B185" s="1790"/>
      <c r="C185" s="1946"/>
      <c r="D185" s="1947" t="s">
        <v>1092</v>
      </c>
      <c r="E185" s="1953" t="s">
        <v>1092</v>
      </c>
    </row>
    <row r="186" spans="1:5">
      <c r="A186" s="1917" t="s">
        <v>1093</v>
      </c>
      <c r="C186" s="1524" t="s">
        <v>2696</v>
      </c>
      <c r="D186" s="1524" t="s">
        <v>1094</v>
      </c>
      <c r="E186" s="1919" t="s">
        <v>1095</v>
      </c>
    </row>
    <row r="187" spans="1:5">
      <c r="A187" s="1920" t="s">
        <v>1096</v>
      </c>
      <c r="B187" s="1487"/>
      <c r="C187" s="1530" t="s">
        <v>2502</v>
      </c>
      <c r="D187" s="1530" t="s">
        <v>2503</v>
      </c>
      <c r="E187" s="1921" t="s">
        <v>272</v>
      </c>
    </row>
    <row r="188" spans="1:5">
      <c r="A188" s="1917">
        <v>1</v>
      </c>
      <c r="C188" s="1524" t="s">
        <v>2548</v>
      </c>
      <c r="D188" s="1918"/>
      <c r="E188" s="908"/>
    </row>
    <row r="189" spans="1:5">
      <c r="A189" s="1917">
        <v>2</v>
      </c>
      <c r="C189" s="1524" t="s">
        <v>721</v>
      </c>
      <c r="D189" s="1918"/>
      <c r="E189" s="908"/>
    </row>
    <row r="190" spans="1:5">
      <c r="A190" s="1917">
        <v>3</v>
      </c>
      <c r="B190" s="868" t="s">
        <v>2549</v>
      </c>
      <c r="C190" s="1918" t="s">
        <v>723</v>
      </c>
      <c r="D190" s="1954">
        <v>-36910.990310755951</v>
      </c>
      <c r="E190" s="1935"/>
    </row>
    <row r="191" spans="1:5">
      <c r="A191" s="1917">
        <v>4</v>
      </c>
      <c r="B191" s="868" t="s">
        <v>2550</v>
      </c>
      <c r="C191" s="1918" t="s">
        <v>121</v>
      </c>
      <c r="D191" s="1927">
        <v>-39992.650557608678</v>
      </c>
      <c r="E191" s="1909"/>
    </row>
    <row r="192" spans="1:5">
      <c r="A192" s="1917">
        <v>5</v>
      </c>
      <c r="B192" s="868" t="s">
        <v>122</v>
      </c>
      <c r="C192" s="1918" t="s">
        <v>123</v>
      </c>
      <c r="D192" s="1927"/>
      <c r="E192" s="1909"/>
    </row>
    <row r="193" spans="1:5">
      <c r="A193" s="1917">
        <v>6</v>
      </c>
      <c r="B193" s="868" t="s">
        <v>124</v>
      </c>
      <c r="C193" s="1918" t="s">
        <v>125</v>
      </c>
      <c r="D193" s="1927"/>
      <c r="E193" s="1909"/>
    </row>
    <row r="194" spans="1:5">
      <c r="A194" s="1917">
        <v>7</v>
      </c>
      <c r="B194" s="868" t="s">
        <v>126</v>
      </c>
      <c r="C194" s="1918" t="s">
        <v>127</v>
      </c>
      <c r="D194" s="1927"/>
      <c r="E194" s="1909"/>
    </row>
    <row r="195" spans="1:5">
      <c r="A195" s="1917">
        <v>8</v>
      </c>
      <c r="B195" s="868" t="s">
        <v>128</v>
      </c>
      <c r="C195" s="1918" t="s">
        <v>129</v>
      </c>
      <c r="D195" s="1927"/>
      <c r="E195" s="1909"/>
    </row>
    <row r="196" spans="1:5">
      <c r="A196" s="1917">
        <v>9</v>
      </c>
      <c r="B196" s="868" t="s">
        <v>130</v>
      </c>
      <c r="C196" s="1918" t="s">
        <v>131</v>
      </c>
      <c r="D196" s="1538"/>
      <c r="E196" s="1909"/>
    </row>
    <row r="197" spans="1:5">
      <c r="A197" s="1917">
        <v>10</v>
      </c>
      <c r="B197" s="868" t="s">
        <v>132</v>
      </c>
      <c r="C197" s="1918" t="s">
        <v>133</v>
      </c>
      <c r="D197" s="1538"/>
      <c r="E197" s="1909"/>
    </row>
    <row r="198" spans="1:5">
      <c r="A198" s="1917">
        <v>11</v>
      </c>
      <c r="B198" s="868" t="s">
        <v>134</v>
      </c>
      <c r="C198" s="1918" t="s">
        <v>1538</v>
      </c>
      <c r="D198" s="1927"/>
      <c r="E198" s="1909"/>
    </row>
    <row r="199" spans="1:5">
      <c r="A199" s="1917">
        <v>12</v>
      </c>
      <c r="B199" s="868" t="s">
        <v>135</v>
      </c>
      <c r="C199" s="1918" t="s">
        <v>1540</v>
      </c>
      <c r="D199" s="1927"/>
      <c r="E199" s="1909"/>
    </row>
    <row r="200" spans="1:5">
      <c r="A200" s="1917">
        <v>13</v>
      </c>
      <c r="B200" s="868" t="s">
        <v>136</v>
      </c>
      <c r="C200" s="1918" t="s">
        <v>2881</v>
      </c>
      <c r="D200" s="1927">
        <v>-4672.6416049662148</v>
      </c>
      <c r="E200" s="1909"/>
    </row>
    <row r="201" spans="1:5">
      <c r="A201" s="1917">
        <v>14</v>
      </c>
      <c r="B201" s="868" t="s">
        <v>137</v>
      </c>
      <c r="C201" s="1918" t="s">
        <v>1514</v>
      </c>
      <c r="D201" s="1927"/>
      <c r="E201" s="1909"/>
    </row>
    <row r="202" spans="1:5">
      <c r="A202" s="1917">
        <v>15</v>
      </c>
      <c r="B202" s="868" t="s">
        <v>1515</v>
      </c>
      <c r="C202" s="1918" t="s">
        <v>1516</v>
      </c>
      <c r="D202" s="1927"/>
      <c r="E202" s="1909"/>
    </row>
    <row r="203" spans="1:5">
      <c r="A203" s="1917">
        <v>16</v>
      </c>
      <c r="B203" s="868" t="s">
        <v>1517</v>
      </c>
      <c r="C203" s="1918" t="s">
        <v>1518</v>
      </c>
      <c r="D203" s="1927"/>
      <c r="E203" s="1909"/>
    </row>
    <row r="204" spans="1:5">
      <c r="A204" s="1917">
        <v>17</v>
      </c>
      <c r="B204" s="868" t="s">
        <v>1519</v>
      </c>
      <c r="C204" s="1918" t="s">
        <v>1183</v>
      </c>
      <c r="D204" s="1927"/>
      <c r="E204" s="1909"/>
    </row>
    <row r="205" spans="1:5">
      <c r="A205" s="1917">
        <v>18</v>
      </c>
      <c r="B205" s="868" t="s">
        <v>1520</v>
      </c>
      <c r="C205" s="1918" t="s">
        <v>2879</v>
      </c>
      <c r="D205" s="1927"/>
      <c r="E205" s="1909"/>
    </row>
    <row r="206" spans="1:5">
      <c r="A206" s="1917">
        <v>19</v>
      </c>
      <c r="C206" s="1918" t="s">
        <v>2882</v>
      </c>
      <c r="D206" s="2683">
        <f>SUM(D190:D205)</f>
        <v>-81576.282473330852</v>
      </c>
      <c r="E206" s="1955">
        <f>SUM(E190:E205)</f>
        <v>0</v>
      </c>
    </row>
    <row r="207" spans="1:5">
      <c r="A207" s="1917">
        <v>20</v>
      </c>
      <c r="C207" s="1524" t="s">
        <v>2883</v>
      </c>
      <c r="D207" s="1956"/>
      <c r="E207" s="1957"/>
    </row>
    <row r="208" spans="1:5">
      <c r="A208" s="1917">
        <v>21</v>
      </c>
      <c r="B208" s="868" t="s">
        <v>1521</v>
      </c>
      <c r="C208" s="1918" t="s">
        <v>2885</v>
      </c>
      <c r="D208" s="2015">
        <v>-35.769999999999811</v>
      </c>
      <c r="E208" s="1929"/>
    </row>
    <row r="209" spans="1:5">
      <c r="A209" s="1917">
        <v>22</v>
      </c>
      <c r="B209" s="868" t="s">
        <v>1522</v>
      </c>
      <c r="C209" s="1918" t="s">
        <v>2887</v>
      </c>
      <c r="D209" s="1538"/>
      <c r="E209" s="1909"/>
    </row>
    <row r="210" spans="1:5">
      <c r="A210" s="1917">
        <v>23</v>
      </c>
      <c r="B210" s="868" t="s">
        <v>151</v>
      </c>
      <c r="C210" s="1918" t="s">
        <v>152</v>
      </c>
      <c r="D210" s="1927"/>
      <c r="E210" s="1909"/>
    </row>
    <row r="211" spans="1:5">
      <c r="A211" s="1917">
        <v>24</v>
      </c>
      <c r="B211" s="868" t="s">
        <v>153</v>
      </c>
      <c r="C211" s="1918" t="s">
        <v>154</v>
      </c>
      <c r="D211" s="1927"/>
      <c r="E211" s="1909"/>
    </row>
    <row r="212" spans="1:5">
      <c r="A212" s="1917">
        <v>25</v>
      </c>
      <c r="B212" s="868" t="s">
        <v>155</v>
      </c>
      <c r="C212" s="1918" t="s">
        <v>66</v>
      </c>
      <c r="D212" s="1538"/>
      <c r="E212" s="1909"/>
    </row>
    <row r="213" spans="1:5">
      <c r="A213" s="1917">
        <v>26</v>
      </c>
      <c r="B213" s="868" t="s">
        <v>156</v>
      </c>
      <c r="C213" s="1918" t="s">
        <v>157</v>
      </c>
      <c r="D213" s="1538"/>
      <c r="E213" s="1909"/>
    </row>
    <row r="214" spans="1:5">
      <c r="A214" s="1917">
        <v>27</v>
      </c>
      <c r="B214" s="868" t="s">
        <v>158</v>
      </c>
      <c r="C214" s="1918" t="s">
        <v>159</v>
      </c>
      <c r="D214" s="1538"/>
      <c r="E214" s="1906"/>
    </row>
    <row r="215" spans="1:5">
      <c r="A215" s="1917">
        <v>28</v>
      </c>
      <c r="B215" s="868" t="s">
        <v>160</v>
      </c>
      <c r="C215" s="1918" t="s">
        <v>1528</v>
      </c>
      <c r="D215" s="1538">
        <v>-83.832493587495918</v>
      </c>
      <c r="E215" s="1909"/>
    </row>
    <row r="216" spans="1:5">
      <c r="A216" s="1917">
        <v>29</v>
      </c>
      <c r="C216" s="1918" t="s">
        <v>1529</v>
      </c>
      <c r="D216" s="2682">
        <f>SUM(D208:D215)</f>
        <v>-119.60249358749573</v>
      </c>
      <c r="E216" s="1924">
        <f>SUM(E208:E215)</f>
        <v>0</v>
      </c>
    </row>
    <row r="217" spans="1:5">
      <c r="A217" s="1917">
        <v>30</v>
      </c>
      <c r="C217" s="1918" t="s">
        <v>161</v>
      </c>
      <c r="D217" s="1925">
        <f>D206+D216</f>
        <v>-81695.884966918355</v>
      </c>
      <c r="E217" s="1910">
        <f>E206+E216</f>
        <v>0</v>
      </c>
    </row>
    <row r="218" spans="1:5">
      <c r="A218" s="1917">
        <v>31</v>
      </c>
      <c r="C218" s="1918" t="s">
        <v>162</v>
      </c>
      <c r="D218" s="1925">
        <f>D157+D178+D217</f>
        <v>5736759.3043681597</v>
      </c>
      <c r="E218" s="1910">
        <f>E157+E178+E217</f>
        <v>2945469</v>
      </c>
    </row>
    <row r="219" spans="1:5">
      <c r="A219" s="1917">
        <v>32</v>
      </c>
      <c r="C219" s="1524" t="s">
        <v>163</v>
      </c>
      <c r="D219" s="1538"/>
      <c r="E219" s="1909"/>
    </row>
    <row r="220" spans="1:5">
      <c r="A220" s="1917">
        <v>33</v>
      </c>
      <c r="C220" s="1524" t="s">
        <v>721</v>
      </c>
      <c r="D220" s="1538"/>
      <c r="E220" s="1909"/>
    </row>
    <row r="221" spans="1:5">
      <c r="A221" s="1917">
        <v>34</v>
      </c>
      <c r="B221" s="868" t="s">
        <v>164</v>
      </c>
      <c r="C221" s="1918" t="s">
        <v>723</v>
      </c>
      <c r="D221" s="1927"/>
      <c r="E221" s="1909"/>
    </row>
    <row r="222" spans="1:5">
      <c r="A222" s="1917">
        <v>35</v>
      </c>
      <c r="B222" s="868" t="s">
        <v>165</v>
      </c>
      <c r="C222" s="1918" t="s">
        <v>133</v>
      </c>
      <c r="D222" s="1927"/>
      <c r="E222" s="1909"/>
    </row>
    <row r="223" spans="1:5">
      <c r="A223" s="1917">
        <v>36</v>
      </c>
      <c r="B223" s="868" t="s">
        <v>166</v>
      </c>
      <c r="C223" s="1918" t="s">
        <v>131</v>
      </c>
      <c r="D223" s="1927"/>
      <c r="E223" s="1909"/>
    </row>
    <row r="224" spans="1:5">
      <c r="A224" s="1917">
        <v>37</v>
      </c>
      <c r="B224" s="868" t="s">
        <v>167</v>
      </c>
      <c r="C224" s="1918" t="s">
        <v>129</v>
      </c>
      <c r="D224" s="2664">
        <v>2255</v>
      </c>
      <c r="E224" s="1909"/>
    </row>
    <row r="225" spans="1:5">
      <c r="A225" s="1917">
        <v>38</v>
      </c>
      <c r="B225" s="868" t="s">
        <v>168</v>
      </c>
      <c r="C225" s="1918" t="s">
        <v>169</v>
      </c>
      <c r="D225" s="1927"/>
      <c r="E225" s="1909"/>
    </row>
    <row r="226" spans="1:5">
      <c r="A226" s="1917">
        <v>39</v>
      </c>
      <c r="B226" s="868" t="s">
        <v>170</v>
      </c>
      <c r="C226" s="1918" t="s">
        <v>171</v>
      </c>
      <c r="D226" s="1927"/>
      <c r="E226" s="1909"/>
    </row>
    <row r="227" spans="1:5">
      <c r="A227" s="1917">
        <v>40</v>
      </c>
      <c r="B227" s="868" t="s">
        <v>172</v>
      </c>
      <c r="C227" s="1918" t="s">
        <v>173</v>
      </c>
      <c r="D227" s="1927">
        <v>1659177.6089588441</v>
      </c>
      <c r="E227" s="1927">
        <v>1204889</v>
      </c>
    </row>
    <row r="228" spans="1:5">
      <c r="A228" s="1917">
        <v>41</v>
      </c>
      <c r="B228" s="868" t="s">
        <v>174</v>
      </c>
      <c r="C228" s="1918" t="s">
        <v>1178</v>
      </c>
      <c r="D228" s="1927">
        <v>402303.54802820081</v>
      </c>
      <c r="E228" s="1927">
        <v>3639</v>
      </c>
    </row>
    <row r="229" spans="1:5">
      <c r="A229" s="1917">
        <v>42</v>
      </c>
      <c r="B229" s="868" t="s">
        <v>175</v>
      </c>
      <c r="C229" s="1918" t="s">
        <v>191</v>
      </c>
      <c r="D229" s="1927"/>
      <c r="E229" s="1927"/>
    </row>
    <row r="230" spans="1:5">
      <c r="A230" s="1917">
        <v>43</v>
      </c>
      <c r="B230" s="868" t="s">
        <v>192</v>
      </c>
      <c r="C230" s="1918" t="s">
        <v>2879</v>
      </c>
      <c r="D230" s="1927">
        <v>68871.318848194845</v>
      </c>
      <c r="E230" s="1927">
        <v>31215</v>
      </c>
    </row>
    <row r="231" spans="1:5">
      <c r="A231" s="1917">
        <v>44</v>
      </c>
      <c r="B231" s="868" t="s">
        <v>193</v>
      </c>
      <c r="C231" s="1918" t="s">
        <v>2881</v>
      </c>
      <c r="D231" s="1927">
        <v>2337899.507316974</v>
      </c>
      <c r="E231" s="1927">
        <v>3575123</v>
      </c>
    </row>
    <row r="232" spans="1:5" ht="15.75" thickBot="1">
      <c r="A232" s="1936">
        <v>45</v>
      </c>
      <c r="B232" s="1883"/>
      <c r="C232" s="1937" t="s">
        <v>2882</v>
      </c>
      <c r="D232" s="2681">
        <f>SUM(D221:D231)</f>
        <v>4470506.9831522144</v>
      </c>
      <c r="E232" s="1938">
        <f>SUM(E221:E231)</f>
        <v>4814866</v>
      </c>
    </row>
    <row r="233" spans="1:5">
      <c r="A233" s="1526"/>
      <c r="B233" s="1526"/>
      <c r="C233" s="1526"/>
      <c r="D233" s="1526"/>
      <c r="E233" s="868" t="s">
        <v>978</v>
      </c>
    </row>
    <row r="234" spans="1:5">
      <c r="A234" s="898" t="s">
        <v>194</v>
      </c>
      <c r="B234" s="898"/>
      <c r="C234" s="898"/>
      <c r="D234" s="1940"/>
      <c r="E234" s="1941"/>
    </row>
    <row r="235" spans="1:5" ht="15.75" thickBot="1">
      <c r="A235" s="799" t="s">
        <v>3245</v>
      </c>
      <c r="D235" s="863" t="s">
        <v>3246</v>
      </c>
    </row>
    <row r="236" spans="1:5">
      <c r="A236" s="1517"/>
      <c r="B236" s="1878"/>
      <c r="C236" s="1878"/>
      <c r="D236" s="1878"/>
      <c r="E236" s="1518"/>
    </row>
    <row r="237" spans="1:5" ht="15.75">
      <c r="A237" s="866" t="s">
        <v>1090</v>
      </c>
      <c r="B237" s="898"/>
      <c r="C237" s="898"/>
      <c r="D237" s="898"/>
      <c r="E237" s="1879"/>
    </row>
    <row r="238" spans="1:5" ht="15.75">
      <c r="A238" s="1942" t="s">
        <v>1780</v>
      </c>
      <c r="B238" s="1943"/>
      <c r="C238" s="1943"/>
      <c r="D238" s="1943"/>
      <c r="E238" s="1944"/>
    </row>
    <row r="239" spans="1:5">
      <c r="A239" s="1958"/>
      <c r="B239" s="1959"/>
      <c r="C239" s="1946"/>
      <c r="D239" s="1947" t="s">
        <v>1092</v>
      </c>
      <c r="E239" s="1953" t="s">
        <v>1092</v>
      </c>
    </row>
    <row r="240" spans="1:5">
      <c r="A240" s="1798" t="s">
        <v>1093</v>
      </c>
      <c r="B240" s="1801"/>
      <c r="C240" s="1524" t="s">
        <v>2696</v>
      </c>
      <c r="D240" s="1524" t="s">
        <v>1094</v>
      </c>
      <c r="E240" s="1919" t="s">
        <v>1095</v>
      </c>
    </row>
    <row r="241" spans="1:5">
      <c r="A241" s="1800" t="s">
        <v>1096</v>
      </c>
      <c r="B241" s="1803"/>
      <c r="C241" s="1530" t="s">
        <v>2502</v>
      </c>
      <c r="D241" s="1530" t="s">
        <v>2503</v>
      </c>
      <c r="E241" s="1921" t="s">
        <v>272</v>
      </c>
    </row>
    <row r="242" spans="1:5">
      <c r="A242" s="1917">
        <v>1</v>
      </c>
      <c r="B242" s="1801"/>
      <c r="C242" s="1524" t="s">
        <v>195</v>
      </c>
      <c r="D242" s="1918"/>
      <c r="E242" s="908"/>
    </row>
    <row r="243" spans="1:5">
      <c r="A243" s="1917">
        <v>2</v>
      </c>
      <c r="C243" s="1524" t="s">
        <v>2883</v>
      </c>
      <c r="D243" s="1927"/>
      <c r="E243" s="1909"/>
    </row>
    <row r="244" spans="1:5">
      <c r="A244" s="1917">
        <v>3</v>
      </c>
      <c r="B244" s="868" t="s">
        <v>196</v>
      </c>
      <c r="C244" s="1918" t="s">
        <v>2885</v>
      </c>
      <c r="D244" s="1926">
        <v>-155583.78192794335</v>
      </c>
      <c r="E244" s="1926">
        <v>4610</v>
      </c>
    </row>
    <row r="245" spans="1:5">
      <c r="A245" s="1917">
        <v>4</v>
      </c>
      <c r="B245" s="868" t="s">
        <v>197</v>
      </c>
      <c r="C245" s="1918" t="s">
        <v>2887</v>
      </c>
      <c r="D245" s="1927"/>
      <c r="E245" s="1927"/>
    </row>
    <row r="246" spans="1:5">
      <c r="A246" s="1917">
        <v>5</v>
      </c>
      <c r="B246" s="868" t="s">
        <v>198</v>
      </c>
      <c r="C246" s="1918" t="s">
        <v>199</v>
      </c>
      <c r="D246" s="1927">
        <v>2159803.6845383067</v>
      </c>
      <c r="E246" s="1927">
        <v>939936</v>
      </c>
    </row>
    <row r="247" spans="1:5">
      <c r="A247" s="1917">
        <v>6</v>
      </c>
      <c r="B247" s="868" t="s">
        <v>200</v>
      </c>
      <c r="C247" s="1918" t="s">
        <v>157</v>
      </c>
      <c r="D247" s="1927">
        <v>5615.2313021065693</v>
      </c>
      <c r="E247" s="1927"/>
    </row>
    <row r="248" spans="1:5">
      <c r="A248" s="1917">
        <v>7</v>
      </c>
      <c r="B248" s="868" t="s">
        <v>201</v>
      </c>
      <c r="C248" s="1918" t="s">
        <v>202</v>
      </c>
      <c r="D248" s="1927">
        <v>551611.2075598099</v>
      </c>
      <c r="E248" s="1927">
        <v>610101</v>
      </c>
    </row>
    <row r="249" spans="1:5">
      <c r="A249" s="1917">
        <v>8</v>
      </c>
      <c r="B249" s="868" t="s">
        <v>203</v>
      </c>
      <c r="C249" s="1918" t="s">
        <v>159</v>
      </c>
      <c r="D249" s="1927"/>
      <c r="E249" s="1909"/>
    </row>
    <row r="250" spans="1:5">
      <c r="A250" s="1917">
        <v>9</v>
      </c>
      <c r="B250" s="868" t="s">
        <v>204</v>
      </c>
      <c r="C250" s="1918" t="s">
        <v>1528</v>
      </c>
      <c r="D250" s="1927"/>
      <c r="E250" s="1909"/>
    </row>
    <row r="251" spans="1:5">
      <c r="A251" s="1917">
        <v>10</v>
      </c>
      <c r="C251" s="1918" t="s">
        <v>1529</v>
      </c>
      <c r="D251" s="2679">
        <f>SUM(D244:D250)</f>
        <v>2561446.3414722797</v>
      </c>
      <c r="E251" s="1924">
        <f>SUM(E244:E250)</f>
        <v>1554647</v>
      </c>
    </row>
    <row r="252" spans="1:5">
      <c r="A252" s="1917">
        <v>11</v>
      </c>
      <c r="C252" s="1918" t="s">
        <v>205</v>
      </c>
      <c r="D252" s="1925">
        <f>D232+D251</f>
        <v>7031953.3246244937</v>
      </c>
      <c r="E252" s="1910">
        <f>E232+E251</f>
        <v>6369513</v>
      </c>
    </row>
    <row r="253" spans="1:5">
      <c r="A253" s="1917">
        <v>12</v>
      </c>
      <c r="B253" s="1801"/>
      <c r="C253" s="1524" t="s">
        <v>206</v>
      </c>
      <c r="D253" s="1918"/>
      <c r="E253" s="908"/>
    </row>
    <row r="254" spans="1:5">
      <c r="A254" s="1917">
        <v>13</v>
      </c>
      <c r="B254" s="1801"/>
      <c r="C254" s="1524" t="s">
        <v>721</v>
      </c>
      <c r="D254" s="1918"/>
      <c r="E254" s="908"/>
    </row>
    <row r="255" spans="1:5">
      <c r="A255" s="1917">
        <v>14</v>
      </c>
      <c r="B255" s="1801" t="s">
        <v>207</v>
      </c>
      <c r="C255" s="1918" t="s">
        <v>723</v>
      </c>
      <c r="D255" s="1960">
        <v>832473.9010989361</v>
      </c>
      <c r="E255" s="1927">
        <v>248347</v>
      </c>
    </row>
    <row r="256" spans="1:5">
      <c r="A256" s="1917">
        <v>15</v>
      </c>
      <c r="B256" s="1801" t="s">
        <v>208</v>
      </c>
      <c r="C256" s="1918" t="s">
        <v>209</v>
      </c>
      <c r="D256" s="1960">
        <v>1039162.5900727344</v>
      </c>
      <c r="E256" s="1927">
        <v>1578368</v>
      </c>
    </row>
    <row r="257" spans="1:7">
      <c r="A257" s="1917">
        <v>16</v>
      </c>
      <c r="B257" s="1801" t="s">
        <v>210</v>
      </c>
      <c r="C257" s="1918" t="s">
        <v>129</v>
      </c>
      <c r="D257" s="1960"/>
      <c r="E257" s="1927"/>
    </row>
    <row r="258" spans="1:7">
      <c r="A258" s="1917">
        <v>17</v>
      </c>
      <c r="B258" s="1801" t="s">
        <v>211</v>
      </c>
      <c r="C258" s="1918" t="s">
        <v>1176</v>
      </c>
      <c r="D258" s="1960"/>
      <c r="E258" s="1927"/>
    </row>
    <row r="259" spans="1:7">
      <c r="A259" s="1917">
        <v>18</v>
      </c>
      <c r="B259" s="1801" t="s">
        <v>212</v>
      </c>
      <c r="C259" s="1918" t="s">
        <v>213</v>
      </c>
      <c r="D259" s="1960">
        <f>22778645.901728+G259-10830</f>
        <v>22767815.901728</v>
      </c>
      <c r="E259" s="1927">
        <v>9472790</v>
      </c>
      <c r="F259" s="2395"/>
    </row>
    <row r="260" spans="1:7">
      <c r="A260" s="1917">
        <v>19</v>
      </c>
      <c r="B260" s="1801" t="s">
        <v>214</v>
      </c>
      <c r="C260" s="1918" t="s">
        <v>215</v>
      </c>
      <c r="D260" s="1960">
        <v>852864.65325029474</v>
      </c>
      <c r="E260" s="1927">
        <v>341085</v>
      </c>
    </row>
    <row r="261" spans="1:7">
      <c r="A261" s="1917">
        <v>20</v>
      </c>
      <c r="B261" s="1801" t="s">
        <v>216</v>
      </c>
      <c r="C261" s="1918" t="s">
        <v>217</v>
      </c>
      <c r="D261" s="1960">
        <v>-139.36693979852265</v>
      </c>
      <c r="E261" s="1927">
        <v>525</v>
      </c>
    </row>
    <row r="262" spans="1:7">
      <c r="A262" s="1917">
        <v>21</v>
      </c>
      <c r="B262" s="1801" t="s">
        <v>218</v>
      </c>
      <c r="C262" s="1918" t="s">
        <v>219</v>
      </c>
      <c r="D262" s="1523"/>
      <c r="E262" s="1927"/>
    </row>
    <row r="263" spans="1:7">
      <c r="A263" s="1917">
        <v>22</v>
      </c>
      <c r="B263" s="1801" t="s">
        <v>220</v>
      </c>
      <c r="C263" s="1918" t="s">
        <v>221</v>
      </c>
      <c r="D263" s="1960">
        <v>4665971.3509688033</v>
      </c>
      <c r="E263" s="1927">
        <v>3500582</v>
      </c>
    </row>
    <row r="264" spans="1:7">
      <c r="A264" s="1917">
        <v>23</v>
      </c>
      <c r="B264" s="1801" t="s">
        <v>222</v>
      </c>
      <c r="C264" s="1918" t="s">
        <v>223</v>
      </c>
      <c r="D264" s="2392">
        <v>841199.79220347875</v>
      </c>
      <c r="E264" s="1927">
        <v>733888</v>
      </c>
    </row>
    <row r="265" spans="1:7">
      <c r="A265" s="1917">
        <v>24</v>
      </c>
      <c r="B265" s="1801" t="s">
        <v>224</v>
      </c>
      <c r="C265" s="1918" t="s">
        <v>2879</v>
      </c>
      <c r="D265" s="1960">
        <f>1736089.62539919</f>
        <v>1736089.62539919</v>
      </c>
      <c r="E265" s="1927">
        <v>256840</v>
      </c>
    </row>
    <row r="266" spans="1:7">
      <c r="A266" s="1917">
        <v>25</v>
      </c>
      <c r="B266" s="1801" t="s">
        <v>225</v>
      </c>
      <c r="C266" s="1918" t="s">
        <v>2881</v>
      </c>
      <c r="D266" s="1927">
        <v>31270.424097180883</v>
      </c>
      <c r="E266" s="1927">
        <v>0</v>
      </c>
    </row>
    <row r="267" spans="1:7">
      <c r="A267" s="1917">
        <v>26</v>
      </c>
      <c r="B267" s="1801"/>
      <c r="C267" s="1918" t="s">
        <v>2882</v>
      </c>
      <c r="D267" s="2679">
        <f>SUM(D255:D266)</f>
        <v>32766708.871878821</v>
      </c>
      <c r="E267" s="1924">
        <f>SUM(E255:E266)</f>
        <v>16132425</v>
      </c>
    </row>
    <row r="268" spans="1:7">
      <c r="A268" s="1917">
        <v>27</v>
      </c>
      <c r="B268" s="1801"/>
      <c r="C268" s="1524" t="s">
        <v>2883</v>
      </c>
      <c r="D268" s="1538"/>
      <c r="E268" s="1909"/>
    </row>
    <row r="269" spans="1:7">
      <c r="A269" s="1917">
        <v>28</v>
      </c>
      <c r="B269" s="1801" t="s">
        <v>1988</v>
      </c>
      <c r="C269" s="1918" t="s">
        <v>2885</v>
      </c>
      <c r="D269" s="1927">
        <v>1389663.6402019251</v>
      </c>
      <c r="E269" s="1909">
        <v>452195</v>
      </c>
    </row>
    <row r="270" spans="1:7">
      <c r="A270" s="1917">
        <v>29</v>
      </c>
      <c r="B270" s="1801" t="s">
        <v>1989</v>
      </c>
      <c r="C270" s="1918" t="s">
        <v>2887</v>
      </c>
      <c r="D270" s="1927">
        <v>2806.484017358202</v>
      </c>
      <c r="E270" s="1909">
        <v>29737</v>
      </c>
    </row>
    <row r="271" spans="1:7">
      <c r="A271" s="1917">
        <v>30</v>
      </c>
      <c r="B271" s="1801" t="s">
        <v>1990</v>
      </c>
      <c r="C271" s="1918" t="s">
        <v>199</v>
      </c>
      <c r="D271" s="1927">
        <v>-3291794.176301959</v>
      </c>
      <c r="E271" s="1909">
        <v>11947076</v>
      </c>
      <c r="G271" s="2395"/>
    </row>
    <row r="272" spans="1:7">
      <c r="A272" s="1917">
        <v>31</v>
      </c>
      <c r="B272" s="1801" t="s">
        <v>1991</v>
      </c>
      <c r="C272" s="1918" t="s">
        <v>157</v>
      </c>
      <c r="D272" s="1927"/>
      <c r="E272" s="1909">
        <v>0</v>
      </c>
    </row>
    <row r="273" spans="1:5">
      <c r="A273" s="1917">
        <v>32</v>
      </c>
      <c r="B273" s="1801" t="s">
        <v>1992</v>
      </c>
      <c r="C273" s="1918" t="s">
        <v>2355</v>
      </c>
      <c r="D273" s="1927">
        <v>1136766.1903032535</v>
      </c>
      <c r="E273" s="1909">
        <v>1528315</v>
      </c>
    </row>
    <row r="274" spans="1:5">
      <c r="A274" s="1917">
        <v>33</v>
      </c>
      <c r="B274" s="1801" t="s">
        <v>2356</v>
      </c>
      <c r="C274" s="1918" t="s">
        <v>2357</v>
      </c>
      <c r="D274" s="1927">
        <v>576097.18118271208</v>
      </c>
      <c r="E274" s="1909">
        <v>20859</v>
      </c>
    </row>
    <row r="275" spans="1:5">
      <c r="A275" s="1917">
        <v>34</v>
      </c>
      <c r="B275" s="1801" t="s">
        <v>2358</v>
      </c>
      <c r="C275" s="1918" t="s">
        <v>2359</v>
      </c>
      <c r="D275" s="1927">
        <v>-86.235288766028035</v>
      </c>
      <c r="E275" s="1909">
        <v>0</v>
      </c>
    </row>
    <row r="276" spans="1:5">
      <c r="A276" s="1917">
        <v>35</v>
      </c>
      <c r="B276" s="1801" t="s">
        <v>2360</v>
      </c>
      <c r="C276" s="1918" t="s">
        <v>2361</v>
      </c>
      <c r="D276" s="1927">
        <v>11157312.506617</v>
      </c>
      <c r="E276" s="1909">
        <v>5383759</v>
      </c>
    </row>
    <row r="277" spans="1:5">
      <c r="A277" s="1917">
        <v>36</v>
      </c>
      <c r="B277" s="1801" t="s">
        <v>2362</v>
      </c>
      <c r="C277" s="1918" t="s">
        <v>2363</v>
      </c>
      <c r="D277" s="1927">
        <v>497994.62597167992</v>
      </c>
      <c r="E277" s="1909">
        <v>834079</v>
      </c>
    </row>
    <row r="278" spans="1:5">
      <c r="A278" s="1917">
        <v>37</v>
      </c>
      <c r="B278" s="1801" t="s">
        <v>2364</v>
      </c>
      <c r="C278" s="1918" t="s">
        <v>1528</v>
      </c>
      <c r="D278" s="1927">
        <v>1159932.9227212241</v>
      </c>
      <c r="E278" s="1909">
        <v>-17593</v>
      </c>
    </row>
    <row r="279" spans="1:5">
      <c r="A279" s="1917">
        <v>38</v>
      </c>
      <c r="B279" s="1801"/>
      <c r="C279" s="1918" t="s">
        <v>1529</v>
      </c>
      <c r="D279" s="2679">
        <f>SUM(D269:D278)</f>
        <v>12628693.139424428</v>
      </c>
      <c r="E279" s="1924">
        <f>SUM(E269:E278)</f>
        <v>20178427</v>
      </c>
    </row>
    <row r="280" spans="1:5">
      <c r="A280" s="1917">
        <v>39</v>
      </c>
      <c r="B280" s="1801"/>
      <c r="C280" s="1918" t="s">
        <v>2365</v>
      </c>
      <c r="D280" s="1925">
        <f>D267+D279</f>
        <v>45395402.011303246</v>
      </c>
      <c r="E280" s="1910">
        <f>E267+E279</f>
        <v>36310852</v>
      </c>
    </row>
    <row r="281" spans="1:5">
      <c r="A281" s="1917">
        <v>40</v>
      </c>
      <c r="B281" s="1801"/>
      <c r="C281" s="1524" t="s">
        <v>2366</v>
      </c>
      <c r="D281" s="1538"/>
      <c r="E281" s="1909"/>
    </row>
    <row r="282" spans="1:5">
      <c r="A282" s="1917">
        <v>41</v>
      </c>
      <c r="B282" s="1801"/>
      <c r="C282" s="1524" t="s">
        <v>721</v>
      </c>
      <c r="D282" s="1538"/>
      <c r="E282" s="1909"/>
    </row>
    <row r="283" spans="1:5">
      <c r="A283" s="1917">
        <v>42</v>
      </c>
      <c r="B283" s="1801" t="s">
        <v>2367</v>
      </c>
      <c r="C283" s="1918" t="s">
        <v>2368</v>
      </c>
      <c r="D283" s="1927">
        <v>489657.71396945941</v>
      </c>
      <c r="E283" s="1927">
        <v>256266</v>
      </c>
    </row>
    <row r="284" spans="1:5">
      <c r="A284" s="1917">
        <v>43</v>
      </c>
      <c r="B284" s="1801" t="s">
        <v>2369</v>
      </c>
      <c r="C284" s="1918" t="s">
        <v>2370</v>
      </c>
      <c r="D284" s="1927">
        <v>6717268.9093835019</v>
      </c>
      <c r="E284" s="1927">
        <v>5223225</v>
      </c>
    </row>
    <row r="285" spans="1:5">
      <c r="A285" s="1917">
        <v>44</v>
      </c>
      <c r="B285" s="1801" t="s">
        <v>2371</v>
      </c>
      <c r="C285" s="1918" t="s">
        <v>2372</v>
      </c>
      <c r="D285" s="1927">
        <v>15052727.244379794</v>
      </c>
      <c r="E285" s="1927">
        <v>13892584</v>
      </c>
    </row>
    <row r="286" spans="1:5">
      <c r="A286" s="1917">
        <v>45</v>
      </c>
      <c r="B286" s="1801" t="s">
        <v>2373</v>
      </c>
      <c r="C286" s="1918" t="s">
        <v>2374</v>
      </c>
      <c r="D286" s="1927">
        <v>787105.12</v>
      </c>
      <c r="E286" s="1927">
        <v>10361431</v>
      </c>
    </row>
    <row r="287" spans="1:5">
      <c r="A287" s="1917">
        <v>46</v>
      </c>
      <c r="B287" s="1801" t="s">
        <v>1564</v>
      </c>
      <c r="C287" s="1918" t="s">
        <v>1565</v>
      </c>
      <c r="D287" s="1927">
        <v>3277201.7773262095</v>
      </c>
      <c r="E287" s="1927">
        <v>152982</v>
      </c>
    </row>
    <row r="288" spans="1:5" ht="15.75" thickBot="1">
      <c r="A288" s="1936">
        <v>47</v>
      </c>
      <c r="B288" s="1961"/>
      <c r="C288" s="1937" t="s">
        <v>1566</v>
      </c>
      <c r="D288" s="2680">
        <f>SUM(D283:D287)</f>
        <v>26323960.765058964</v>
      </c>
      <c r="E288" s="1482">
        <f>SUM(E283:E287)</f>
        <v>29886488</v>
      </c>
    </row>
    <row r="289" spans="1:5">
      <c r="E289" s="868" t="s">
        <v>978</v>
      </c>
    </row>
    <row r="290" spans="1:5">
      <c r="A290" s="898" t="s">
        <v>1567</v>
      </c>
      <c r="B290" s="898"/>
      <c r="C290" s="898"/>
      <c r="D290" s="898"/>
      <c r="E290" s="898"/>
    </row>
    <row r="291" spans="1:5" ht="15.75" thickBot="1">
      <c r="A291" s="799" t="s">
        <v>3245</v>
      </c>
      <c r="D291" s="863" t="s">
        <v>3246</v>
      </c>
    </row>
    <row r="292" spans="1:5">
      <c r="A292" s="1517"/>
      <c r="B292" s="1878"/>
      <c r="C292" s="1878"/>
      <c r="D292" s="1878"/>
      <c r="E292" s="1518"/>
    </row>
    <row r="293" spans="1:5" ht="15.75">
      <c r="A293" s="866" t="s">
        <v>1090</v>
      </c>
      <c r="B293" s="898"/>
      <c r="C293" s="898"/>
      <c r="D293" s="898"/>
      <c r="E293" s="1879"/>
    </row>
    <row r="294" spans="1:5" ht="15.75">
      <c r="A294" s="1942" t="s">
        <v>1780</v>
      </c>
      <c r="B294" s="1943"/>
      <c r="C294" s="1943"/>
      <c r="D294" s="1943"/>
      <c r="E294" s="1944"/>
    </row>
    <row r="295" spans="1:5">
      <c r="A295" s="1958"/>
      <c r="B295" s="1959"/>
      <c r="C295" s="1946"/>
      <c r="D295" s="1947" t="s">
        <v>1092</v>
      </c>
      <c r="E295" s="1953" t="s">
        <v>1092</v>
      </c>
    </row>
    <row r="296" spans="1:5">
      <c r="A296" s="1798" t="s">
        <v>1093</v>
      </c>
      <c r="B296" s="1801"/>
      <c r="C296" s="1524" t="s">
        <v>2696</v>
      </c>
      <c r="D296" s="1524" t="s">
        <v>1094</v>
      </c>
      <c r="E296" s="1919" t="s">
        <v>1095</v>
      </c>
    </row>
    <row r="297" spans="1:5">
      <c r="A297" s="1800" t="s">
        <v>1096</v>
      </c>
      <c r="B297" s="1803"/>
      <c r="C297" s="1530" t="s">
        <v>2502</v>
      </c>
      <c r="D297" s="1530" t="s">
        <v>2503</v>
      </c>
      <c r="E297" s="1921" t="s">
        <v>272</v>
      </c>
    </row>
    <row r="298" spans="1:5">
      <c r="A298" s="1798">
        <v>1</v>
      </c>
      <c r="B298" s="1801"/>
      <c r="C298" s="1524" t="s">
        <v>1568</v>
      </c>
      <c r="D298" s="1538"/>
      <c r="E298" s="1909"/>
    </row>
    <row r="299" spans="1:5">
      <c r="A299" s="1798">
        <v>2</v>
      </c>
      <c r="B299" s="1801"/>
      <c r="C299" s="1524" t="s">
        <v>721</v>
      </c>
      <c r="D299" s="1538"/>
      <c r="E299" s="1909"/>
    </row>
    <row r="300" spans="1:5">
      <c r="A300" s="1798">
        <v>3</v>
      </c>
      <c r="B300" s="1801" t="s">
        <v>1569</v>
      </c>
      <c r="C300" s="1918" t="s">
        <v>1570</v>
      </c>
      <c r="D300" s="1926"/>
      <c r="E300" s="1926">
        <v>0</v>
      </c>
    </row>
    <row r="301" spans="1:5">
      <c r="A301" s="1798">
        <v>4</v>
      </c>
      <c r="B301" s="1801" t="s">
        <v>1571</v>
      </c>
      <c r="C301" s="1918" t="s">
        <v>1572</v>
      </c>
      <c r="D301" s="1927">
        <v>14806785.3256971</v>
      </c>
      <c r="E301" s="1927">
        <v>5977563</v>
      </c>
    </row>
    <row r="302" spans="1:5">
      <c r="A302" s="1798">
        <v>5</v>
      </c>
      <c r="B302" s="1801" t="s">
        <v>1573</v>
      </c>
      <c r="C302" s="1918" t="s">
        <v>1574</v>
      </c>
      <c r="D302" s="1927">
        <v>339625.13534552831</v>
      </c>
      <c r="E302" s="1927">
        <v>371006</v>
      </c>
    </row>
    <row r="303" spans="1:5">
      <c r="A303" s="1798">
        <v>6</v>
      </c>
      <c r="B303" s="1801" t="s">
        <v>1575</v>
      </c>
      <c r="C303" s="1918" t="s">
        <v>1576</v>
      </c>
      <c r="D303" s="1927">
        <v>171.65526576780826</v>
      </c>
      <c r="E303" s="1927">
        <v>58400</v>
      </c>
    </row>
    <row r="304" spans="1:5">
      <c r="A304" s="1798">
        <v>7</v>
      </c>
      <c r="B304" s="1801"/>
      <c r="C304" s="1918" t="s">
        <v>1735</v>
      </c>
      <c r="D304" s="2679">
        <f>SUM(D300:D303)</f>
        <v>15146582.116308395</v>
      </c>
      <c r="E304" s="1924">
        <f>SUM(E300:E303)</f>
        <v>6406969</v>
      </c>
    </row>
    <row r="305" spans="1:5">
      <c r="A305" s="1798">
        <v>8</v>
      </c>
      <c r="B305" s="1801"/>
      <c r="C305" s="1524" t="s">
        <v>1736</v>
      </c>
      <c r="D305" s="1918"/>
      <c r="E305" s="908"/>
    </row>
    <row r="306" spans="1:5">
      <c r="A306" s="1798">
        <v>9</v>
      </c>
      <c r="B306" s="1801"/>
      <c r="C306" s="1524" t="s">
        <v>721</v>
      </c>
      <c r="D306" s="1918"/>
      <c r="E306" s="908"/>
    </row>
    <row r="307" spans="1:5">
      <c r="A307" s="1798">
        <v>10</v>
      </c>
      <c r="B307" s="1801" t="s">
        <v>1737</v>
      </c>
      <c r="C307" s="1918" t="s">
        <v>2368</v>
      </c>
      <c r="D307" s="1927">
        <v>0</v>
      </c>
      <c r="E307" s="1927">
        <v>5580</v>
      </c>
    </row>
    <row r="308" spans="1:5">
      <c r="A308" s="1798">
        <v>11</v>
      </c>
      <c r="B308" s="1801" t="s">
        <v>1738</v>
      </c>
      <c r="C308" s="1918" t="s">
        <v>1739</v>
      </c>
      <c r="D308" s="1927">
        <v>2952762.9155537654</v>
      </c>
      <c r="E308" s="1927">
        <v>6171227</v>
      </c>
    </row>
    <row r="309" spans="1:5">
      <c r="A309" s="1798">
        <v>12</v>
      </c>
      <c r="B309" s="1801" t="s">
        <v>1740</v>
      </c>
      <c r="C309" s="1918" t="s">
        <v>1741</v>
      </c>
      <c r="D309" s="1927">
        <v>832048.45984533743</v>
      </c>
      <c r="E309" s="1927">
        <v>39756</v>
      </c>
    </row>
    <row r="310" spans="1:5">
      <c r="A310" s="1798">
        <v>13</v>
      </c>
      <c r="B310" s="1801" t="s">
        <v>1742</v>
      </c>
      <c r="C310" s="1918" t="s">
        <v>1743</v>
      </c>
      <c r="D310" s="1927">
        <v>-20199.330000000002</v>
      </c>
      <c r="E310" s="1927">
        <v>-2823039</v>
      </c>
    </row>
    <row r="311" spans="1:5">
      <c r="A311" s="1798">
        <v>14</v>
      </c>
      <c r="B311" s="1801"/>
      <c r="C311" s="1918" t="s">
        <v>1744</v>
      </c>
      <c r="D311" s="2679">
        <f>SUM(D307:D310)</f>
        <v>3764612.0453991028</v>
      </c>
      <c r="E311" s="1924">
        <f>SUM(E307:E310)</f>
        <v>3393524</v>
      </c>
    </row>
    <row r="312" spans="1:5">
      <c r="A312" s="1798">
        <v>15</v>
      </c>
      <c r="B312" s="1801"/>
      <c r="C312" s="1524" t="s">
        <v>1745</v>
      </c>
      <c r="D312" s="1538"/>
      <c r="E312" s="1909"/>
    </row>
    <row r="313" spans="1:5">
      <c r="A313" s="1798">
        <v>16</v>
      </c>
      <c r="B313" s="1801"/>
      <c r="C313" s="1524" t="s">
        <v>721</v>
      </c>
      <c r="D313" s="1538"/>
      <c r="E313" s="1909"/>
    </row>
    <row r="314" spans="1:5">
      <c r="A314" s="1798">
        <v>17</v>
      </c>
      <c r="B314" s="1801" t="s">
        <v>1746</v>
      </c>
      <c r="C314" s="1918" t="s">
        <v>1747</v>
      </c>
      <c r="D314" s="2673">
        <f>10851545.0174672-2256208</f>
        <v>8595337.0174672008</v>
      </c>
      <c r="E314" s="1927">
        <v>14641580</v>
      </c>
    </row>
    <row r="315" spans="1:5">
      <c r="A315" s="1798">
        <v>18</v>
      </c>
      <c r="B315" s="1801" t="s">
        <v>1748</v>
      </c>
      <c r="C315" s="1918" t="s">
        <v>1749</v>
      </c>
      <c r="D315" s="2673">
        <v>5012893.1343440199</v>
      </c>
      <c r="E315" s="1927">
        <f>31677426+38000</f>
        <v>31715426</v>
      </c>
    </row>
    <row r="316" spans="1:5">
      <c r="A316" s="1798">
        <v>19</v>
      </c>
      <c r="B316" s="1801" t="s">
        <v>1750</v>
      </c>
      <c r="C316" s="1918" t="s">
        <v>1751</v>
      </c>
      <c r="D316" s="2673">
        <v>0</v>
      </c>
      <c r="E316" s="1927">
        <v>0</v>
      </c>
    </row>
    <row r="317" spans="1:5">
      <c r="A317" s="1798">
        <v>20</v>
      </c>
      <c r="B317" s="1801" t="s">
        <v>1752</v>
      </c>
      <c r="C317" s="1918" t="s">
        <v>1753</v>
      </c>
      <c r="D317" s="2673">
        <v>15534996.187760871</v>
      </c>
      <c r="E317" s="1927">
        <v>9154937</v>
      </c>
    </row>
    <row r="318" spans="1:5">
      <c r="A318" s="1798">
        <v>21</v>
      </c>
      <c r="B318" s="1801" t="s">
        <v>1754</v>
      </c>
      <c r="C318" s="1918" t="s">
        <v>1755</v>
      </c>
      <c r="D318" s="2673">
        <v>4005499.06</v>
      </c>
      <c r="E318" s="1927">
        <v>120280</v>
      </c>
    </row>
    <row r="319" spans="1:5">
      <c r="A319" s="1798">
        <v>22</v>
      </c>
      <c r="B319" s="1801" t="s">
        <v>1756</v>
      </c>
      <c r="C319" s="1918" t="s">
        <v>1757</v>
      </c>
      <c r="D319" s="2673">
        <v>17926245.233900517</v>
      </c>
      <c r="E319" s="1927">
        <f>13755567+2372591-8428433</f>
        <v>7699725</v>
      </c>
    </row>
    <row r="320" spans="1:5">
      <c r="A320" s="1798">
        <v>23</v>
      </c>
      <c r="B320" s="1801" t="s">
        <v>1758</v>
      </c>
      <c r="C320" s="1918" t="s">
        <v>1759</v>
      </c>
      <c r="D320" s="2673">
        <v>41270141.573672071</v>
      </c>
      <c r="E320" s="1927">
        <f>40172272+118389</f>
        <v>40290661</v>
      </c>
    </row>
    <row r="321" spans="1:10">
      <c r="A321" s="1798">
        <v>24</v>
      </c>
      <c r="B321" s="1801" t="s">
        <v>1760</v>
      </c>
      <c r="C321" s="1918" t="s">
        <v>1761</v>
      </c>
      <c r="D321" s="2673">
        <v>0</v>
      </c>
      <c r="E321" s="1927">
        <v>0</v>
      </c>
    </row>
    <row r="322" spans="1:10">
      <c r="A322" s="1798">
        <v>25</v>
      </c>
      <c r="B322" s="1801" t="s">
        <v>1762</v>
      </c>
      <c r="C322" s="1918" t="s">
        <v>1763</v>
      </c>
      <c r="D322" s="2673">
        <v>28810853.901939534</v>
      </c>
      <c r="E322" s="1927">
        <v>27049273</v>
      </c>
    </row>
    <row r="323" spans="1:10">
      <c r="A323" s="1798">
        <v>26</v>
      </c>
      <c r="B323" s="1801" t="s">
        <v>1764</v>
      </c>
      <c r="C323" s="1918" t="s">
        <v>1765</v>
      </c>
      <c r="D323" s="2673"/>
      <c r="E323" s="1927">
        <v>0</v>
      </c>
    </row>
    <row r="324" spans="1:10">
      <c r="A324" s="1798">
        <v>27</v>
      </c>
      <c r="B324" s="1801" t="s">
        <v>1766</v>
      </c>
      <c r="C324" s="1918" t="s">
        <v>1767</v>
      </c>
      <c r="D324" s="2673">
        <v>340046.99344375759</v>
      </c>
      <c r="E324" s="1927">
        <v>383318</v>
      </c>
    </row>
    <row r="325" spans="1:10">
      <c r="A325" s="1798">
        <v>28</v>
      </c>
      <c r="B325" s="1801" t="s">
        <v>1768</v>
      </c>
      <c r="C325" s="1918" t="s">
        <v>1769</v>
      </c>
      <c r="D325" s="2673">
        <v>982277</v>
      </c>
      <c r="E325" s="1927">
        <f>176842-4</f>
        <v>176838</v>
      </c>
      <c r="G325" s="1962"/>
    </row>
    <row r="326" spans="1:10">
      <c r="A326" s="1798">
        <v>29</v>
      </c>
      <c r="B326" s="1801" t="s">
        <v>1770</v>
      </c>
      <c r="C326" s="1918" t="s">
        <v>2881</v>
      </c>
      <c r="D326" s="2678">
        <v>13240096</v>
      </c>
      <c r="E326" s="1927">
        <v>2426656</v>
      </c>
      <c r="G326" s="1962"/>
    </row>
    <row r="327" spans="1:10">
      <c r="A327" s="1798">
        <v>30</v>
      </c>
      <c r="B327" s="1801"/>
      <c r="C327" s="1918" t="s">
        <v>1771</v>
      </c>
      <c r="D327" s="2679">
        <f>SUM(D314:D326)</f>
        <v>135718386.10252798</v>
      </c>
      <c r="E327" s="1924">
        <f>SUM(E314:E326)</f>
        <v>133658694</v>
      </c>
      <c r="G327" s="1963"/>
    </row>
    <row r="328" spans="1:10">
      <c r="A328" s="1798">
        <v>31</v>
      </c>
      <c r="B328" s="1801"/>
      <c r="C328" s="1524" t="s">
        <v>2883</v>
      </c>
      <c r="D328" s="1538"/>
      <c r="E328" s="1909"/>
      <c r="G328" s="1963"/>
    </row>
    <row r="329" spans="1:10">
      <c r="A329" s="1798">
        <v>32</v>
      </c>
      <c r="B329" s="1801" t="s">
        <v>1772</v>
      </c>
      <c r="C329" s="1918" t="s">
        <v>1773</v>
      </c>
      <c r="D329" s="2677">
        <f>243709.408572157+596+1+1</f>
        <v>244307.408572157</v>
      </c>
      <c r="E329" s="1932">
        <f>92803+119568</f>
        <v>212371</v>
      </c>
      <c r="G329" s="1963"/>
    </row>
    <row r="330" spans="1:10">
      <c r="A330" s="1798">
        <v>33</v>
      </c>
      <c r="B330" s="1801"/>
      <c r="C330" s="1918" t="s">
        <v>1774</v>
      </c>
      <c r="D330" s="2676">
        <f>D327+D329</f>
        <v>135962693.51110014</v>
      </c>
      <c r="E330" s="1910">
        <f>E327+E329</f>
        <v>133871065</v>
      </c>
    </row>
    <row r="331" spans="1:10">
      <c r="A331" s="1800">
        <v>34</v>
      </c>
      <c r="B331" s="1803"/>
      <c r="C331" s="1964" t="s">
        <v>451</v>
      </c>
      <c r="D331" s="1965">
        <f>D120+D218+D252+D280+D288+D304+D311+D330-1</f>
        <v>621077692.06816268</v>
      </c>
      <c r="E331" s="1966">
        <f>E120+E218+E252+E280+E288+E304+E311+E330</f>
        <v>525098443</v>
      </c>
      <c r="G331" s="1967"/>
      <c r="H331" s="2394"/>
      <c r="I331" s="2394"/>
      <c r="J331" s="2394"/>
    </row>
    <row r="332" spans="1:10">
      <c r="A332" s="1486"/>
      <c r="B332" s="902"/>
      <c r="C332" s="902"/>
      <c r="D332" s="2016"/>
      <c r="E332" s="2017"/>
      <c r="G332" s="1967"/>
      <c r="H332" s="2674"/>
      <c r="I332" s="2394"/>
    </row>
    <row r="333" spans="1:10">
      <c r="A333" s="1486"/>
      <c r="B333" s="1968" t="s">
        <v>452</v>
      </c>
      <c r="C333" s="1969"/>
      <c r="D333" s="1970"/>
      <c r="E333" s="1879"/>
      <c r="H333" s="1963"/>
      <c r="I333" s="1963"/>
    </row>
    <row r="334" spans="1:10">
      <c r="A334" s="1486"/>
      <c r="B334" s="902"/>
      <c r="C334" s="1971"/>
      <c r="D334" s="1972"/>
      <c r="E334" s="908"/>
    </row>
    <row r="335" spans="1:10" ht="45">
      <c r="A335" s="1486"/>
      <c r="C335" s="1973" t="s">
        <v>824</v>
      </c>
      <c r="D335" s="1972"/>
      <c r="E335" s="908"/>
      <c r="H335" s="2016"/>
      <c r="I335" s="2016"/>
    </row>
    <row r="336" spans="1:10">
      <c r="A336" s="1486"/>
      <c r="B336" s="1974"/>
      <c r="C336" s="1973"/>
      <c r="D336" s="1972"/>
      <c r="E336" s="1975"/>
      <c r="H336" s="2016"/>
      <c r="I336" s="2016"/>
    </row>
    <row r="337" spans="1:9" ht="45">
      <c r="A337" s="1486"/>
      <c r="B337" s="1974"/>
      <c r="C337" s="1973" t="s">
        <v>825</v>
      </c>
      <c r="D337" s="1972"/>
      <c r="E337" s="908"/>
      <c r="H337" s="2016"/>
      <c r="I337" s="2016"/>
    </row>
    <row r="338" spans="1:9">
      <c r="A338" s="1486"/>
      <c r="B338" s="1974"/>
      <c r="C338" s="1973"/>
      <c r="D338" s="1972"/>
      <c r="E338" s="908"/>
    </row>
    <row r="339" spans="1:9" ht="60">
      <c r="A339" s="1486"/>
      <c r="B339" s="1974"/>
      <c r="C339" s="1976" t="s">
        <v>826</v>
      </c>
      <c r="D339" s="1972"/>
      <c r="E339" s="908"/>
    </row>
    <row r="340" spans="1:9">
      <c r="A340" s="1977" t="s">
        <v>1161</v>
      </c>
      <c r="B340" s="1974"/>
      <c r="C340" s="1973" t="s">
        <v>827</v>
      </c>
      <c r="D340" s="1978">
        <v>41639</v>
      </c>
      <c r="E340" s="908"/>
    </row>
    <row r="341" spans="1:9">
      <c r="A341" s="1977" t="s">
        <v>1163</v>
      </c>
      <c r="B341" s="1974"/>
      <c r="C341" s="1973" t="s">
        <v>828</v>
      </c>
      <c r="D341" s="1979">
        <v>596</v>
      </c>
      <c r="E341" s="908"/>
    </row>
    <row r="342" spans="1:9">
      <c r="A342" s="1977" t="s">
        <v>1166</v>
      </c>
      <c r="B342" s="1974"/>
      <c r="C342" s="1973" t="s">
        <v>829</v>
      </c>
      <c r="D342" s="1980" t="s">
        <v>2117</v>
      </c>
      <c r="E342" s="908"/>
    </row>
    <row r="343" spans="1:9" ht="15.75" thickBot="1">
      <c r="A343" s="1977" t="s">
        <v>1169</v>
      </c>
      <c r="B343" s="1974"/>
      <c r="C343" s="1973" t="s">
        <v>830</v>
      </c>
      <c r="D343" s="1981">
        <f>SUM(D341:D342)</f>
        <v>596</v>
      </c>
      <c r="E343" s="908"/>
    </row>
    <row r="344" spans="1:9" ht="15.75" thickTop="1">
      <c r="A344" s="1486"/>
      <c r="B344" s="1974"/>
      <c r="C344" s="1974"/>
      <c r="E344" s="908"/>
    </row>
    <row r="345" spans="1:9" ht="15.75" thickBot="1">
      <c r="A345" s="1882"/>
      <c r="B345" s="1982"/>
      <c r="C345" s="1982"/>
      <c r="D345" s="1883"/>
      <c r="E345" s="1884"/>
    </row>
    <row r="346" spans="1:9" ht="12" customHeight="1">
      <c r="E346" s="868" t="s">
        <v>978</v>
      </c>
    </row>
    <row r="347" spans="1:9" ht="12" customHeight="1">
      <c r="A347" s="898" t="s">
        <v>831</v>
      </c>
      <c r="B347" s="898"/>
      <c r="C347" s="898"/>
      <c r="D347" s="898"/>
      <c r="E347" s="898"/>
    </row>
    <row r="348" spans="1:9" ht="12" customHeight="1"/>
    <row r="349" spans="1:9" ht="17.25" customHeight="1">
      <c r="D349" s="1983"/>
      <c r="E349" s="1983"/>
    </row>
    <row r="350" spans="1:9" ht="12" customHeight="1">
      <c r="D350" s="1984"/>
      <c r="E350" s="1984"/>
    </row>
    <row r="351" spans="1:9" ht="12" customHeight="1"/>
    <row r="352" spans="1:9" ht="12" customHeight="1"/>
    <row r="354" spans="3:3">
      <c r="C354" s="862"/>
    </row>
    <row r="357" spans="3:3">
      <c r="C357" s="862"/>
    </row>
    <row r="358" spans="3:3">
      <c r="C358" s="862"/>
    </row>
    <row r="359" spans="3:3">
      <c r="C359" s="862"/>
    </row>
    <row r="360" spans="3:3">
      <c r="C360" s="862"/>
    </row>
    <row r="361" spans="3:3">
      <c r="C361" s="862"/>
    </row>
    <row r="362" spans="3:3">
      <c r="C362" s="862"/>
    </row>
    <row r="365" spans="3:3">
      <c r="C365" s="862"/>
    </row>
    <row r="366" spans="3:3">
      <c r="C366" s="862"/>
    </row>
    <row r="367" spans="3:3">
      <c r="C367" s="862"/>
    </row>
    <row r="368" spans="3:3">
      <c r="C368" s="862"/>
    </row>
    <row r="369" spans="3:3">
      <c r="C369" s="862"/>
    </row>
    <row r="370" spans="3:3">
      <c r="C370" s="862"/>
    </row>
    <row r="373" spans="3:3">
      <c r="C373" s="862"/>
    </row>
    <row r="374" spans="3:3">
      <c r="C374" s="862"/>
    </row>
    <row r="375" spans="3:3">
      <c r="C375" s="862"/>
    </row>
    <row r="376" spans="3:3">
      <c r="C376" s="862"/>
    </row>
    <row r="377" spans="3:3">
      <c r="C377" s="862"/>
    </row>
    <row r="378" spans="3:3">
      <c r="C378" s="862"/>
    </row>
    <row r="381" spans="3:3">
      <c r="C381" s="862"/>
    </row>
    <row r="382" spans="3:3">
      <c r="C382" s="862"/>
    </row>
    <row r="383" spans="3:3">
      <c r="C383" s="862"/>
    </row>
    <row r="384" spans="3:3">
      <c r="C384" s="862"/>
    </row>
    <row r="385" spans="3:3">
      <c r="C385" s="862"/>
    </row>
    <row r="386" spans="3:3">
      <c r="C386" s="862"/>
    </row>
  </sheetData>
  <printOptions horizontalCentered="1" verticalCentered="1"/>
  <pageMargins left="0.25" right="0.25" top="0.25" bottom="0.25" header="0.5" footer="0.21"/>
  <pageSetup scale="70" fitToHeight="6" orientation="portrait" r:id="rId1"/>
  <headerFooter alignWithMargins="0"/>
  <rowBreaks count="5" manualBreakCount="5">
    <brk id="62" max="4" man="1"/>
    <brk id="122" max="4" man="1"/>
    <brk id="180" max="4" man="1"/>
    <brk id="234" max="4" man="1"/>
    <brk id="290" max="4" man="1"/>
  </rowBreaks>
  <drawing r:id="rId2"/>
  <legacyDrawing r:id="rId3"/>
  <mc:AlternateContent xmlns:mc="http://schemas.openxmlformats.org/markup-compatibility/2006">
    <mc:Choice Requires="x14">
      <controls>
        <mc:AlternateContent xmlns:mc="http://schemas.openxmlformats.org/markup-compatibility/2006">
          <mc:Choice Requires="x14">
            <control shapeId="479233" r:id="rId4" name="Button 1">
              <controlPr locked="0" defaultSize="0" autoFill="0" autoLine="0" autoPict="0">
                <anchor moveWithCells="1" sizeWithCells="1">
                  <from>
                    <xdr:col>2</xdr:col>
                    <xdr:colOff>2647950</xdr:colOff>
                    <xdr:row>349</xdr:row>
                    <xdr:rowOff>0</xdr:rowOff>
                  </from>
                  <to>
                    <xdr:col>2</xdr:col>
                    <xdr:colOff>4476750</xdr:colOff>
                    <xdr:row>349</xdr:row>
                    <xdr:rowOff>0</xdr:rowOff>
                  </to>
                </anchor>
              </controlPr>
            </control>
          </mc:Choice>
        </mc:AlternateContent>
        <mc:AlternateContent xmlns:mc="http://schemas.openxmlformats.org/markup-compatibility/2006">
          <mc:Choice Requires="x14">
            <control shapeId="479234" r:id="rId5" name="Button 2">
              <controlPr locked="0" defaultSize="0" autoFill="0" autoLine="0" autoPict="0">
                <anchor moveWithCells="1" sizeWithCells="1">
                  <from>
                    <xdr:col>2</xdr:col>
                    <xdr:colOff>2647950</xdr:colOff>
                    <xdr:row>349</xdr:row>
                    <xdr:rowOff>0</xdr:rowOff>
                  </from>
                  <to>
                    <xdr:col>2</xdr:col>
                    <xdr:colOff>4476750</xdr:colOff>
                    <xdr:row>349</xdr:row>
                    <xdr:rowOff>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I233"/>
  <sheetViews>
    <sheetView view="pageBreakPreview" topLeftCell="A73" zoomScale="60" zoomScaleNormal="75" workbookViewId="0">
      <selection activeCell="C59" sqref="C59"/>
    </sheetView>
  </sheetViews>
  <sheetFormatPr defaultColWidth="9.6640625" defaultRowHeight="12.75"/>
  <cols>
    <col min="1" max="1" width="4.6640625" style="1257" customWidth="1"/>
    <col min="2" max="2" width="23.77734375" style="1257" customWidth="1"/>
    <col min="3" max="3" width="12.6640625" style="1257" customWidth="1"/>
    <col min="4" max="4" width="18.6640625" style="1257" customWidth="1"/>
    <col min="5" max="5" width="24.109375" style="1257" customWidth="1"/>
    <col min="6" max="7" width="18.6640625" style="1257" customWidth="1"/>
    <col min="8" max="8" width="13.33203125" style="1257" customWidth="1"/>
    <col min="9" max="16384" width="9.6640625" style="1257"/>
  </cols>
  <sheetData>
    <row r="1" spans="1:8" ht="15.75" thickBot="1">
      <c r="A1" s="1254" t="s">
        <v>3065</v>
      </c>
      <c r="B1" s="1255"/>
      <c r="C1" s="1255"/>
      <c r="D1" s="1255"/>
      <c r="E1" s="1255"/>
      <c r="F1" s="1255"/>
      <c r="G1" s="1256"/>
      <c r="H1" s="1255"/>
    </row>
    <row r="2" spans="1:8" ht="15">
      <c r="A2" s="1258"/>
      <c r="B2" s="1259"/>
      <c r="C2" s="1259"/>
      <c r="D2" s="1259"/>
      <c r="E2" s="1259"/>
      <c r="F2" s="1259"/>
      <c r="G2" s="1259"/>
      <c r="H2" s="1260"/>
    </row>
    <row r="3" spans="1:8" ht="15.75">
      <c r="A3" s="1261" t="s">
        <v>832</v>
      </c>
      <c r="B3" s="1262"/>
      <c r="C3" s="1262"/>
      <c r="D3" s="1262"/>
      <c r="E3" s="1262"/>
      <c r="F3" s="1262"/>
      <c r="G3" s="1262"/>
      <c r="H3" s="1263"/>
    </row>
    <row r="4" spans="1:8" ht="15">
      <c r="A4" s="1264"/>
      <c r="B4" s="1255"/>
      <c r="C4" s="1255"/>
      <c r="D4" s="1255"/>
      <c r="E4" s="1255"/>
      <c r="F4" s="1255"/>
      <c r="G4" s="1255"/>
      <c r="H4" s="1265"/>
    </row>
    <row r="5" spans="1:8" ht="15">
      <c r="A5" s="1264"/>
      <c r="B5" s="1255" t="s">
        <v>833</v>
      </c>
      <c r="C5" s="1255"/>
      <c r="D5" s="1255"/>
      <c r="E5" s="1255"/>
      <c r="F5" s="1255"/>
      <c r="G5" s="1255"/>
      <c r="H5" s="1265"/>
    </row>
    <row r="6" spans="1:8" ht="15">
      <c r="A6" s="1264"/>
      <c r="B6" s="1255" t="s">
        <v>834</v>
      </c>
      <c r="C6" s="1255"/>
      <c r="D6" s="1255"/>
      <c r="E6" s="1255"/>
      <c r="F6" s="1255"/>
      <c r="G6" s="1255"/>
      <c r="H6" s="1265"/>
    </row>
    <row r="7" spans="1:8" ht="15">
      <c r="A7" s="1264"/>
      <c r="B7" s="1255" t="s">
        <v>835</v>
      </c>
      <c r="C7" s="1255"/>
      <c r="D7" s="1255"/>
      <c r="E7" s="1255"/>
      <c r="F7" s="1255"/>
      <c r="G7" s="1255"/>
      <c r="H7" s="1265"/>
    </row>
    <row r="8" spans="1:8" ht="15">
      <c r="A8" s="1266"/>
      <c r="B8" s="1267"/>
      <c r="C8" s="1267"/>
      <c r="D8" s="1267"/>
      <c r="E8" s="1267"/>
      <c r="F8" s="1267"/>
      <c r="G8" s="1267"/>
      <c r="H8" s="1268"/>
    </row>
    <row r="9" spans="1:8" ht="15">
      <c r="A9" s="1269"/>
      <c r="B9" s="1270"/>
      <c r="C9" s="1271" t="s">
        <v>836</v>
      </c>
      <c r="D9" s="1272"/>
      <c r="E9" s="1271" t="s">
        <v>479</v>
      </c>
      <c r="F9" s="1272"/>
      <c r="G9" s="1272"/>
      <c r="H9" s="1273" t="s">
        <v>1633</v>
      </c>
    </row>
    <row r="10" spans="1:8" ht="15">
      <c r="A10" s="1269"/>
      <c r="B10" s="1270"/>
      <c r="C10" s="1271" t="s">
        <v>1846</v>
      </c>
      <c r="D10" s="1271" t="s">
        <v>1847</v>
      </c>
      <c r="E10" s="1271" t="s">
        <v>1848</v>
      </c>
      <c r="F10" s="1271" t="s">
        <v>1636</v>
      </c>
      <c r="G10" s="1272"/>
      <c r="H10" s="1273" t="s">
        <v>1632</v>
      </c>
    </row>
    <row r="11" spans="1:8" ht="15">
      <c r="A11" s="1269" t="s">
        <v>524</v>
      </c>
      <c r="B11" s="1274" t="s">
        <v>1849</v>
      </c>
      <c r="C11" s="1271" t="s">
        <v>1850</v>
      </c>
      <c r="D11" s="1271" t="s">
        <v>1851</v>
      </c>
      <c r="E11" s="1271" t="s">
        <v>1852</v>
      </c>
      <c r="F11" s="1272" t="s">
        <v>273</v>
      </c>
      <c r="G11" s="1271" t="s">
        <v>1853</v>
      </c>
      <c r="H11" s="1273" t="s">
        <v>1636</v>
      </c>
    </row>
    <row r="12" spans="1:8" ht="15">
      <c r="A12" s="1275" t="s">
        <v>529</v>
      </c>
      <c r="B12" s="1276" t="s">
        <v>2502</v>
      </c>
      <c r="C12" s="1277" t="s">
        <v>2503</v>
      </c>
      <c r="D12" s="1277" t="s">
        <v>272</v>
      </c>
      <c r="E12" s="1277" t="s">
        <v>2279</v>
      </c>
      <c r="F12" s="1277" t="s">
        <v>2468</v>
      </c>
      <c r="G12" s="1277" t="s">
        <v>2469</v>
      </c>
      <c r="H12" s="1278" t="s">
        <v>2470</v>
      </c>
    </row>
    <row r="13" spans="1:8" ht="15">
      <c r="A13" s="1269">
        <v>1</v>
      </c>
      <c r="B13" s="1279"/>
      <c r="C13" s="1280"/>
      <c r="D13" s="1281"/>
      <c r="E13" s="1281"/>
      <c r="F13" s="1282"/>
      <c r="G13" s="1282"/>
      <c r="H13" s="1283" t="str">
        <f t="shared" ref="H13:H22" si="0">IF(ISERR(+G13/+F13)," ",(+G13/+F13))</f>
        <v xml:space="preserve"> </v>
      </c>
    </row>
    <row r="14" spans="1:8" ht="15">
      <c r="A14" s="1269">
        <v>2</v>
      </c>
      <c r="B14" s="1279"/>
      <c r="C14" s="1281"/>
      <c r="D14" s="1281"/>
      <c r="E14" s="1281"/>
      <c r="F14" s="1282"/>
      <c r="G14" s="1282"/>
      <c r="H14" s="1283" t="str">
        <f t="shared" si="0"/>
        <v xml:space="preserve"> </v>
      </c>
    </row>
    <row r="15" spans="1:8" ht="15">
      <c r="A15" s="1269">
        <v>3</v>
      </c>
      <c r="B15" s="1279"/>
      <c r="C15" s="1281"/>
      <c r="D15" s="1281"/>
      <c r="E15" s="1281"/>
      <c r="F15" s="1282"/>
      <c r="G15" s="1282"/>
      <c r="H15" s="1283" t="str">
        <f t="shared" si="0"/>
        <v xml:space="preserve"> </v>
      </c>
    </row>
    <row r="16" spans="1:8" ht="15">
      <c r="A16" s="1269">
        <v>4</v>
      </c>
      <c r="B16" s="1279"/>
      <c r="C16" s="1281"/>
      <c r="D16" s="1281"/>
      <c r="E16" s="1281"/>
      <c r="F16" s="1282"/>
      <c r="G16" s="1282"/>
      <c r="H16" s="1283" t="str">
        <f t="shared" si="0"/>
        <v xml:space="preserve"> </v>
      </c>
    </row>
    <row r="17" spans="1:8" ht="15">
      <c r="A17" s="1269">
        <v>5</v>
      </c>
      <c r="B17" s="1279"/>
      <c r="C17" s="1281"/>
      <c r="D17" s="1281"/>
      <c r="E17" s="1281"/>
      <c r="F17" s="1282"/>
      <c r="G17" s="1282"/>
      <c r="H17" s="1283" t="str">
        <f t="shared" si="0"/>
        <v xml:space="preserve"> </v>
      </c>
    </row>
    <row r="18" spans="1:8" ht="15">
      <c r="A18" s="1269">
        <v>6</v>
      </c>
      <c r="B18" s="1279"/>
      <c r="C18" s="1281"/>
      <c r="D18" s="1281"/>
      <c r="E18" s="1281"/>
      <c r="F18" s="1282"/>
      <c r="G18" s="1282"/>
      <c r="H18" s="1283" t="str">
        <f t="shared" si="0"/>
        <v xml:space="preserve"> </v>
      </c>
    </row>
    <row r="19" spans="1:8" ht="15">
      <c r="A19" s="1269">
        <v>7</v>
      </c>
      <c r="B19" s="1279"/>
      <c r="C19" s="1281"/>
      <c r="D19" s="1281"/>
      <c r="E19" s="1281"/>
      <c r="F19" s="1282"/>
      <c r="G19" s="1282"/>
      <c r="H19" s="1283" t="str">
        <f t="shared" si="0"/>
        <v xml:space="preserve"> </v>
      </c>
    </row>
    <row r="20" spans="1:8" ht="15">
      <c r="A20" s="1269">
        <v>8</v>
      </c>
      <c r="B20" s="1279"/>
      <c r="C20" s="1281"/>
      <c r="D20" s="1281"/>
      <c r="E20" s="1281"/>
      <c r="F20" s="1282"/>
      <c r="G20" s="1282"/>
      <c r="H20" s="1283" t="str">
        <f t="shared" si="0"/>
        <v xml:space="preserve"> </v>
      </c>
    </row>
    <row r="21" spans="1:8" ht="15">
      <c r="A21" s="1269">
        <v>9</v>
      </c>
      <c r="B21" s="1284"/>
      <c r="C21" s="1285"/>
      <c r="D21" s="1285"/>
      <c r="E21" s="1286" t="s">
        <v>1854</v>
      </c>
      <c r="F21" s="1287">
        <f>SUM(F13:F20)</f>
        <v>0</v>
      </c>
      <c r="G21" s="1287">
        <f>SUM(G13:G20)</f>
        <v>0</v>
      </c>
      <c r="H21" s="1288" t="str">
        <f t="shared" si="0"/>
        <v xml:space="preserve"> </v>
      </c>
    </row>
    <row r="22" spans="1:8" ht="15">
      <c r="A22" s="1269">
        <v>10</v>
      </c>
      <c r="B22" s="1279"/>
      <c r="C22" s="1281"/>
      <c r="D22" s="1281"/>
      <c r="E22" s="1281"/>
      <c r="F22" s="1282"/>
      <c r="G22" s="1282"/>
      <c r="H22" s="1283" t="str">
        <f t="shared" si="0"/>
        <v xml:space="preserve"> </v>
      </c>
    </row>
    <row r="23" spans="1:8" ht="15">
      <c r="A23" s="1269">
        <v>11</v>
      </c>
      <c r="B23" s="1279"/>
      <c r="C23" s="1281"/>
      <c r="D23" s="1281"/>
      <c r="E23" s="1272"/>
      <c r="F23" s="1289"/>
      <c r="G23" s="1289"/>
      <c r="H23" s="1283"/>
    </row>
    <row r="24" spans="1:8" ht="15">
      <c r="A24" s="1269">
        <v>12</v>
      </c>
      <c r="B24" s="1279"/>
      <c r="C24" s="1281"/>
      <c r="D24" s="1281"/>
      <c r="E24" s="1272"/>
      <c r="F24" s="1282"/>
      <c r="G24" s="1282"/>
      <c r="H24" s="1283" t="str">
        <f t="shared" ref="H24:H40" si="1">IF(ISERR(+G24/+F24)," ",(+G24/+F24))</f>
        <v xml:space="preserve"> </v>
      </c>
    </row>
    <row r="25" spans="1:8" ht="15">
      <c r="A25" s="1269">
        <v>13</v>
      </c>
      <c r="B25" s="1279"/>
      <c r="C25" s="1281"/>
      <c r="D25" s="1281"/>
      <c r="E25" s="1272"/>
      <c r="F25" s="1282"/>
      <c r="G25" s="1282"/>
      <c r="H25" s="1283" t="str">
        <f t="shared" si="1"/>
        <v xml:space="preserve"> </v>
      </c>
    </row>
    <row r="26" spans="1:8" ht="15">
      <c r="A26" s="1269">
        <v>14</v>
      </c>
      <c r="B26" s="1279"/>
      <c r="C26" s="1281"/>
      <c r="D26" s="1281"/>
      <c r="E26" s="1272"/>
      <c r="F26" s="1282"/>
      <c r="G26" s="1282"/>
      <c r="H26" s="1283" t="str">
        <f t="shared" si="1"/>
        <v xml:space="preserve"> </v>
      </c>
    </row>
    <row r="27" spans="1:8" ht="15">
      <c r="A27" s="1269">
        <v>15</v>
      </c>
      <c r="B27" s="1279"/>
      <c r="C27" s="1281"/>
      <c r="D27" s="1281"/>
      <c r="E27" s="1272"/>
      <c r="F27" s="1282"/>
      <c r="G27" s="1282"/>
      <c r="H27" s="1283" t="str">
        <f t="shared" si="1"/>
        <v xml:space="preserve"> </v>
      </c>
    </row>
    <row r="28" spans="1:8" ht="15">
      <c r="A28" s="1269">
        <v>16</v>
      </c>
      <c r="B28" s="1279"/>
      <c r="C28" s="1281"/>
      <c r="D28" s="1281"/>
      <c r="E28" s="1272"/>
      <c r="F28" s="1282"/>
      <c r="G28" s="1282"/>
      <c r="H28" s="1283" t="str">
        <f t="shared" si="1"/>
        <v xml:space="preserve"> </v>
      </c>
    </row>
    <row r="29" spans="1:8" ht="15">
      <c r="A29" s="1269">
        <v>17</v>
      </c>
      <c r="B29" s="1279"/>
      <c r="C29" s="1281"/>
      <c r="D29" s="1281"/>
      <c r="E29" s="1272"/>
      <c r="F29" s="1282"/>
      <c r="G29" s="1282"/>
      <c r="H29" s="1283" t="str">
        <f t="shared" si="1"/>
        <v xml:space="preserve"> </v>
      </c>
    </row>
    <row r="30" spans="1:8" ht="15">
      <c r="A30" s="1269">
        <v>18</v>
      </c>
      <c r="B30" s="1284"/>
      <c r="C30" s="1285"/>
      <c r="D30" s="1285"/>
      <c r="E30" s="1286" t="s">
        <v>1855</v>
      </c>
      <c r="F30" s="1287">
        <f>SUM(F22:F29)</f>
        <v>0</v>
      </c>
      <c r="G30" s="1287">
        <f>SUM(G22:G29)</f>
        <v>0</v>
      </c>
      <c r="H30" s="1288" t="str">
        <f t="shared" si="1"/>
        <v xml:space="preserve"> </v>
      </c>
    </row>
    <row r="31" spans="1:8" ht="15">
      <c r="A31" s="1269">
        <v>19</v>
      </c>
      <c r="B31" s="1279"/>
      <c r="C31" s="1281"/>
      <c r="D31" s="1281"/>
      <c r="E31" s="1272"/>
      <c r="F31" s="1282"/>
      <c r="G31" s="1282"/>
      <c r="H31" s="1283" t="str">
        <f t="shared" si="1"/>
        <v xml:space="preserve"> </v>
      </c>
    </row>
    <row r="32" spans="1:8" ht="15">
      <c r="A32" s="1269">
        <v>20</v>
      </c>
      <c r="B32" s="1279"/>
      <c r="C32" s="1281"/>
      <c r="D32" s="1281"/>
      <c r="E32" s="1272"/>
      <c r="F32" s="1282"/>
      <c r="G32" s="1282"/>
      <c r="H32" s="1283" t="str">
        <f t="shared" si="1"/>
        <v xml:space="preserve"> </v>
      </c>
    </row>
    <row r="33" spans="1:8" ht="15">
      <c r="A33" s="1269">
        <v>21</v>
      </c>
      <c r="B33" s="1279"/>
      <c r="C33" s="1281"/>
      <c r="D33" s="1281"/>
      <c r="E33" s="1272"/>
      <c r="F33" s="1282"/>
      <c r="G33" s="1282"/>
      <c r="H33" s="1283" t="str">
        <f t="shared" si="1"/>
        <v xml:space="preserve"> </v>
      </c>
    </row>
    <row r="34" spans="1:8" ht="15">
      <c r="A34" s="1269">
        <v>22</v>
      </c>
      <c r="B34" s="1279"/>
      <c r="C34" s="1281"/>
      <c r="D34" s="1281"/>
      <c r="E34" s="1272"/>
      <c r="F34" s="1289"/>
      <c r="G34" s="1289"/>
      <c r="H34" s="1283" t="str">
        <f t="shared" si="1"/>
        <v xml:space="preserve"> </v>
      </c>
    </row>
    <row r="35" spans="1:8" ht="15">
      <c r="A35" s="1269">
        <v>23</v>
      </c>
      <c r="B35" s="1279"/>
      <c r="C35" s="1281"/>
      <c r="D35" s="1281"/>
      <c r="E35" s="1281"/>
      <c r="F35" s="1282"/>
      <c r="G35" s="1282"/>
      <c r="H35" s="1283" t="str">
        <f t="shared" si="1"/>
        <v xml:space="preserve"> </v>
      </c>
    </row>
    <row r="36" spans="1:8" ht="15">
      <c r="A36" s="1269">
        <v>24</v>
      </c>
      <c r="B36" s="1279"/>
      <c r="C36" s="1281"/>
      <c r="D36" s="1281"/>
      <c r="E36" s="1281"/>
      <c r="F36" s="1282"/>
      <c r="G36" s="1282"/>
      <c r="H36" s="1283" t="str">
        <f t="shared" si="1"/>
        <v xml:space="preserve"> </v>
      </c>
    </row>
    <row r="37" spans="1:8" ht="15">
      <c r="A37" s="1269">
        <v>25</v>
      </c>
      <c r="B37" s="1279"/>
      <c r="C37" s="1281"/>
      <c r="D37" s="1281"/>
      <c r="E37" s="1281"/>
      <c r="F37" s="1282"/>
      <c r="G37" s="1282"/>
      <c r="H37" s="1283" t="str">
        <f t="shared" si="1"/>
        <v xml:space="preserve"> </v>
      </c>
    </row>
    <row r="38" spans="1:8" ht="15">
      <c r="A38" s="1269">
        <v>26</v>
      </c>
      <c r="B38" s="1279"/>
      <c r="C38" s="1281"/>
      <c r="D38" s="1281"/>
      <c r="E38" s="1281"/>
      <c r="F38" s="1282"/>
      <c r="G38" s="1282"/>
      <c r="H38" s="1283" t="str">
        <f t="shared" si="1"/>
        <v xml:space="preserve"> </v>
      </c>
    </row>
    <row r="39" spans="1:8" ht="15">
      <c r="A39" s="1269">
        <v>27</v>
      </c>
      <c r="B39" s="1284"/>
      <c r="C39" s="1285"/>
      <c r="D39" s="1285"/>
      <c r="E39" s="1286" t="s">
        <v>1856</v>
      </c>
      <c r="F39" s="1287">
        <f>SUM(F31:F38)</f>
        <v>0</v>
      </c>
      <c r="G39" s="1287">
        <f>SUM(G31:G38)</f>
        <v>0</v>
      </c>
      <c r="H39" s="1288" t="str">
        <f t="shared" si="1"/>
        <v xml:space="preserve"> </v>
      </c>
    </row>
    <row r="40" spans="1:8" ht="15">
      <c r="A40" s="1269">
        <v>28</v>
      </c>
      <c r="B40" s="1279"/>
      <c r="C40" s="1281"/>
      <c r="D40" s="1281"/>
      <c r="E40" s="1281"/>
      <c r="F40" s="1282"/>
      <c r="G40" s="1282"/>
      <c r="H40" s="1283" t="str">
        <f t="shared" si="1"/>
        <v xml:space="preserve"> </v>
      </c>
    </row>
    <row r="41" spans="1:8" ht="15">
      <c r="A41" s="1269">
        <v>29</v>
      </c>
      <c r="B41" s="1279"/>
      <c r="C41" s="1281"/>
      <c r="D41" s="1281"/>
      <c r="E41" s="1281"/>
      <c r="F41" s="1282"/>
      <c r="G41" s="1282"/>
      <c r="H41" s="1283"/>
    </row>
    <row r="42" spans="1:8" ht="15">
      <c r="A42" s="1269">
        <v>30</v>
      </c>
      <c r="B42" s="1279"/>
      <c r="C42" s="1281"/>
      <c r="D42" s="1281"/>
      <c r="E42" s="1281"/>
      <c r="F42" s="1282"/>
      <c r="G42" s="1282"/>
      <c r="H42" s="1283"/>
    </row>
    <row r="43" spans="1:8" ht="15">
      <c r="A43" s="1269">
        <v>31</v>
      </c>
      <c r="B43" s="1279"/>
      <c r="C43" s="1281"/>
      <c r="D43" s="1281"/>
      <c r="E43" s="1281"/>
      <c r="F43" s="1282"/>
      <c r="G43" s="1282"/>
      <c r="H43" s="1283"/>
    </row>
    <row r="44" spans="1:8" ht="15">
      <c r="A44" s="1269">
        <v>32</v>
      </c>
      <c r="B44" s="1279"/>
      <c r="C44" s="1281"/>
      <c r="D44" s="1281"/>
      <c r="E44" s="1281"/>
      <c r="F44" s="1282"/>
      <c r="G44" s="1282"/>
      <c r="H44" s="1283" t="str">
        <f>IF(ISERR(+G44/+F44)," ",(+G44/+F44))</f>
        <v xml:space="preserve"> </v>
      </c>
    </row>
    <row r="45" spans="1:8" ht="15">
      <c r="A45" s="1269">
        <v>33</v>
      </c>
      <c r="B45" s="1279"/>
      <c r="C45" s="1281"/>
      <c r="D45" s="1281"/>
      <c r="E45" s="1281"/>
      <c r="F45" s="1282"/>
      <c r="G45" s="1282"/>
      <c r="H45" s="1283" t="str">
        <f>IF(ISERR(+G45/+F45)," ",(+G45/+F45))</f>
        <v xml:space="preserve"> </v>
      </c>
    </row>
    <row r="46" spans="1:8" ht="15">
      <c r="A46" s="1269">
        <v>34</v>
      </c>
      <c r="B46" s="1279"/>
      <c r="C46" s="1281"/>
      <c r="D46" s="1281"/>
      <c r="E46" s="1281"/>
      <c r="F46" s="1282"/>
      <c r="G46" s="1282"/>
      <c r="H46" s="1283" t="str">
        <f>IF(ISERR(+G46/+F46)," ",(+G46/+F46))</f>
        <v xml:space="preserve"> </v>
      </c>
    </row>
    <row r="47" spans="1:8" ht="15">
      <c r="A47" s="1269">
        <v>35</v>
      </c>
      <c r="B47" s="1279"/>
      <c r="C47" s="1281"/>
      <c r="D47" s="1281"/>
      <c r="E47" s="1281"/>
      <c r="F47" s="1282"/>
      <c r="G47" s="1282"/>
      <c r="H47" s="1283" t="str">
        <f>IF(ISERR(+G47/+F47)," ",(+G47/+F47))</f>
        <v xml:space="preserve"> </v>
      </c>
    </row>
    <row r="48" spans="1:8" ht="15.75" thickBot="1">
      <c r="A48" s="1290">
        <v>36</v>
      </c>
      <c r="B48" s="1291"/>
      <c r="C48" s="1292"/>
      <c r="D48" s="1292"/>
      <c r="E48" s="1293" t="s">
        <v>1857</v>
      </c>
      <c r="F48" s="1294">
        <f>SUM(F40:F47)</f>
        <v>0</v>
      </c>
      <c r="G48" s="1294">
        <f>SUM(G40:G47)</f>
        <v>0</v>
      </c>
      <c r="H48" s="1295" t="str">
        <f>IF(ISERR(+G48/+F48)," ",(+G48/+F48))</f>
        <v xml:space="preserve"> </v>
      </c>
    </row>
    <row r="49" spans="1:8" ht="15">
      <c r="A49" s="1255" t="s">
        <v>978</v>
      </c>
      <c r="B49" s="1255"/>
      <c r="C49" s="1255"/>
      <c r="D49" s="1255"/>
      <c r="E49" s="1255"/>
      <c r="F49" s="1296"/>
      <c r="G49" s="1296"/>
      <c r="H49" s="1297"/>
    </row>
    <row r="50" spans="1:8" ht="15">
      <c r="A50" s="1298" t="s">
        <v>1858</v>
      </c>
      <c r="B50" s="1298"/>
      <c r="C50" s="1298"/>
      <c r="D50" s="1298"/>
      <c r="E50" s="1298"/>
      <c r="F50" s="1299"/>
      <c r="G50" s="1299"/>
      <c r="H50" s="1300"/>
    </row>
    <row r="51" spans="1:8" ht="15.75" thickBot="1">
      <c r="A51" s="1254" t="str">
        <f>A1</f>
        <v>Annual Report of KeySpan Gas East Corporation d/b/a National Grid                            Year ended December 31, 2013</v>
      </c>
      <c r="B51" s="1255"/>
      <c r="C51" s="1255"/>
      <c r="D51" s="1255"/>
      <c r="E51" s="1255"/>
      <c r="F51" s="1255"/>
      <c r="G51" s="1256"/>
      <c r="H51" s="1255"/>
    </row>
    <row r="52" spans="1:8" ht="15">
      <c r="A52" s="1258"/>
      <c r="B52" s="1259"/>
      <c r="C52" s="1259"/>
      <c r="D52" s="1259"/>
      <c r="E52" s="1259"/>
      <c r="F52" s="1301"/>
      <c r="G52" s="1301"/>
      <c r="H52" s="1302"/>
    </row>
    <row r="53" spans="1:8" ht="15.75">
      <c r="A53" s="1261" t="s">
        <v>1859</v>
      </c>
      <c r="B53" s="1298"/>
      <c r="C53" s="1298"/>
      <c r="D53" s="1298"/>
      <c r="E53" s="1298"/>
      <c r="F53" s="1299"/>
      <c r="G53" s="1299"/>
      <c r="H53" s="1303"/>
    </row>
    <row r="54" spans="1:8" ht="15">
      <c r="A54" s="1264"/>
      <c r="B54" s="1255"/>
      <c r="C54" s="1255"/>
      <c r="D54" s="1255"/>
      <c r="E54" s="1255"/>
      <c r="F54" s="1296"/>
      <c r="G54" s="1296"/>
      <c r="H54" s="1283"/>
    </row>
    <row r="55" spans="1:8" ht="15">
      <c r="A55" s="1264"/>
      <c r="B55" s="1255" t="s">
        <v>833</v>
      </c>
      <c r="C55" s="1255"/>
      <c r="D55" s="1255"/>
      <c r="E55" s="1255"/>
      <c r="F55" s="1296"/>
      <c r="G55" s="1296"/>
      <c r="H55" s="1283"/>
    </row>
    <row r="56" spans="1:8" ht="15">
      <c r="A56" s="1264"/>
      <c r="B56" s="1255" t="s">
        <v>834</v>
      </c>
      <c r="C56" s="1255"/>
      <c r="D56" s="1255"/>
      <c r="E56" s="1255"/>
      <c r="F56" s="1296"/>
      <c r="G56" s="1296"/>
      <c r="H56" s="1283"/>
    </row>
    <row r="57" spans="1:8" ht="15">
      <c r="A57" s="1264"/>
      <c r="B57" s="1255" t="s">
        <v>835</v>
      </c>
      <c r="C57" s="1255"/>
      <c r="D57" s="1255"/>
      <c r="E57" s="1255"/>
      <c r="F57" s="1296"/>
      <c r="G57" s="1296"/>
      <c r="H57" s="1283"/>
    </row>
    <row r="58" spans="1:8" ht="15">
      <c r="A58" s="1266"/>
      <c r="B58" s="1267"/>
      <c r="C58" s="1267"/>
      <c r="D58" s="1267"/>
      <c r="E58" s="1267"/>
      <c r="F58" s="1304"/>
      <c r="G58" s="1304"/>
      <c r="H58" s="1305"/>
    </row>
    <row r="59" spans="1:8" ht="15">
      <c r="A59" s="1269"/>
      <c r="B59" s="1270"/>
      <c r="C59" s="1271" t="s">
        <v>836</v>
      </c>
      <c r="D59" s="1272"/>
      <c r="E59" s="1271" t="s">
        <v>479</v>
      </c>
      <c r="F59" s="1289"/>
      <c r="G59" s="1289"/>
      <c r="H59" s="1306" t="s">
        <v>1633</v>
      </c>
    </row>
    <row r="60" spans="1:8" ht="15">
      <c r="A60" s="1269"/>
      <c r="B60" s="1270"/>
      <c r="C60" s="1271" t="s">
        <v>1846</v>
      </c>
      <c r="D60" s="1271" t="s">
        <v>1847</v>
      </c>
      <c r="E60" s="1271" t="s">
        <v>1848</v>
      </c>
      <c r="F60" s="1307" t="s">
        <v>1636</v>
      </c>
      <c r="G60" s="1289"/>
      <c r="H60" s="1306" t="s">
        <v>1632</v>
      </c>
    </row>
    <row r="61" spans="1:8" ht="15">
      <c r="A61" s="1269" t="s">
        <v>524</v>
      </c>
      <c r="B61" s="1274" t="s">
        <v>1860</v>
      </c>
      <c r="C61" s="1271" t="s">
        <v>1850</v>
      </c>
      <c r="D61" s="1271" t="s">
        <v>1851</v>
      </c>
      <c r="E61" s="1271" t="s">
        <v>1852</v>
      </c>
      <c r="F61" s="1289"/>
      <c r="G61" s="1307" t="s">
        <v>1853</v>
      </c>
      <c r="H61" s="1306" t="s">
        <v>1636</v>
      </c>
    </row>
    <row r="62" spans="1:8" ht="15">
      <c r="A62" s="1275" t="s">
        <v>529</v>
      </c>
      <c r="B62" s="1276" t="s">
        <v>2502</v>
      </c>
      <c r="C62" s="1277" t="s">
        <v>2503</v>
      </c>
      <c r="D62" s="1277" t="s">
        <v>272</v>
      </c>
      <c r="E62" s="1277" t="s">
        <v>2279</v>
      </c>
      <c r="F62" s="1308" t="s">
        <v>2468</v>
      </c>
      <c r="G62" s="1308" t="s">
        <v>2469</v>
      </c>
      <c r="H62" s="1309" t="s">
        <v>2470</v>
      </c>
    </row>
    <row r="63" spans="1:8" ht="15">
      <c r="A63" s="1269">
        <v>37</v>
      </c>
      <c r="B63" s="1270"/>
      <c r="C63" s="1280"/>
      <c r="D63" s="1281"/>
      <c r="E63" s="1281"/>
      <c r="F63" s="1282"/>
      <c r="G63" s="1282"/>
      <c r="H63" s="1283" t="str">
        <f t="shared" ref="H63:H70" si="2">IF(ISERR(+G63/+F63)," ",(+G63/+F63))</f>
        <v xml:space="preserve"> </v>
      </c>
    </row>
    <row r="64" spans="1:8" ht="15">
      <c r="A64" s="1269">
        <v>38</v>
      </c>
      <c r="B64" s="1270"/>
      <c r="C64" s="1281"/>
      <c r="D64" s="1281"/>
      <c r="E64" s="1281"/>
      <c r="F64" s="1282"/>
      <c r="G64" s="1282"/>
      <c r="H64" s="1283" t="str">
        <f t="shared" si="2"/>
        <v xml:space="preserve"> </v>
      </c>
    </row>
    <row r="65" spans="1:9" ht="15">
      <c r="A65" s="1269">
        <v>39</v>
      </c>
      <c r="B65" s="1270"/>
      <c r="C65" s="1281"/>
      <c r="D65" s="1281"/>
      <c r="E65" s="1281"/>
      <c r="F65" s="1282"/>
      <c r="G65" s="1282"/>
      <c r="H65" s="1283" t="str">
        <f t="shared" si="2"/>
        <v xml:space="preserve"> </v>
      </c>
    </row>
    <row r="66" spans="1:9" ht="15">
      <c r="A66" s="1269">
        <v>40</v>
      </c>
      <c r="B66" s="1270"/>
      <c r="C66" s="1281"/>
      <c r="D66" s="1281"/>
      <c r="E66" s="1281"/>
      <c r="F66" s="1282"/>
      <c r="G66" s="1282"/>
      <c r="H66" s="1283" t="str">
        <f t="shared" si="2"/>
        <v xml:space="preserve"> </v>
      </c>
    </row>
    <row r="67" spans="1:9" ht="15">
      <c r="A67" s="1269">
        <v>41</v>
      </c>
      <c r="B67" s="1270"/>
      <c r="C67" s="1281"/>
      <c r="D67" s="1281"/>
      <c r="E67" s="1281"/>
      <c r="F67" s="1282"/>
      <c r="G67" s="1282"/>
      <c r="H67" s="1283" t="str">
        <f t="shared" si="2"/>
        <v xml:space="preserve"> </v>
      </c>
    </row>
    <row r="68" spans="1:9" ht="15">
      <c r="A68" s="1269">
        <v>42</v>
      </c>
      <c r="B68" s="1270"/>
      <c r="C68" s="1281"/>
      <c r="D68" s="1281"/>
      <c r="E68" s="1281"/>
      <c r="F68" s="1282"/>
      <c r="G68" s="1282"/>
      <c r="H68" s="1283" t="str">
        <f t="shared" si="2"/>
        <v xml:space="preserve"> </v>
      </c>
    </row>
    <row r="69" spans="1:9" ht="15">
      <c r="A69" s="1269">
        <v>43</v>
      </c>
      <c r="B69" s="1270"/>
      <c r="C69" s="1281"/>
      <c r="D69" s="1281"/>
      <c r="E69" s="1281"/>
      <c r="F69" s="1282"/>
      <c r="G69" s="1282"/>
      <c r="H69" s="1283" t="str">
        <f t="shared" si="2"/>
        <v xml:space="preserve"> </v>
      </c>
    </row>
    <row r="70" spans="1:9" ht="15">
      <c r="A70" s="1269">
        <v>44</v>
      </c>
      <c r="B70" s="1284"/>
      <c r="C70" s="1285"/>
      <c r="D70" s="1285"/>
      <c r="E70" s="1286" t="s">
        <v>1861</v>
      </c>
      <c r="F70" s="1287">
        <f>SUM(F63:F69)</f>
        <v>0</v>
      </c>
      <c r="G70" s="1287">
        <f>SUM(G63:G69)</f>
        <v>0</v>
      </c>
      <c r="H70" s="1288" t="str">
        <f t="shared" si="2"/>
        <v xml:space="preserve"> </v>
      </c>
    </row>
    <row r="71" spans="1:9" ht="15">
      <c r="A71" s="1269">
        <v>45</v>
      </c>
      <c r="B71" s="1279"/>
      <c r="C71" s="1281"/>
      <c r="D71" s="1281"/>
      <c r="E71" s="1272"/>
      <c r="F71" s="1289"/>
      <c r="G71" s="1289"/>
      <c r="H71" s="1283"/>
    </row>
    <row r="72" spans="1:9" ht="15">
      <c r="A72" s="1269">
        <v>46</v>
      </c>
      <c r="B72" s="1270"/>
      <c r="C72" s="1281"/>
      <c r="D72" s="1281"/>
      <c r="E72" s="1281"/>
      <c r="F72" s="1282"/>
      <c r="G72" s="1282"/>
      <c r="H72" s="1283" t="str">
        <f>IF(ISERR(+G72/+F72)," ",(+G72/+F72))</f>
        <v xml:space="preserve"> </v>
      </c>
    </row>
    <row r="73" spans="1:9" ht="15">
      <c r="A73" s="1269">
        <v>47</v>
      </c>
      <c r="B73" s="1270"/>
      <c r="C73" s="1281"/>
      <c r="D73" s="1281"/>
      <c r="E73" s="1272"/>
      <c r="F73" s="1289">
        <f>+'79A'!E119</f>
        <v>84622805.000000015</v>
      </c>
      <c r="G73" s="1289">
        <f>+'79A'!F119</f>
        <v>375150323.19999987</v>
      </c>
      <c r="H73" s="1283"/>
    </row>
    <row r="74" spans="1:9" ht="15">
      <c r="A74" s="1269">
        <v>48</v>
      </c>
      <c r="B74" s="1270"/>
      <c r="C74" s="1281"/>
      <c r="D74" s="1281"/>
      <c r="E74" s="1281"/>
      <c r="F74" s="1282"/>
      <c r="G74" s="1282"/>
      <c r="H74" s="1283" t="str">
        <f t="shared" ref="H74:H88" si="3">IF(ISERR(+G74/+F74)," ",(+G74/+F74))</f>
        <v xml:space="preserve"> </v>
      </c>
    </row>
    <row r="75" spans="1:9" ht="15">
      <c r="A75" s="1269">
        <v>49</v>
      </c>
      <c r="B75" s="1270"/>
      <c r="C75" s="1281"/>
      <c r="D75" s="1281"/>
      <c r="E75" s="1281"/>
      <c r="F75" s="1282"/>
      <c r="G75" s="1282"/>
      <c r="H75" s="1283" t="str">
        <f t="shared" si="3"/>
        <v xml:space="preserve"> </v>
      </c>
    </row>
    <row r="76" spans="1:9" ht="15">
      <c r="A76" s="1269">
        <v>50</v>
      </c>
      <c r="B76" s="1270"/>
      <c r="C76" s="1281"/>
      <c r="D76" s="1281"/>
      <c r="E76" s="1281"/>
      <c r="F76" s="1282"/>
      <c r="G76" s="1282"/>
      <c r="H76" s="1283" t="str">
        <f t="shared" si="3"/>
        <v xml:space="preserve"> </v>
      </c>
    </row>
    <row r="77" spans="1:9" ht="15">
      <c r="A77" s="1269">
        <v>51</v>
      </c>
      <c r="B77" s="1284"/>
      <c r="C77" s="1285"/>
      <c r="D77" s="1285"/>
      <c r="E77" s="1286" t="s">
        <v>1862</v>
      </c>
      <c r="F77" s="1287">
        <f>F73</f>
        <v>84622805.000000015</v>
      </c>
      <c r="G77" s="1310">
        <f>G73</f>
        <v>375150323.19999987</v>
      </c>
      <c r="H77" s="1288">
        <f>G77/F77</f>
        <v>4.4332059567158026</v>
      </c>
      <c r="I77" s="1311"/>
    </row>
    <row r="78" spans="1:9" ht="15">
      <c r="A78" s="1269">
        <v>52</v>
      </c>
      <c r="B78" s="1270"/>
      <c r="C78" s="1281"/>
      <c r="D78" s="1281"/>
      <c r="E78" s="1281"/>
      <c r="F78" s="1282"/>
      <c r="G78" s="1282"/>
      <c r="H78" s="1283" t="str">
        <f t="shared" si="3"/>
        <v xml:space="preserve"> </v>
      </c>
    </row>
    <row r="79" spans="1:9" ht="15">
      <c r="A79" s="1269">
        <v>53</v>
      </c>
      <c r="B79" s="1270"/>
      <c r="C79" s="1281"/>
      <c r="D79" s="1281"/>
      <c r="E79" s="1281"/>
      <c r="F79" s="1282"/>
      <c r="G79" s="1282"/>
      <c r="H79" s="1283" t="str">
        <f t="shared" si="3"/>
        <v xml:space="preserve"> </v>
      </c>
    </row>
    <row r="80" spans="1:9" ht="15">
      <c r="A80" s="1269">
        <v>54</v>
      </c>
      <c r="B80" s="1279"/>
      <c r="C80" s="1281"/>
      <c r="D80" s="1281"/>
      <c r="E80" s="1312"/>
      <c r="F80" s="1289"/>
      <c r="G80" s="1289"/>
      <c r="H80" s="1283" t="str">
        <f t="shared" si="3"/>
        <v xml:space="preserve"> </v>
      </c>
    </row>
    <row r="81" spans="1:8" ht="15">
      <c r="A81" s="1269">
        <v>55</v>
      </c>
      <c r="B81" s="1270"/>
      <c r="C81" s="1281"/>
      <c r="D81" s="1281"/>
      <c r="E81" s="1281"/>
      <c r="F81" s="1282"/>
      <c r="G81" s="1282"/>
      <c r="H81" s="1283" t="str">
        <f t="shared" si="3"/>
        <v xml:space="preserve"> </v>
      </c>
    </row>
    <row r="82" spans="1:8" ht="15">
      <c r="A82" s="1269">
        <v>56</v>
      </c>
      <c r="B82" s="1270"/>
      <c r="C82" s="1281"/>
      <c r="D82" s="1281"/>
      <c r="E82" s="1281"/>
      <c r="F82" s="1282"/>
      <c r="G82" s="1282"/>
      <c r="H82" s="1283" t="str">
        <f t="shared" si="3"/>
        <v xml:space="preserve"> </v>
      </c>
    </row>
    <row r="83" spans="1:8" ht="15">
      <c r="A83" s="1269">
        <v>57</v>
      </c>
      <c r="B83" s="1270"/>
      <c r="C83" s="1281"/>
      <c r="D83" s="1281"/>
      <c r="E83" s="1281"/>
      <c r="F83" s="1282"/>
      <c r="G83" s="1282"/>
      <c r="H83" s="1283" t="str">
        <f t="shared" si="3"/>
        <v xml:space="preserve"> </v>
      </c>
    </row>
    <row r="84" spans="1:8" ht="15">
      <c r="A84" s="1269">
        <v>58</v>
      </c>
      <c r="B84" s="1313"/>
      <c r="C84" s="1285"/>
      <c r="D84" s="1285"/>
      <c r="E84" s="1286" t="s">
        <v>1863</v>
      </c>
      <c r="F84" s="1287">
        <f>SUM(F78:F83)</f>
        <v>0</v>
      </c>
      <c r="G84" s="1287">
        <f>SUM(G78:G83)</f>
        <v>0</v>
      </c>
      <c r="H84" s="1288" t="str">
        <f t="shared" si="3"/>
        <v xml:space="preserve"> </v>
      </c>
    </row>
    <row r="85" spans="1:8" ht="15">
      <c r="A85" s="1269">
        <v>59</v>
      </c>
      <c r="B85" s="1270"/>
      <c r="C85" s="1281"/>
      <c r="D85" s="1281"/>
      <c r="E85" s="1281"/>
      <c r="F85" s="1282"/>
      <c r="G85" s="1282"/>
      <c r="H85" s="1283" t="str">
        <f t="shared" si="3"/>
        <v xml:space="preserve"> </v>
      </c>
    </row>
    <row r="86" spans="1:8" ht="15">
      <c r="A86" s="1269">
        <v>60</v>
      </c>
      <c r="B86" s="1270"/>
      <c r="C86" s="1281"/>
      <c r="D86" s="1281"/>
      <c r="E86" s="1281"/>
      <c r="F86" s="1282"/>
      <c r="G86" s="1282"/>
      <c r="H86" s="1283" t="str">
        <f t="shared" si="3"/>
        <v xml:space="preserve"> </v>
      </c>
    </row>
    <row r="87" spans="1:8" ht="15">
      <c r="A87" s="1269">
        <v>61</v>
      </c>
      <c r="B87" s="1270"/>
      <c r="C87" s="1281"/>
      <c r="D87" s="1281"/>
      <c r="E87" s="1312"/>
      <c r="F87" s="1282"/>
      <c r="G87" s="1282"/>
      <c r="H87" s="1283" t="str">
        <f t="shared" si="3"/>
        <v xml:space="preserve"> </v>
      </c>
    </row>
    <row r="88" spans="1:8" ht="15">
      <c r="A88" s="1269">
        <v>62</v>
      </c>
      <c r="B88" s="1270"/>
      <c r="C88" s="1281"/>
      <c r="D88" s="1281"/>
      <c r="E88" s="1281"/>
      <c r="F88" s="1282"/>
      <c r="G88" s="1282"/>
      <c r="H88" s="1283" t="str">
        <f t="shared" si="3"/>
        <v xml:space="preserve"> </v>
      </c>
    </row>
    <row r="89" spans="1:8" ht="15">
      <c r="A89" s="1269">
        <v>63</v>
      </c>
      <c r="B89" s="1279"/>
      <c r="C89" s="1281"/>
      <c r="D89" s="1281"/>
      <c r="E89" s="1272"/>
      <c r="F89" s="1289"/>
      <c r="G89" s="1289"/>
      <c r="H89" s="1283"/>
    </row>
    <row r="90" spans="1:8" ht="15">
      <c r="A90" s="1269">
        <v>64</v>
      </c>
      <c r="B90" s="1270"/>
      <c r="C90" s="1281"/>
      <c r="D90" s="1281"/>
      <c r="E90" s="1281"/>
      <c r="F90" s="1282"/>
      <c r="G90" s="1282"/>
      <c r="H90" s="1283"/>
    </row>
    <row r="91" spans="1:8" ht="15">
      <c r="A91" s="1269">
        <v>65</v>
      </c>
      <c r="B91" s="1284"/>
      <c r="C91" s="1285"/>
      <c r="D91" s="1285"/>
      <c r="E91" s="1286" t="s">
        <v>1864</v>
      </c>
      <c r="F91" s="1287">
        <f>SUM(F85:F90)</f>
        <v>0</v>
      </c>
      <c r="G91" s="1287">
        <f>SUM(G85:G90)</f>
        <v>0</v>
      </c>
      <c r="H91" s="1288" t="str">
        <f t="shared" ref="H91:H98" si="4">IF(ISERR(+G91/+F91)," ",(+G91/+F91))</f>
        <v xml:space="preserve"> </v>
      </c>
    </row>
    <row r="92" spans="1:8" ht="15">
      <c r="A92" s="1269">
        <v>66</v>
      </c>
      <c r="B92" s="1270"/>
      <c r="C92" s="1281"/>
      <c r="D92" s="1281"/>
      <c r="E92" s="1281"/>
      <c r="F92" s="1282"/>
      <c r="G92" s="1282"/>
      <c r="H92" s="1283" t="str">
        <f t="shared" si="4"/>
        <v xml:space="preserve"> </v>
      </c>
    </row>
    <row r="93" spans="1:8" ht="15">
      <c r="A93" s="1269">
        <v>67</v>
      </c>
      <c r="B93" s="1270"/>
      <c r="C93" s="1281"/>
      <c r="D93" s="1281"/>
      <c r="E93" s="1281"/>
      <c r="F93" s="1282"/>
      <c r="G93" s="1282"/>
      <c r="H93" s="1283" t="str">
        <f t="shared" si="4"/>
        <v xml:space="preserve"> </v>
      </c>
    </row>
    <row r="94" spans="1:8" ht="15">
      <c r="A94" s="1269">
        <v>68</v>
      </c>
      <c r="B94" s="1270"/>
      <c r="C94" s="1281"/>
      <c r="D94" s="1281"/>
      <c r="E94" s="1312"/>
      <c r="F94" s="1282"/>
      <c r="G94" s="1282"/>
      <c r="H94" s="1283" t="str">
        <f t="shared" si="4"/>
        <v xml:space="preserve"> </v>
      </c>
    </row>
    <row r="95" spans="1:8" ht="15">
      <c r="A95" s="1269">
        <v>69</v>
      </c>
      <c r="B95" s="1270"/>
      <c r="C95" s="1281"/>
      <c r="D95" s="1281"/>
      <c r="E95" s="1281"/>
      <c r="F95" s="1282"/>
      <c r="G95" s="1282"/>
      <c r="H95" s="1283" t="str">
        <f t="shared" si="4"/>
        <v xml:space="preserve"> </v>
      </c>
    </row>
    <row r="96" spans="1:8" ht="15">
      <c r="A96" s="1269">
        <v>70</v>
      </c>
      <c r="B96" s="1270"/>
      <c r="C96" s="1281"/>
      <c r="D96" s="1281"/>
      <c r="E96" s="1281"/>
      <c r="F96" s="1282"/>
      <c r="G96" s="1282"/>
      <c r="H96" s="1283" t="str">
        <f t="shared" si="4"/>
        <v xml:space="preserve"> </v>
      </c>
    </row>
    <row r="97" spans="1:8" ht="15">
      <c r="A97" s="1269">
        <v>71</v>
      </c>
      <c r="B97" s="1270"/>
      <c r="C97" s="1281"/>
      <c r="D97" s="1281"/>
      <c r="E97" s="1281"/>
      <c r="F97" s="1282"/>
      <c r="G97" s="1282"/>
      <c r="H97" s="1283" t="str">
        <f t="shared" si="4"/>
        <v xml:space="preserve"> </v>
      </c>
    </row>
    <row r="98" spans="1:8" ht="15.75" thickBot="1">
      <c r="A98" s="1290">
        <v>72</v>
      </c>
      <c r="B98" s="1314"/>
      <c r="C98" s="1292"/>
      <c r="D98" s="1292"/>
      <c r="E98" s="1293" t="s">
        <v>1865</v>
      </c>
      <c r="F98" s="1294">
        <f>SUM(F92:F97)</f>
        <v>0</v>
      </c>
      <c r="G98" s="1294">
        <f>SUM(G92:G97)</f>
        <v>0</v>
      </c>
      <c r="H98" s="1295" t="str">
        <f t="shared" si="4"/>
        <v xml:space="preserve"> </v>
      </c>
    </row>
    <row r="99" spans="1:8" ht="15">
      <c r="A99" s="1255"/>
      <c r="B99" s="1255"/>
      <c r="C99" s="1255"/>
      <c r="D99" s="1255"/>
      <c r="E99" s="1255"/>
      <c r="F99" s="1255"/>
      <c r="G99" s="1255"/>
      <c r="H99" s="1315" t="s">
        <v>978</v>
      </c>
    </row>
    <row r="100" spans="1:8" ht="15">
      <c r="A100" s="1298" t="s">
        <v>1866</v>
      </c>
      <c r="B100" s="1298"/>
      <c r="C100" s="1298"/>
      <c r="D100" s="1298"/>
      <c r="E100" s="1298"/>
      <c r="F100" s="1298"/>
      <c r="G100" s="1298"/>
      <c r="H100" s="1298"/>
    </row>
    <row r="101" spans="1:8" ht="15">
      <c r="A101" s="1255"/>
      <c r="B101" s="1255"/>
      <c r="C101" s="1255"/>
      <c r="D101" s="1255"/>
      <c r="E101" s="1255"/>
      <c r="F101" s="1255"/>
      <c r="G101" s="1255"/>
      <c r="H101" s="1255"/>
    </row>
    <row r="102" spans="1:8" ht="18.75" thickBot="1">
      <c r="A102" s="1254"/>
      <c r="B102" s="1255"/>
      <c r="C102" s="1255"/>
      <c r="D102" s="1316"/>
      <c r="E102" s="1255"/>
      <c r="F102" s="1255"/>
      <c r="G102" s="1256"/>
      <c r="H102" s="1255"/>
    </row>
    <row r="103" spans="1:8" ht="15.75">
      <c r="A103" s="1258"/>
      <c r="B103" s="1259"/>
      <c r="C103" s="1259"/>
      <c r="D103" s="1259"/>
      <c r="E103" s="1259"/>
      <c r="F103" s="1317"/>
      <c r="G103" s="1301"/>
      <c r="H103" s="1302"/>
    </row>
    <row r="104" spans="1:8" ht="15.75">
      <c r="A104" s="1261"/>
      <c r="B104" s="1298"/>
      <c r="C104" s="1298"/>
      <c r="D104" s="1298"/>
      <c r="E104" s="1298"/>
      <c r="F104" s="1299"/>
      <c r="G104" s="1299"/>
      <c r="H104" s="1303"/>
    </row>
    <row r="105" spans="1:8" ht="15">
      <c r="A105" s="1264"/>
      <c r="B105" s="1255"/>
      <c r="C105" s="1255"/>
      <c r="D105" s="1255"/>
      <c r="E105" s="1255"/>
      <c r="F105" s="1296"/>
      <c r="G105" s="1296"/>
      <c r="H105" s="1283"/>
    </row>
    <row r="106" spans="1:8" ht="15">
      <c r="A106" s="1264"/>
      <c r="B106" s="1255"/>
      <c r="C106" s="1255"/>
      <c r="D106" s="1255"/>
      <c r="E106" s="1255"/>
      <c r="F106" s="1296"/>
      <c r="G106" s="1296"/>
      <c r="H106" s="1283"/>
    </row>
    <row r="107" spans="1:8" ht="15">
      <c r="A107" s="1264"/>
      <c r="B107" s="1255"/>
      <c r="C107" s="1255"/>
      <c r="D107" s="1255"/>
      <c r="E107" s="1255"/>
      <c r="F107" s="1296"/>
      <c r="G107" s="1296"/>
      <c r="H107" s="1283"/>
    </row>
    <row r="108" spans="1:8" ht="15">
      <c r="A108" s="1264"/>
      <c r="B108" s="1255"/>
      <c r="C108" s="1255"/>
      <c r="D108" s="1255"/>
      <c r="E108" s="1255"/>
      <c r="F108" s="1296"/>
      <c r="G108" s="1296"/>
      <c r="H108" s="1283"/>
    </row>
    <row r="109" spans="1:8" ht="15">
      <c r="A109" s="1266"/>
      <c r="B109" s="1267"/>
      <c r="C109" s="1267"/>
      <c r="D109" s="1267"/>
      <c r="E109" s="1267"/>
      <c r="F109" s="1304"/>
      <c r="G109" s="1304"/>
      <c r="H109" s="1305"/>
    </row>
    <row r="110" spans="1:8" ht="15">
      <c r="A110" s="1269"/>
      <c r="B110" s="1270"/>
      <c r="C110" s="1271"/>
      <c r="D110" s="1272"/>
      <c r="E110" s="1271"/>
      <c r="F110" s="1289"/>
      <c r="G110" s="1289"/>
      <c r="H110" s="1306"/>
    </row>
    <row r="111" spans="1:8" ht="15">
      <c r="A111" s="1269"/>
      <c r="B111" s="1270"/>
      <c r="C111" s="1271"/>
      <c r="D111" s="1271"/>
      <c r="E111" s="1271"/>
      <c r="F111" s="1307"/>
      <c r="G111" s="1289"/>
      <c r="H111" s="1306"/>
    </row>
    <row r="112" spans="1:8" ht="15">
      <c r="A112" s="1269"/>
      <c r="B112" s="1274"/>
      <c r="C112" s="1271"/>
      <c r="D112" s="1271"/>
      <c r="E112" s="1271"/>
      <c r="F112" s="1289"/>
      <c r="G112" s="1307"/>
      <c r="H112" s="1306"/>
    </row>
    <row r="113" spans="1:8" ht="15">
      <c r="A113" s="1275"/>
      <c r="B113" s="1276"/>
      <c r="C113" s="1277"/>
      <c r="D113" s="1277"/>
      <c r="E113" s="1318"/>
      <c r="F113" s="1308"/>
      <c r="G113" s="1308"/>
      <c r="H113" s="1309"/>
    </row>
    <row r="114" spans="1:8" ht="15">
      <c r="A114" s="1269"/>
      <c r="B114" s="1319"/>
      <c r="C114" s="1320"/>
      <c r="D114" s="1321"/>
      <c r="E114" s="1322"/>
      <c r="F114" s="1322"/>
      <c r="G114" s="1322"/>
      <c r="H114" s="1283"/>
    </row>
    <row r="115" spans="1:8" ht="15">
      <c r="A115" s="1269"/>
      <c r="B115" s="1270"/>
      <c r="C115" s="1323"/>
      <c r="D115" s="1324"/>
      <c r="E115" s="1324"/>
      <c r="F115" s="1324"/>
      <c r="G115" s="1324"/>
      <c r="H115" s="1283"/>
    </row>
    <row r="116" spans="1:8" ht="15">
      <c r="A116" s="1269"/>
      <c r="B116" s="1270"/>
      <c r="C116" s="1325"/>
      <c r="D116" s="1324"/>
      <c r="E116" s="1324"/>
      <c r="F116" s="1324"/>
      <c r="G116" s="1324"/>
      <c r="H116" s="1283"/>
    </row>
    <row r="117" spans="1:8" ht="15">
      <c r="A117" s="1269"/>
      <c r="B117" s="1270"/>
      <c r="C117" s="1325"/>
      <c r="D117" s="1324"/>
      <c r="E117" s="1324"/>
      <c r="F117" s="1324"/>
      <c r="G117" s="1324"/>
      <c r="H117" s="1283"/>
    </row>
    <row r="118" spans="1:8" ht="15">
      <c r="A118" s="1269"/>
      <c r="B118" s="1270"/>
      <c r="C118" s="1325"/>
      <c r="D118" s="1324"/>
      <c r="E118" s="1324"/>
      <c r="F118" s="1324"/>
      <c r="G118" s="1324"/>
      <c r="H118" s="1283"/>
    </row>
    <row r="119" spans="1:8" ht="15">
      <c r="A119" s="1269"/>
      <c r="B119" s="1270"/>
      <c r="C119" s="1325"/>
      <c r="D119" s="1324"/>
      <c r="E119" s="1324"/>
      <c r="F119" s="1324"/>
      <c r="G119" s="1324"/>
      <c r="H119" s="1283"/>
    </row>
    <row r="120" spans="1:8" ht="15">
      <c r="A120" s="1269"/>
      <c r="B120" s="1270"/>
      <c r="C120" s="1325"/>
      <c r="D120" s="1324"/>
      <c r="E120" s="1324"/>
      <c r="F120" s="1324"/>
      <c r="G120" s="1324"/>
      <c r="H120" s="1283"/>
    </row>
    <row r="121" spans="1:8" ht="15">
      <c r="A121" s="1269"/>
      <c r="B121" s="1270"/>
      <c r="C121" s="1325"/>
      <c r="D121" s="1324"/>
      <c r="E121" s="1324"/>
      <c r="F121" s="1324"/>
      <c r="G121" s="1324"/>
      <c r="H121" s="1283"/>
    </row>
    <row r="122" spans="1:8" ht="15">
      <c r="A122" s="1269"/>
      <c r="B122" s="1270"/>
      <c r="C122" s="1325"/>
      <c r="D122" s="1324"/>
      <c r="E122" s="1324"/>
      <c r="F122" s="1324"/>
      <c r="G122" s="1324"/>
      <c r="H122" s="1283"/>
    </row>
    <row r="123" spans="1:8" ht="15">
      <c r="A123" s="1269"/>
      <c r="B123" s="1270"/>
      <c r="C123" s="1325"/>
      <c r="D123" s="1324"/>
      <c r="E123" s="1324"/>
      <c r="F123" s="1324"/>
      <c r="G123" s="1324"/>
      <c r="H123" s="1283"/>
    </row>
    <row r="124" spans="1:8" ht="15">
      <c r="A124" s="1269"/>
      <c r="B124" s="1270"/>
      <c r="C124" s="1325"/>
      <c r="D124" s="1324"/>
      <c r="E124" s="1324"/>
      <c r="F124" s="1324"/>
      <c r="G124" s="1324"/>
      <c r="H124" s="1283"/>
    </row>
    <row r="125" spans="1:8" ht="15">
      <c r="A125" s="1269"/>
      <c r="B125" s="1279"/>
      <c r="C125" s="1325"/>
      <c r="D125" s="1321"/>
      <c r="E125" s="1321"/>
      <c r="F125" s="1321"/>
      <c r="G125" s="1321"/>
      <c r="H125" s="1283"/>
    </row>
    <row r="126" spans="1:8" ht="15">
      <c r="A126" s="1269"/>
      <c r="B126" s="1270"/>
      <c r="C126" s="1325"/>
      <c r="D126" s="1324"/>
      <c r="E126" s="1324"/>
      <c r="F126" s="1324"/>
      <c r="G126" s="1324"/>
      <c r="H126" s="1283"/>
    </row>
    <row r="127" spans="1:8" ht="15">
      <c r="A127" s="1269"/>
      <c r="B127" s="1270"/>
      <c r="C127" s="1325"/>
      <c r="D127" s="1324"/>
      <c r="E127" s="1324"/>
      <c r="F127" s="1324"/>
      <c r="G127" s="1324"/>
      <c r="H127" s="1283"/>
    </row>
    <row r="128" spans="1:8" ht="15">
      <c r="A128" s="1269"/>
      <c r="B128" s="1270"/>
      <c r="C128" s="1325"/>
      <c r="D128" s="1321"/>
      <c r="E128" s="1321"/>
      <c r="F128" s="1321"/>
      <c r="G128" s="1321"/>
      <c r="H128" s="1283"/>
    </row>
    <row r="129" spans="1:8" ht="15">
      <c r="A129" s="1269"/>
      <c r="B129" s="1270"/>
      <c r="C129" s="1325"/>
      <c r="D129" s="1324"/>
      <c r="E129" s="1324"/>
      <c r="F129" s="1324"/>
      <c r="G129" s="1324"/>
      <c r="H129" s="1283"/>
    </row>
    <row r="130" spans="1:8" ht="15">
      <c r="A130" s="1269"/>
      <c r="B130" s="1270"/>
      <c r="C130" s="1325"/>
      <c r="D130" s="1324"/>
      <c r="E130" s="1324"/>
      <c r="F130" s="1324"/>
      <c r="G130" s="1324"/>
      <c r="H130" s="1283"/>
    </row>
    <row r="131" spans="1:8" ht="15">
      <c r="A131" s="1269"/>
      <c r="B131" s="1270"/>
      <c r="C131" s="1325"/>
      <c r="D131" s="1324"/>
      <c r="E131" s="1324"/>
      <c r="F131" s="1324"/>
      <c r="G131" s="1324"/>
      <c r="H131" s="1283"/>
    </row>
    <row r="132" spans="1:8" ht="15">
      <c r="A132" s="1269"/>
      <c r="B132" s="1279"/>
      <c r="C132" s="1325"/>
      <c r="D132" s="1321"/>
      <c r="E132" s="1321"/>
      <c r="F132" s="1321"/>
      <c r="G132" s="1321"/>
      <c r="H132" s="1283"/>
    </row>
    <row r="133" spans="1:8" ht="15">
      <c r="A133" s="1269"/>
      <c r="B133" s="1270"/>
      <c r="C133" s="1325"/>
      <c r="D133" s="1324"/>
      <c r="E133" s="1324"/>
      <c r="F133" s="1324"/>
      <c r="G133" s="1324"/>
      <c r="H133" s="1283"/>
    </row>
    <row r="134" spans="1:8" ht="15">
      <c r="A134" s="1269"/>
      <c r="B134" s="1270"/>
      <c r="C134" s="1325"/>
      <c r="D134" s="1324"/>
      <c r="E134" s="1324"/>
      <c r="F134" s="1324"/>
      <c r="G134" s="1324"/>
      <c r="H134" s="1283"/>
    </row>
    <row r="135" spans="1:8" ht="15">
      <c r="A135" s="1269"/>
      <c r="B135" s="1270"/>
      <c r="C135" s="1323"/>
      <c r="D135" s="1324"/>
      <c r="E135" s="1324"/>
      <c r="F135" s="1324"/>
      <c r="G135" s="1324"/>
      <c r="H135" s="1283"/>
    </row>
    <row r="136" spans="1:8" ht="15">
      <c r="A136" s="1269"/>
      <c r="B136" s="1270"/>
      <c r="C136" s="1325"/>
      <c r="D136" s="1324"/>
      <c r="E136" s="1324"/>
      <c r="F136" s="1324"/>
      <c r="G136" s="1324"/>
      <c r="H136" s="1283"/>
    </row>
    <row r="137" spans="1:8" ht="15">
      <c r="A137" s="1269"/>
      <c r="B137" s="1270"/>
      <c r="C137" s="1325"/>
      <c r="D137" s="1324"/>
      <c r="E137" s="1324"/>
      <c r="F137" s="1324"/>
      <c r="G137" s="1324"/>
      <c r="H137" s="1283"/>
    </row>
    <row r="138" spans="1:8" ht="15">
      <c r="A138" s="1269"/>
      <c r="B138" s="1270"/>
      <c r="C138" s="1325"/>
      <c r="D138" s="1326"/>
      <c r="E138" s="1326"/>
      <c r="F138" s="1326"/>
      <c r="G138" s="1326"/>
      <c r="H138" s="1283"/>
    </row>
    <row r="139" spans="1:8" ht="15">
      <c r="A139" s="1269"/>
      <c r="B139" s="1327"/>
      <c r="D139" s="1328"/>
      <c r="E139" s="1328"/>
      <c r="F139" s="1328"/>
      <c r="G139" s="1328"/>
      <c r="H139" s="1283"/>
    </row>
    <row r="140" spans="1:8" ht="15">
      <c r="A140" s="1269"/>
      <c r="B140" s="1327"/>
      <c r="D140" s="1328"/>
      <c r="E140" s="1328"/>
      <c r="F140" s="1328"/>
      <c r="G140" s="1328"/>
      <c r="H140" s="1283"/>
    </row>
    <row r="141" spans="1:8" ht="15">
      <c r="A141" s="1269"/>
      <c r="B141" s="1327"/>
      <c r="D141" s="1328"/>
      <c r="E141" s="1328"/>
      <c r="F141" s="1328"/>
      <c r="G141" s="1328"/>
      <c r="H141" s="1283"/>
    </row>
    <row r="142" spans="1:8" ht="15">
      <c r="A142" s="1269"/>
      <c r="B142" s="1327"/>
      <c r="D142" s="1328"/>
      <c r="E142" s="1328"/>
      <c r="F142" s="1328"/>
      <c r="G142" s="1328"/>
      <c r="H142" s="1283"/>
    </row>
    <row r="143" spans="1:8" ht="15">
      <c r="A143" s="1269"/>
      <c r="B143" s="1327"/>
      <c r="D143" s="1328"/>
      <c r="E143" s="1328"/>
      <c r="F143" s="1328"/>
      <c r="G143" s="1328"/>
      <c r="H143" s="1283"/>
    </row>
    <row r="144" spans="1:8" ht="15">
      <c r="A144" s="1269"/>
      <c r="B144" s="1327"/>
      <c r="D144" s="1328"/>
      <c r="E144" s="1328"/>
      <c r="F144" s="1328"/>
      <c r="G144" s="1328"/>
      <c r="H144" s="1283"/>
    </row>
    <row r="145" spans="1:8" ht="15">
      <c r="A145" s="1269"/>
      <c r="B145" s="1327"/>
      <c r="D145" s="1328"/>
      <c r="E145" s="1328"/>
      <c r="F145" s="1328"/>
      <c r="G145" s="1328"/>
      <c r="H145" s="1283"/>
    </row>
    <row r="146" spans="1:8" ht="15">
      <c r="A146" s="1269"/>
      <c r="B146" s="1327"/>
      <c r="D146" s="1328"/>
      <c r="E146" s="1328"/>
      <c r="F146" s="1328"/>
      <c r="G146" s="1328"/>
      <c r="H146" s="1283"/>
    </row>
    <row r="147" spans="1:8" ht="15">
      <c r="A147" s="1269"/>
      <c r="B147" s="1327"/>
      <c r="D147" s="1328"/>
      <c r="E147" s="1328"/>
      <c r="F147" s="1328"/>
      <c r="G147" s="1328"/>
      <c r="H147" s="1283"/>
    </row>
    <row r="148" spans="1:8" ht="15">
      <c r="A148" s="1269"/>
      <c r="B148" s="1327"/>
      <c r="D148" s="1328"/>
      <c r="E148" s="1328"/>
      <c r="F148" s="1328"/>
      <c r="G148" s="1328"/>
      <c r="H148" s="1283"/>
    </row>
    <row r="149" spans="1:8" ht="15">
      <c r="A149" s="1269"/>
      <c r="B149" s="1327"/>
      <c r="D149" s="1328"/>
      <c r="E149" s="1328"/>
      <c r="F149" s="1328"/>
      <c r="G149" s="1328"/>
      <c r="H149" s="1283"/>
    </row>
    <row r="150" spans="1:8" ht="15">
      <c r="A150" s="1269"/>
      <c r="B150" s="1327"/>
      <c r="D150" s="1328"/>
      <c r="E150" s="1328"/>
      <c r="F150" s="1328"/>
      <c r="G150" s="1328"/>
      <c r="H150" s="1283"/>
    </row>
    <row r="151" spans="1:8" ht="15">
      <c r="A151" s="1269"/>
      <c r="B151" s="1327"/>
      <c r="D151" s="1328"/>
      <c r="E151" s="1328"/>
      <c r="F151" s="1328"/>
      <c r="G151" s="1328"/>
      <c r="H151" s="1283"/>
    </row>
    <row r="152" spans="1:8" ht="15.75" thickBot="1">
      <c r="A152" s="1290"/>
      <c r="B152" s="1314"/>
      <c r="C152" s="1329"/>
      <c r="D152" s="1330"/>
      <c r="E152" s="1330"/>
      <c r="F152" s="1330"/>
      <c r="G152" s="1330"/>
      <c r="H152" s="1331"/>
    </row>
    <row r="153" spans="1:8" ht="15">
      <c r="A153" s="1255"/>
      <c r="H153" s="1315"/>
    </row>
    <row r="154" spans="1:8" ht="15">
      <c r="A154" s="1298"/>
      <c r="D154" s="1332"/>
      <c r="H154" s="1298"/>
    </row>
    <row r="156" spans="1:8" ht="18.75" thickBot="1">
      <c r="A156" s="1254"/>
      <c r="B156" s="1255"/>
      <c r="C156" s="1255"/>
      <c r="D156" s="1316"/>
      <c r="E156" s="1255"/>
      <c r="F156" s="1255"/>
      <c r="G156" s="1256"/>
      <c r="H156" s="1333"/>
    </row>
    <row r="157" spans="1:8" ht="15.75">
      <c r="A157" s="1334"/>
      <c r="B157" s="1259"/>
      <c r="C157" s="1259"/>
      <c r="D157" s="1259"/>
      <c r="E157" s="1259"/>
      <c r="F157" s="1301"/>
      <c r="G157" s="1301"/>
      <c r="H157" s="1302"/>
    </row>
    <row r="158" spans="1:8" ht="15">
      <c r="A158" s="1264"/>
      <c r="B158" s="1255"/>
      <c r="C158" s="1255"/>
      <c r="D158" s="1255"/>
      <c r="E158" s="1255"/>
      <c r="F158" s="1296"/>
      <c r="G158" s="1296"/>
      <c r="H158" s="1303"/>
    </row>
    <row r="159" spans="1:8" ht="15">
      <c r="A159" s="1264"/>
      <c r="B159" s="1255"/>
      <c r="C159" s="1255"/>
      <c r="D159" s="1255"/>
      <c r="E159" s="1255"/>
      <c r="F159" s="1296"/>
      <c r="G159" s="1296"/>
      <c r="H159" s="1283"/>
    </row>
    <row r="160" spans="1:8" ht="15">
      <c r="A160" s="1264"/>
      <c r="B160" s="1255"/>
      <c r="C160" s="1255"/>
      <c r="D160" s="1255"/>
      <c r="E160" s="1255"/>
      <c r="F160" s="1296"/>
      <c r="G160" s="1296"/>
      <c r="H160" s="1283"/>
    </row>
    <row r="161" spans="1:8" ht="15">
      <c r="A161" s="1264"/>
      <c r="B161" s="1267"/>
      <c r="C161" s="1267"/>
      <c r="D161" s="1267"/>
      <c r="E161" s="1267"/>
      <c r="F161" s="1304"/>
      <c r="G161" s="1304"/>
      <c r="H161" s="1283"/>
    </row>
    <row r="162" spans="1:8" ht="15">
      <c r="A162" s="1266"/>
      <c r="B162" s="1270"/>
      <c r="C162" s="1271"/>
      <c r="D162" s="1272"/>
      <c r="E162" s="1271"/>
      <c r="F162" s="1289"/>
      <c r="G162" s="1289"/>
      <c r="H162" s="1283"/>
    </row>
    <row r="163" spans="1:8" ht="15">
      <c r="A163" s="1269"/>
      <c r="B163" s="1270"/>
      <c r="C163" s="1271"/>
      <c r="D163" s="1271"/>
      <c r="E163" s="1271"/>
      <c r="F163" s="1307"/>
      <c r="G163" s="1289"/>
      <c r="H163" s="1305"/>
    </row>
    <row r="164" spans="1:8" ht="15">
      <c r="A164" s="1269"/>
      <c r="B164" s="1274"/>
      <c r="C164" s="1271"/>
      <c r="D164" s="1271"/>
      <c r="E164" s="1271"/>
      <c r="F164" s="1289"/>
      <c r="G164" s="1307"/>
      <c r="H164" s="1306"/>
    </row>
    <row r="165" spans="1:8" ht="15">
      <c r="A165" s="1269"/>
      <c r="B165" s="1274"/>
      <c r="C165" s="1271"/>
      <c r="D165" s="1271"/>
      <c r="E165" s="1271"/>
      <c r="F165" s="1307"/>
      <c r="G165" s="1308"/>
      <c r="H165" s="1306"/>
    </row>
    <row r="166" spans="1:8" ht="15">
      <c r="A166" s="1275"/>
      <c r="B166" s="1335"/>
      <c r="C166" s="1335"/>
      <c r="D166" s="1335"/>
      <c r="E166" s="1335"/>
      <c r="F166" s="1322"/>
      <c r="G166" s="1307"/>
      <c r="H166" s="1306"/>
    </row>
    <row r="167" spans="1:8" ht="15">
      <c r="A167" s="1269"/>
      <c r="B167" s="1276"/>
      <c r="C167" s="1277"/>
      <c r="D167" s="1276"/>
      <c r="E167" s="1276"/>
      <c r="F167" s="1336"/>
      <c r="G167" s="1308"/>
      <c r="H167" s="1309"/>
    </row>
    <row r="168" spans="1:8" ht="15">
      <c r="A168" s="1269"/>
      <c r="B168" s="1270"/>
      <c r="C168" s="1323"/>
      <c r="D168" s="1337"/>
      <c r="E168" s="1337"/>
      <c r="F168" s="1337"/>
      <c r="G168" s="1338"/>
      <c r="H168" s="1283"/>
    </row>
    <row r="169" spans="1:8" ht="15">
      <c r="A169" s="1269"/>
      <c r="B169" s="1270"/>
      <c r="C169" s="1325"/>
      <c r="D169" s="1279"/>
      <c r="E169" s="1279"/>
      <c r="F169" s="1339"/>
      <c r="G169" s="1340"/>
      <c r="H169" s="1283"/>
    </row>
    <row r="170" spans="1:8" ht="15">
      <c r="A170" s="1269"/>
      <c r="B170" s="1270"/>
      <c r="C170" s="1325"/>
      <c r="D170" s="1279"/>
      <c r="E170" s="1279"/>
      <c r="F170" s="1339"/>
      <c r="G170" s="1340"/>
      <c r="H170" s="1283"/>
    </row>
    <row r="171" spans="1:8" ht="15">
      <c r="A171" s="1269"/>
      <c r="B171" s="1270"/>
      <c r="C171" s="1325"/>
      <c r="D171" s="1279"/>
      <c r="E171" s="1279"/>
      <c r="F171" s="1339"/>
      <c r="G171" s="1340"/>
      <c r="H171" s="1283"/>
    </row>
    <row r="172" spans="1:8" ht="15">
      <c r="A172" s="1269"/>
      <c r="B172" s="1270"/>
      <c r="C172" s="1325"/>
      <c r="D172" s="1279"/>
      <c r="E172" s="1279"/>
      <c r="F172" s="1339"/>
      <c r="G172" s="1340"/>
      <c r="H172" s="1283"/>
    </row>
    <row r="173" spans="1:8" ht="15">
      <c r="A173" s="1269"/>
      <c r="B173" s="1270"/>
      <c r="C173" s="1325"/>
      <c r="D173" s="1279"/>
      <c r="E173" s="1279"/>
      <c r="F173" s="1339"/>
      <c r="G173" s="1340"/>
      <c r="H173" s="1283"/>
    </row>
    <row r="174" spans="1:8" ht="15">
      <c r="A174" s="1269"/>
      <c r="B174" s="1270"/>
      <c r="C174" s="1325"/>
      <c r="D174" s="1279"/>
      <c r="E174" s="1279"/>
      <c r="F174" s="1339"/>
      <c r="G174" s="1340"/>
      <c r="H174" s="1283"/>
    </row>
    <row r="175" spans="1:8" ht="15">
      <c r="A175" s="1269"/>
      <c r="B175" s="1279"/>
      <c r="C175" s="1325"/>
      <c r="D175" s="1279"/>
      <c r="E175" s="1279"/>
      <c r="F175" s="1339"/>
      <c r="G175" s="1340"/>
      <c r="H175" s="1283"/>
    </row>
    <row r="176" spans="1:8" ht="15">
      <c r="A176" s="1269"/>
      <c r="B176" s="1270"/>
      <c r="C176" s="1325"/>
      <c r="D176" s="1279"/>
      <c r="E176" s="1279"/>
      <c r="F176" s="1339"/>
      <c r="G176" s="1340"/>
      <c r="H176" s="1283"/>
    </row>
    <row r="177" spans="1:8" ht="15">
      <c r="A177" s="1269"/>
      <c r="B177" s="1270"/>
      <c r="C177" s="1325"/>
      <c r="D177" s="1279"/>
      <c r="E177" s="1279"/>
      <c r="F177" s="1339"/>
      <c r="G177" s="1340"/>
      <c r="H177" s="1283"/>
    </row>
    <row r="178" spans="1:8" ht="15">
      <c r="A178" s="1269"/>
      <c r="B178" s="1270"/>
      <c r="C178" s="1325"/>
      <c r="D178" s="1279"/>
      <c r="E178" s="1279"/>
      <c r="F178" s="1339"/>
      <c r="G178" s="1340"/>
      <c r="H178" s="1283"/>
    </row>
    <row r="179" spans="1:8" ht="15">
      <c r="A179" s="1269"/>
      <c r="B179" s="1270"/>
      <c r="C179" s="1325"/>
      <c r="D179" s="1279"/>
      <c r="E179" s="1279"/>
      <c r="F179" s="1339"/>
      <c r="G179" s="1340"/>
      <c r="H179" s="1283"/>
    </row>
    <row r="180" spans="1:8" ht="15">
      <c r="A180" s="1269"/>
      <c r="B180" s="1270"/>
      <c r="C180" s="1325"/>
      <c r="D180" s="1279"/>
      <c r="E180" s="1279"/>
      <c r="F180" s="1339"/>
      <c r="G180" s="1340"/>
      <c r="H180" s="1283"/>
    </row>
    <row r="181" spans="1:8" ht="15">
      <c r="A181" s="1269"/>
      <c r="B181" s="1270"/>
      <c r="C181" s="1325"/>
      <c r="D181" s="1279"/>
      <c r="E181" s="1279"/>
      <c r="F181" s="1279"/>
      <c r="G181" s="1341"/>
      <c r="H181" s="1283"/>
    </row>
    <row r="182" spans="1:8" ht="15">
      <c r="A182" s="1269"/>
      <c r="B182" s="1270"/>
      <c r="C182" s="1325"/>
      <c r="D182" s="1279"/>
      <c r="E182" s="1279"/>
      <c r="F182" s="1279"/>
      <c r="G182" s="1341"/>
      <c r="H182" s="1283"/>
    </row>
    <row r="183" spans="1:8" ht="15">
      <c r="A183" s="1269"/>
      <c r="B183" s="1342"/>
      <c r="C183" s="1255"/>
      <c r="D183" s="1270"/>
      <c r="E183" s="1270"/>
      <c r="F183" s="1270"/>
      <c r="G183" s="1343"/>
      <c r="H183" s="1283"/>
    </row>
    <row r="184" spans="1:8" ht="15">
      <c r="A184" s="1269"/>
      <c r="B184" s="1270"/>
      <c r="C184" s="1325"/>
      <c r="D184" s="1279"/>
      <c r="E184" s="1279"/>
      <c r="F184" s="1344"/>
      <c r="G184" s="1344"/>
      <c r="H184" s="1283"/>
    </row>
    <row r="185" spans="1:8" ht="15">
      <c r="A185" s="1269"/>
      <c r="B185" s="1327"/>
      <c r="D185" s="1327"/>
      <c r="E185" s="1327"/>
      <c r="F185" s="1327"/>
      <c r="G185" s="1327"/>
      <c r="H185" s="1283"/>
    </row>
    <row r="186" spans="1:8" ht="15">
      <c r="A186" s="1269"/>
      <c r="B186" s="1327"/>
      <c r="D186" s="1327"/>
      <c r="E186" s="1327"/>
      <c r="F186" s="1345"/>
      <c r="G186" s="1345"/>
      <c r="H186" s="1283"/>
    </row>
    <row r="187" spans="1:8" ht="15">
      <c r="A187" s="1269"/>
      <c r="B187" s="1327"/>
      <c r="D187" s="1327"/>
      <c r="E187" s="1327"/>
      <c r="F187" s="1327"/>
      <c r="G187" s="1327"/>
      <c r="H187" s="1283"/>
    </row>
    <row r="188" spans="1:8" ht="15">
      <c r="A188" s="1269"/>
      <c r="B188" s="1327"/>
      <c r="D188" s="1327"/>
      <c r="E188" s="1327"/>
      <c r="F188" s="1327"/>
      <c r="G188" s="1327"/>
      <c r="H188" s="1283"/>
    </row>
    <row r="189" spans="1:8" ht="15">
      <c r="A189" s="1269"/>
      <c r="B189" s="1327"/>
      <c r="D189" s="1327"/>
      <c r="E189" s="1327"/>
      <c r="F189" s="1327"/>
      <c r="G189" s="1327"/>
      <c r="H189" s="1283"/>
    </row>
    <row r="190" spans="1:8" ht="15">
      <c r="A190" s="1269"/>
      <c r="B190" s="1327"/>
      <c r="D190" s="1327"/>
      <c r="E190" s="1327"/>
      <c r="F190" s="1327"/>
      <c r="G190" s="1327"/>
      <c r="H190" s="1283"/>
    </row>
    <row r="191" spans="1:8" ht="15">
      <c r="A191" s="1269"/>
      <c r="B191" s="1327"/>
      <c r="D191" s="1327"/>
      <c r="E191" s="1327"/>
      <c r="F191" s="1327"/>
      <c r="G191" s="1327"/>
      <c r="H191" s="1283"/>
    </row>
    <row r="192" spans="1:8" ht="15">
      <c r="A192" s="1269"/>
      <c r="B192" s="1327"/>
      <c r="D192" s="1327"/>
      <c r="E192" s="1327"/>
      <c r="F192" s="1327"/>
      <c r="G192" s="1327"/>
      <c r="H192" s="1283"/>
    </row>
    <row r="193" spans="1:8" ht="15">
      <c r="A193" s="1269"/>
      <c r="B193" s="1327"/>
      <c r="D193" s="1327"/>
      <c r="E193" s="1327"/>
      <c r="F193" s="1327"/>
      <c r="G193" s="1327"/>
      <c r="H193" s="1283"/>
    </row>
    <row r="194" spans="1:8" ht="15">
      <c r="A194" s="1269"/>
      <c r="B194" s="1327"/>
      <c r="D194" s="1327"/>
      <c r="E194" s="1327"/>
      <c r="F194" s="1327"/>
      <c r="G194" s="1327"/>
      <c r="H194" s="1283"/>
    </row>
    <row r="195" spans="1:8" ht="15">
      <c r="A195" s="1269"/>
      <c r="B195" s="1327"/>
      <c r="D195" s="1327"/>
      <c r="E195" s="1327"/>
      <c r="F195" s="1327"/>
      <c r="G195" s="1327"/>
      <c r="H195" s="1283"/>
    </row>
    <row r="196" spans="1:8" ht="15">
      <c r="A196" s="1269"/>
      <c r="B196" s="1327"/>
      <c r="D196" s="1327"/>
      <c r="E196" s="1327"/>
      <c r="F196" s="1327"/>
      <c r="G196" s="1327"/>
      <c r="H196" s="1283"/>
    </row>
    <row r="197" spans="1:8" ht="15">
      <c r="A197" s="1269"/>
      <c r="B197" s="1327"/>
      <c r="D197" s="1327"/>
      <c r="E197" s="1327"/>
      <c r="F197" s="1327"/>
      <c r="G197" s="1327"/>
      <c r="H197" s="1283"/>
    </row>
    <row r="198" spans="1:8" ht="15">
      <c r="A198" s="1269"/>
      <c r="B198" s="1327"/>
      <c r="D198" s="1327"/>
      <c r="E198" s="1327"/>
      <c r="F198" s="1327"/>
      <c r="G198" s="1327"/>
      <c r="H198" s="1283"/>
    </row>
    <row r="199" spans="1:8" ht="15">
      <c r="A199" s="1269"/>
      <c r="B199" s="1327"/>
      <c r="D199" s="1327"/>
      <c r="E199" s="1327"/>
      <c r="F199" s="1327"/>
      <c r="G199" s="1327"/>
      <c r="H199" s="1283"/>
    </row>
    <row r="200" spans="1:8" ht="15">
      <c r="A200" s="1269"/>
      <c r="B200" s="1327"/>
      <c r="D200" s="1327"/>
      <c r="E200" s="1327"/>
      <c r="F200" s="1327"/>
      <c r="G200" s="1327"/>
      <c r="H200" s="1283"/>
    </row>
    <row r="201" spans="1:8" ht="15">
      <c r="A201" s="1269"/>
      <c r="B201" s="1327"/>
      <c r="D201" s="1327"/>
      <c r="E201" s="1327"/>
      <c r="F201" s="1327"/>
      <c r="G201" s="1327"/>
      <c r="H201" s="1283"/>
    </row>
    <row r="202" spans="1:8" ht="15">
      <c r="A202" s="1269"/>
      <c r="B202" s="1327"/>
      <c r="D202" s="1327"/>
      <c r="E202" s="1327"/>
      <c r="F202" s="1327"/>
      <c r="G202" s="1327"/>
      <c r="H202" s="1283"/>
    </row>
    <row r="203" spans="1:8" ht="15">
      <c r="A203" s="1269"/>
      <c r="B203" s="1327"/>
      <c r="D203" s="1327"/>
      <c r="E203" s="1327"/>
      <c r="F203" s="1327"/>
      <c r="G203" s="1327"/>
      <c r="H203" s="1283"/>
    </row>
    <row r="204" spans="1:8" ht="15.75" thickBot="1">
      <c r="A204" s="1290"/>
      <c r="B204" s="1346"/>
      <c r="C204" s="1347"/>
      <c r="D204" s="1346"/>
      <c r="E204" s="1346"/>
      <c r="F204" s="1346"/>
      <c r="G204" s="1346"/>
      <c r="H204" s="1348"/>
    </row>
    <row r="205" spans="1:8" ht="15">
      <c r="A205" s="1255"/>
      <c r="H205" s="1283"/>
    </row>
    <row r="206" spans="1:8" ht="15">
      <c r="A206" s="2770"/>
      <c r="B206" s="2770"/>
      <c r="C206" s="2770"/>
      <c r="D206" s="2770"/>
      <c r="E206" s="2770"/>
      <c r="F206" s="2770"/>
      <c r="G206" s="2770"/>
      <c r="H206" s="1311"/>
    </row>
    <row r="207" spans="1:8" ht="15">
      <c r="H207" s="1315"/>
    </row>
    <row r="213" spans="2:7" ht="18.75" thickBot="1">
      <c r="B213" s="1255"/>
      <c r="C213" s="1255"/>
      <c r="D213" s="1316"/>
      <c r="E213" s="1255"/>
      <c r="F213" s="1255"/>
      <c r="G213" s="1256"/>
    </row>
    <row r="214" spans="2:7" ht="15">
      <c r="B214" s="1259"/>
      <c r="C214" s="1259"/>
      <c r="D214" s="1259"/>
      <c r="E214" s="1259"/>
      <c r="F214" s="1301"/>
      <c r="G214" s="1301"/>
    </row>
    <row r="215" spans="2:7" ht="15">
      <c r="B215" s="1298"/>
      <c r="C215" s="1298"/>
      <c r="D215" s="1298"/>
      <c r="E215" s="1298"/>
      <c r="F215" s="1299"/>
      <c r="G215" s="1299"/>
    </row>
    <row r="216" spans="2:7" ht="15">
      <c r="B216" s="1255"/>
      <c r="C216" s="1255"/>
      <c r="D216" s="1255"/>
      <c r="E216" s="1255"/>
      <c r="F216" s="1296"/>
      <c r="G216" s="1296"/>
    </row>
    <row r="217" spans="2:7" ht="15">
      <c r="B217" s="1255"/>
      <c r="C217" s="1255"/>
      <c r="D217" s="1255"/>
      <c r="E217" s="1255"/>
      <c r="F217" s="1296"/>
      <c r="G217" s="1296"/>
    </row>
    <row r="218" spans="2:7" ht="15">
      <c r="B218" s="1255"/>
      <c r="C218" s="1255"/>
      <c r="D218" s="1255"/>
      <c r="E218" s="1255"/>
      <c r="F218" s="1296"/>
      <c r="G218" s="1296"/>
    </row>
    <row r="219" spans="2:7" ht="15">
      <c r="B219" s="1255"/>
      <c r="C219" s="1255"/>
      <c r="D219" s="1255"/>
      <c r="E219" s="1255"/>
      <c r="F219" s="1296"/>
      <c r="G219" s="1296"/>
    </row>
    <row r="220" spans="2:7" ht="15">
      <c r="B220" s="1267"/>
      <c r="C220" s="1267"/>
      <c r="D220" s="1267"/>
      <c r="E220" s="1267"/>
      <c r="F220" s="1304"/>
      <c r="G220" s="1304"/>
    </row>
    <row r="221" spans="2:7" ht="15">
      <c r="B221" s="1270"/>
      <c r="C221" s="1271"/>
      <c r="D221" s="1272"/>
      <c r="E221" s="1271"/>
      <c r="F221" s="1289"/>
      <c r="G221" s="1289"/>
    </row>
    <row r="222" spans="2:7" ht="15">
      <c r="B222" s="1270"/>
      <c r="C222" s="1271"/>
      <c r="D222" s="1271"/>
      <c r="E222" s="1271"/>
      <c r="F222" s="1307"/>
      <c r="G222" s="1289"/>
    </row>
    <row r="223" spans="2:7" ht="15">
      <c r="B223" s="1274"/>
      <c r="C223" s="1271"/>
      <c r="D223" s="1271"/>
      <c r="E223" s="1271"/>
      <c r="F223" s="1289"/>
      <c r="G223" s="1307"/>
    </row>
    <row r="224" spans="2:7" ht="15">
      <c r="B224" s="1349"/>
      <c r="C224" s="1318"/>
      <c r="D224" s="1318"/>
      <c r="E224" s="1318"/>
      <c r="F224" s="1308"/>
      <c r="G224" s="1308"/>
    </row>
    <row r="225" spans="2:7" ht="15">
      <c r="B225" s="1350"/>
      <c r="C225" s="1323"/>
      <c r="D225" s="1325"/>
      <c r="E225" s="1325"/>
      <c r="F225" s="1282"/>
      <c r="G225" s="1282"/>
    </row>
    <row r="226" spans="2:7" ht="15">
      <c r="B226" s="1350"/>
      <c r="C226" s="1325"/>
      <c r="D226" s="1325"/>
      <c r="E226" s="1325"/>
      <c r="F226" s="1351"/>
      <c r="G226" s="1351"/>
    </row>
    <row r="227" spans="2:7" ht="15">
      <c r="B227" s="1350"/>
      <c r="C227" s="1325"/>
      <c r="D227" s="1325"/>
      <c r="E227" s="1325"/>
      <c r="F227" s="1351"/>
      <c r="G227" s="1351"/>
    </row>
    <row r="228" spans="2:7" ht="15">
      <c r="B228" s="1350"/>
      <c r="C228" s="1325"/>
      <c r="D228" s="1325"/>
      <c r="E228" s="1325"/>
      <c r="F228" s="1351"/>
      <c r="G228" s="1351"/>
    </row>
    <row r="229" spans="2:7" ht="15">
      <c r="B229" s="1350"/>
      <c r="C229" s="1325"/>
      <c r="D229" s="1325"/>
      <c r="E229" s="1325"/>
      <c r="F229" s="1351"/>
      <c r="G229" s="1351"/>
    </row>
    <row r="230" spans="2:7" ht="15">
      <c r="B230" s="1350"/>
      <c r="C230" s="1325"/>
      <c r="D230" s="1325"/>
      <c r="E230" s="1325"/>
      <c r="F230" s="1351"/>
      <c r="G230" s="1351"/>
    </row>
    <row r="231" spans="2:7" ht="15">
      <c r="B231" s="1350"/>
      <c r="C231" s="1325"/>
      <c r="D231" s="1325"/>
      <c r="E231" s="1325"/>
      <c r="F231" s="1351"/>
      <c r="G231" s="1351"/>
    </row>
    <row r="232" spans="2:7" ht="15">
      <c r="B232" s="1325"/>
      <c r="C232" s="1325"/>
      <c r="D232" s="1325"/>
      <c r="E232" s="1350"/>
      <c r="F232" s="1352"/>
      <c r="G232" s="1352"/>
    </row>
    <row r="233" spans="2:7" ht="15">
      <c r="B233" s="1325"/>
      <c r="C233" s="1325"/>
      <c r="D233" s="1325"/>
      <c r="E233" s="1350"/>
      <c r="F233" s="1352"/>
      <c r="G233" s="1352"/>
    </row>
  </sheetData>
  <mergeCells count="1">
    <mergeCell ref="A206:G206"/>
  </mergeCells>
  <printOptions horizontalCentered="1" verticalCentered="1"/>
  <pageMargins left="0.25" right="0.25" top="0.25" bottom="0.25" header="0.5" footer="0.21"/>
  <pageSetup scale="60" fitToHeight="2" orientation="portrait" r:id="rId1"/>
  <headerFooter alignWithMargins="0"/>
  <rowBreaks count="1" manualBreakCount="1">
    <brk id="50" max="7"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Z127"/>
  <sheetViews>
    <sheetView view="pageBreakPreview" topLeftCell="A99" zoomScale="60" zoomScaleNormal="100" workbookViewId="0">
      <selection activeCell="K134" sqref="K134"/>
    </sheetView>
  </sheetViews>
  <sheetFormatPr defaultColWidth="11.44140625" defaultRowHeight="15"/>
  <cols>
    <col min="1" max="1" width="1.6640625" style="1353" customWidth="1"/>
    <col min="2" max="2" width="4.6640625" style="1353" customWidth="1"/>
    <col min="3" max="3" width="1.6640625" style="1355" customWidth="1"/>
    <col min="4" max="4" width="40.109375" style="1353" customWidth="1"/>
    <col min="5" max="5" width="21" style="1353" customWidth="1"/>
    <col min="6" max="6" width="20.77734375" style="1353" customWidth="1"/>
    <col min="7" max="7" width="13.44140625" style="1353" customWidth="1"/>
    <col min="8" max="8" width="1.6640625" style="1353" customWidth="1"/>
    <col min="9" max="9" width="11.44140625" style="1353" customWidth="1"/>
    <col min="10" max="10" width="6.21875" style="1353" customWidth="1"/>
    <col min="11" max="16384" width="11.44140625" style="1353"/>
  </cols>
  <sheetData>
    <row r="1" spans="1:26">
      <c r="C1" s="1353"/>
      <c r="Z1" s="1354"/>
    </row>
    <row r="2" spans="1:26" ht="15.75" thickBot="1">
      <c r="B2" s="1254" t="s">
        <v>3065</v>
      </c>
      <c r="C2" s="1353"/>
      <c r="E2" s="1355"/>
    </row>
    <row r="3" spans="1:26">
      <c r="A3" s="1356"/>
      <c r="B3" s="1357"/>
      <c r="C3" s="1358"/>
      <c r="D3" s="1359" t="s">
        <v>1659</v>
      </c>
      <c r="E3" s="1359" t="s">
        <v>1660</v>
      </c>
      <c r="F3" s="1358"/>
      <c r="G3" s="1360"/>
    </row>
    <row r="4" spans="1:26">
      <c r="A4" s="1361"/>
      <c r="B4" s="1362"/>
      <c r="C4" s="1353"/>
      <c r="G4" s="1363"/>
    </row>
    <row r="5" spans="1:26">
      <c r="A5" s="1361"/>
      <c r="B5" s="1362"/>
      <c r="C5" s="1353"/>
      <c r="G5" s="1363"/>
    </row>
    <row r="6" spans="1:26">
      <c r="A6" s="1361"/>
      <c r="B6" s="1362"/>
      <c r="C6" s="1353"/>
      <c r="G6" s="1363"/>
    </row>
    <row r="7" spans="1:26">
      <c r="A7" s="1361"/>
      <c r="B7" s="1362"/>
      <c r="C7" s="1353"/>
      <c r="G7" s="1363"/>
    </row>
    <row r="8" spans="1:26">
      <c r="A8" s="1361"/>
      <c r="B8" s="1362"/>
      <c r="C8" s="1353"/>
      <c r="G8" s="1363"/>
    </row>
    <row r="9" spans="1:26">
      <c r="A9" s="1361"/>
      <c r="B9" s="1362"/>
      <c r="C9" s="1353"/>
      <c r="G9" s="1363"/>
    </row>
    <row r="10" spans="1:26">
      <c r="A10" s="1361"/>
      <c r="B10" s="1362"/>
      <c r="C10" s="1353"/>
      <c r="G10" s="1363"/>
    </row>
    <row r="11" spans="1:26">
      <c r="A11" s="1364"/>
      <c r="B11" s="1365"/>
      <c r="C11" s="1366"/>
      <c r="D11" s="1366"/>
      <c r="E11" s="1367"/>
      <c r="F11" s="1367"/>
      <c r="G11" s="1368" t="s">
        <v>1633</v>
      </c>
    </row>
    <row r="12" spans="1:26">
      <c r="A12" s="1361"/>
      <c r="B12" s="1362"/>
      <c r="C12" s="1353"/>
      <c r="E12" s="1369"/>
      <c r="F12" s="1369"/>
      <c r="G12" s="1370" t="s">
        <v>1632</v>
      </c>
    </row>
    <row r="13" spans="1:26">
      <c r="A13" s="1361"/>
      <c r="B13" s="1371" t="s">
        <v>524</v>
      </c>
      <c r="C13" s="1353"/>
      <c r="D13" s="1372" t="s">
        <v>1860</v>
      </c>
      <c r="E13" s="1373" t="s">
        <v>85</v>
      </c>
      <c r="F13" s="1373" t="s">
        <v>1661</v>
      </c>
      <c r="G13" s="1374" t="s">
        <v>85</v>
      </c>
    </row>
    <row r="14" spans="1:26">
      <c r="A14" s="1375"/>
      <c r="B14" s="1376" t="s">
        <v>1933</v>
      </c>
      <c r="C14" s="1377"/>
      <c r="D14" s="1378" t="s">
        <v>2502</v>
      </c>
      <c r="E14" s="1379" t="s">
        <v>1662</v>
      </c>
      <c r="F14" s="1379" t="s">
        <v>1663</v>
      </c>
      <c r="G14" s="1380" t="s">
        <v>1664</v>
      </c>
    </row>
    <row r="15" spans="1:26">
      <c r="A15" s="1361"/>
      <c r="B15" s="1371"/>
      <c r="C15" s="1353"/>
      <c r="D15" s="1381" t="s">
        <v>3134</v>
      </c>
      <c r="E15" s="1382">
        <v>1867460</v>
      </c>
      <c r="F15" s="1382">
        <v>6301627.0099999998</v>
      </c>
      <c r="G15" s="1383">
        <f t="shared" ref="G15:G60" si="0">F15/E15</f>
        <v>3.3744374765724565</v>
      </c>
    </row>
    <row r="16" spans="1:26">
      <c r="A16" s="1361"/>
      <c r="B16" s="1371"/>
      <c r="C16" s="1353"/>
      <c r="D16" s="1381" t="s">
        <v>3135</v>
      </c>
      <c r="E16" s="1384">
        <v>203238</v>
      </c>
      <c r="F16" s="1384">
        <v>692264.67</v>
      </c>
      <c r="G16" s="1385">
        <f t="shared" si="0"/>
        <v>3.4061773388834768</v>
      </c>
    </row>
    <row r="17" spans="1:7">
      <c r="A17" s="1361"/>
      <c r="B17" s="1371"/>
      <c r="C17" s="1353"/>
      <c r="D17" s="1381" t="s">
        <v>3136</v>
      </c>
      <c r="E17" s="1384">
        <v>302559</v>
      </c>
      <c r="F17" s="1384">
        <v>963558.58</v>
      </c>
      <c r="G17" s="1385">
        <f t="shared" si="0"/>
        <v>3.18469647242356</v>
      </c>
    </row>
    <row r="18" spans="1:7">
      <c r="A18" s="1361"/>
      <c r="B18" s="1371"/>
      <c r="C18" s="1353"/>
      <c r="D18" s="1381" t="s">
        <v>3137</v>
      </c>
      <c r="E18" s="1384">
        <v>4249145</v>
      </c>
      <c r="F18" s="1384">
        <v>23757642.399999999</v>
      </c>
      <c r="G18" s="1386">
        <f t="shared" si="0"/>
        <v>5.591158315378741</v>
      </c>
    </row>
    <row r="19" spans="1:7">
      <c r="A19" s="1361"/>
      <c r="B19" s="1371"/>
      <c r="C19" s="1353"/>
      <c r="D19" s="1381" t="s">
        <v>3138</v>
      </c>
      <c r="E19" s="1384">
        <v>2598953</v>
      </c>
      <c r="F19" s="1384">
        <v>7873888.75</v>
      </c>
      <c r="G19" s="1385">
        <f t="shared" si="0"/>
        <v>3.0296387622246344</v>
      </c>
    </row>
    <row r="20" spans="1:7">
      <c r="A20" s="1361"/>
      <c r="B20" s="1371"/>
      <c r="C20" s="1353"/>
      <c r="D20" s="1381" t="s">
        <v>3139</v>
      </c>
      <c r="E20" s="1384">
        <v>50568</v>
      </c>
      <c r="F20" s="1384">
        <v>1734241.79</v>
      </c>
      <c r="G20" s="1385">
        <f t="shared" si="0"/>
        <v>34.295241852554973</v>
      </c>
    </row>
    <row r="21" spans="1:7">
      <c r="A21" s="1361"/>
      <c r="B21" s="1371"/>
      <c r="C21" s="1353"/>
      <c r="D21" s="1381" t="s">
        <v>3140</v>
      </c>
      <c r="E21" s="1384">
        <v>7213736</v>
      </c>
      <c r="F21" s="1384">
        <v>18911547.420000002</v>
      </c>
      <c r="G21" s="1385">
        <f t="shared" si="0"/>
        <v>2.6216023735828426</v>
      </c>
    </row>
    <row r="22" spans="1:7">
      <c r="A22" s="1361"/>
      <c r="B22" s="1371"/>
      <c r="C22" s="1353"/>
      <c r="D22" s="1381" t="s">
        <v>3141</v>
      </c>
      <c r="E22" s="1384">
        <v>3341856</v>
      </c>
      <c r="F22" s="1384">
        <v>10087311.859999999</v>
      </c>
      <c r="G22" s="1385">
        <f t="shared" si="0"/>
        <v>3.0184759187708865</v>
      </c>
    </row>
    <row r="23" spans="1:7">
      <c r="A23" s="1361"/>
      <c r="B23" s="1371"/>
      <c r="C23" s="1353"/>
      <c r="D23" s="1381" t="s">
        <v>3142</v>
      </c>
      <c r="E23" s="1384">
        <v>1329671</v>
      </c>
      <c r="F23" s="1384">
        <v>4859229.12</v>
      </c>
      <c r="G23" s="1385">
        <f t="shared" si="0"/>
        <v>3.6544597272558401</v>
      </c>
    </row>
    <row r="24" spans="1:7">
      <c r="A24" s="1361"/>
      <c r="B24" s="1371"/>
      <c r="C24" s="1353"/>
      <c r="D24" s="1381" t="s">
        <v>3143</v>
      </c>
      <c r="E24" s="1384">
        <v>2661048</v>
      </c>
      <c r="F24" s="1384">
        <v>5341923.7300000004</v>
      </c>
      <c r="G24" s="1385">
        <f t="shared" si="0"/>
        <v>2.0074510982139371</v>
      </c>
    </row>
    <row r="25" spans="1:7">
      <c r="A25" s="1361"/>
      <c r="B25" s="1371"/>
      <c r="C25" s="1353"/>
      <c r="D25" s="1381" t="s">
        <v>3144</v>
      </c>
      <c r="E25" s="1384">
        <v>4652589</v>
      </c>
      <c r="F25" s="1384">
        <v>10792402.15</v>
      </c>
      <c r="G25" s="1385">
        <f t="shared" si="0"/>
        <v>2.3196551747854799</v>
      </c>
    </row>
    <row r="26" spans="1:7">
      <c r="A26" s="1361"/>
      <c r="B26" s="1371"/>
      <c r="C26" s="1353"/>
      <c r="D26" s="1381" t="s">
        <v>3145</v>
      </c>
      <c r="E26" s="1384">
        <v>362649</v>
      </c>
      <c r="F26" s="1384">
        <v>1399350.13</v>
      </c>
      <c r="G26" s="1385">
        <f t="shared" si="0"/>
        <v>3.8586901659731585</v>
      </c>
    </row>
    <row r="27" spans="1:7">
      <c r="A27" s="1361"/>
      <c r="B27" s="1371"/>
      <c r="C27" s="1353"/>
      <c r="D27" s="1381" t="s">
        <v>3146</v>
      </c>
      <c r="E27" s="1384">
        <v>1360016</v>
      </c>
      <c r="F27" s="1384">
        <v>5567529.5800000001</v>
      </c>
      <c r="G27" s="1385">
        <f t="shared" si="0"/>
        <v>4.093723588546017</v>
      </c>
    </row>
    <row r="28" spans="1:7">
      <c r="A28" s="1361"/>
      <c r="B28" s="1371"/>
      <c r="C28" s="1353"/>
      <c r="D28" s="1381" t="s">
        <v>3147</v>
      </c>
      <c r="E28" s="1384">
        <v>200730</v>
      </c>
      <c r="F28" s="1384">
        <v>720494.44</v>
      </c>
      <c r="G28" s="1385">
        <f t="shared" si="0"/>
        <v>3.5893709958650923</v>
      </c>
    </row>
    <row r="29" spans="1:7">
      <c r="A29" s="1361"/>
      <c r="B29" s="1371"/>
      <c r="C29" s="1353"/>
      <c r="D29" s="1381" t="s">
        <v>3148</v>
      </c>
      <c r="E29" s="1384">
        <v>384334</v>
      </c>
      <c r="F29" s="1384">
        <v>842944.88</v>
      </c>
      <c r="G29" s="1385">
        <f t="shared" si="0"/>
        <v>2.1932612779509491</v>
      </c>
    </row>
    <row r="30" spans="1:7">
      <c r="A30" s="1361"/>
      <c r="B30" s="1371"/>
      <c r="C30" s="1353"/>
      <c r="D30" s="1381" t="s">
        <v>3149</v>
      </c>
      <c r="E30" s="1384">
        <v>1725913</v>
      </c>
      <c r="F30" s="1384">
        <v>7748921.1500000004</v>
      </c>
      <c r="G30" s="1385">
        <f t="shared" si="0"/>
        <v>4.4897518878413916</v>
      </c>
    </row>
    <row r="31" spans="1:7">
      <c r="A31" s="1361"/>
      <c r="B31" s="1371"/>
      <c r="C31" s="1353"/>
      <c r="D31" s="1381" t="s">
        <v>3150</v>
      </c>
      <c r="E31" s="1384">
        <v>54882</v>
      </c>
      <c r="F31" s="1384">
        <v>145004.66</v>
      </c>
      <c r="G31" s="1385">
        <f t="shared" si="0"/>
        <v>2.642116905360592</v>
      </c>
    </row>
    <row r="32" spans="1:7">
      <c r="A32" s="1361"/>
      <c r="B32" s="1371"/>
      <c r="C32" s="1353"/>
      <c r="D32" s="1381" t="s">
        <v>3151</v>
      </c>
      <c r="E32" s="1384">
        <v>1342649</v>
      </c>
      <c r="F32" s="1384">
        <v>3647985.26</v>
      </c>
      <c r="G32" s="1385">
        <f t="shared" si="0"/>
        <v>2.7170059040002261</v>
      </c>
    </row>
    <row r="33" spans="1:7">
      <c r="A33" s="1361"/>
      <c r="B33" s="1371"/>
      <c r="C33" s="1353"/>
      <c r="D33" s="1381" t="s">
        <v>3152</v>
      </c>
      <c r="E33" s="1384">
        <v>2758246</v>
      </c>
      <c r="F33" s="1384">
        <v>10126143.130000001</v>
      </c>
      <c r="G33" s="1385">
        <f t="shared" si="0"/>
        <v>3.671225528832454</v>
      </c>
    </row>
    <row r="34" spans="1:7">
      <c r="A34" s="1361"/>
      <c r="B34" s="1371"/>
      <c r="C34" s="1353"/>
      <c r="D34" s="1381" t="s">
        <v>3153</v>
      </c>
      <c r="E34" s="1384">
        <v>1318479</v>
      </c>
      <c r="F34" s="1384">
        <v>2703809.82</v>
      </c>
      <c r="G34" s="1385">
        <f t="shared" si="0"/>
        <v>2.0507037427217272</v>
      </c>
    </row>
    <row r="35" spans="1:7">
      <c r="A35" s="1361"/>
      <c r="B35" s="1371"/>
      <c r="C35" s="1353"/>
      <c r="D35" s="1381" t="s">
        <v>3154</v>
      </c>
      <c r="E35" s="1384">
        <v>322957</v>
      </c>
      <c r="F35" s="1384">
        <v>1006481.15</v>
      </c>
      <c r="G35" s="1386">
        <f t="shared" si="0"/>
        <v>3.1164555962558484</v>
      </c>
    </row>
    <row r="36" spans="1:7">
      <c r="A36" s="1361"/>
      <c r="B36" s="1371"/>
      <c r="C36" s="1353"/>
      <c r="D36" s="1381" t="s">
        <v>3155</v>
      </c>
      <c r="E36" s="1384">
        <v>3701287</v>
      </c>
      <c r="F36" s="1384">
        <v>17898380.329999998</v>
      </c>
      <c r="G36" s="1385">
        <f t="shared" si="0"/>
        <v>4.8357180434805507</v>
      </c>
    </row>
    <row r="37" spans="1:7">
      <c r="A37" s="1361"/>
      <c r="B37" s="1371"/>
      <c r="C37" s="1353"/>
      <c r="D37" s="1381" t="s">
        <v>314</v>
      </c>
      <c r="E37" s="1384">
        <v>713525</v>
      </c>
      <c r="F37" s="1384">
        <v>3271314.87</v>
      </c>
      <c r="G37" s="1385">
        <f t="shared" si="0"/>
        <v>4.5847235485792375</v>
      </c>
    </row>
    <row r="38" spans="1:7">
      <c r="A38" s="1361"/>
      <c r="B38" s="1371"/>
      <c r="C38" s="1353"/>
      <c r="D38" s="1381" t="s">
        <v>3156</v>
      </c>
      <c r="E38" s="1384">
        <v>2150948</v>
      </c>
      <c r="F38" s="1384">
        <v>8182609.3600000003</v>
      </c>
      <c r="G38" s="1385">
        <f t="shared" si="0"/>
        <v>3.8041874373532045</v>
      </c>
    </row>
    <row r="39" spans="1:7">
      <c r="A39" s="1361"/>
      <c r="B39" s="1371"/>
      <c r="C39" s="1353"/>
      <c r="D39" s="1381" t="s">
        <v>3157</v>
      </c>
      <c r="E39" s="1384">
        <v>111701</v>
      </c>
      <c r="F39" s="1384">
        <v>389022.24</v>
      </c>
      <c r="G39" s="1385">
        <f t="shared" si="0"/>
        <v>3.4827104502197832</v>
      </c>
    </row>
    <row r="40" spans="1:7">
      <c r="A40" s="1361"/>
      <c r="B40" s="1371"/>
      <c r="C40" s="1353"/>
      <c r="D40" s="1381" t="s">
        <v>3158</v>
      </c>
      <c r="E40" s="1384">
        <v>31227</v>
      </c>
      <c r="F40" s="1384">
        <v>109918.32</v>
      </c>
      <c r="G40" s="1385">
        <f t="shared" si="0"/>
        <v>3.5199769430300702</v>
      </c>
    </row>
    <row r="41" spans="1:7">
      <c r="A41" s="1361"/>
      <c r="B41" s="1371"/>
      <c r="C41" s="1353"/>
      <c r="D41" s="1381" t="s">
        <v>3159</v>
      </c>
      <c r="E41" s="1384">
        <v>182286</v>
      </c>
      <c r="F41" s="1384">
        <v>824926.53</v>
      </c>
      <c r="G41" s="1385">
        <f t="shared" si="0"/>
        <v>4.5254519271913365</v>
      </c>
    </row>
    <row r="42" spans="1:7">
      <c r="A42" s="1361"/>
      <c r="B42" s="1371"/>
      <c r="C42" s="1353"/>
      <c r="D42" s="1381" t="s">
        <v>3160</v>
      </c>
      <c r="E42" s="1384">
        <v>108042</v>
      </c>
      <c r="F42" s="1384">
        <v>510568.24</v>
      </c>
      <c r="G42" s="1385">
        <f t="shared" si="0"/>
        <v>4.7256459524999537</v>
      </c>
    </row>
    <row r="43" spans="1:7">
      <c r="A43" s="1361"/>
      <c r="B43" s="1371"/>
      <c r="C43" s="1353"/>
      <c r="D43" s="1381" t="s">
        <v>3161</v>
      </c>
      <c r="E43" s="1384">
        <v>248401</v>
      </c>
      <c r="F43" s="1384">
        <v>1120736.2</v>
      </c>
      <c r="G43" s="1385">
        <f t="shared" si="0"/>
        <v>4.5118022874304051</v>
      </c>
    </row>
    <row r="44" spans="1:7">
      <c r="A44" s="1361"/>
      <c r="B44" s="1371"/>
      <c r="C44" s="1353"/>
      <c r="D44" s="1381" t="s">
        <v>3162</v>
      </c>
      <c r="E44" s="1384">
        <v>5873721</v>
      </c>
      <c r="F44" s="1384">
        <v>22667315.41</v>
      </c>
      <c r="G44" s="1385">
        <f t="shared" si="0"/>
        <v>3.8591065884811351</v>
      </c>
    </row>
    <row r="45" spans="1:7">
      <c r="A45" s="1361"/>
      <c r="B45" s="1371"/>
      <c r="C45" s="1353"/>
      <c r="D45" s="1381" t="s">
        <v>3163</v>
      </c>
      <c r="E45" s="1384">
        <v>1242372</v>
      </c>
      <c r="F45" s="1384">
        <v>4917205.24</v>
      </c>
      <c r="G45" s="1385">
        <f t="shared" si="0"/>
        <v>3.9579169846068649</v>
      </c>
    </row>
    <row r="46" spans="1:7">
      <c r="A46" s="1361"/>
      <c r="B46" s="1371"/>
      <c r="C46" s="1353"/>
      <c r="D46" s="1381" t="s">
        <v>3164</v>
      </c>
      <c r="E46" s="1384">
        <v>526275</v>
      </c>
      <c r="F46" s="1384">
        <v>1783965.93</v>
      </c>
      <c r="G46" s="1385">
        <f t="shared" si="0"/>
        <v>3.3897979763431665</v>
      </c>
    </row>
    <row r="47" spans="1:7">
      <c r="A47" s="1361"/>
      <c r="B47" s="1371"/>
      <c r="C47" s="1353"/>
      <c r="D47" s="1381" t="s">
        <v>3165</v>
      </c>
      <c r="E47" s="1384">
        <v>471322</v>
      </c>
      <c r="F47" s="1384">
        <v>1701943.16</v>
      </c>
      <c r="G47" s="1385">
        <f t="shared" si="0"/>
        <v>3.6109987651753999</v>
      </c>
    </row>
    <row r="48" spans="1:7">
      <c r="A48" s="1361"/>
      <c r="B48" s="1371"/>
      <c r="C48" s="1353"/>
      <c r="D48" s="1381" t="s">
        <v>3166</v>
      </c>
      <c r="E48" s="1384">
        <v>254464</v>
      </c>
      <c r="F48" s="1384">
        <v>1143706.49</v>
      </c>
      <c r="G48" s="1385">
        <f t="shared" si="0"/>
        <v>4.4945709019743463</v>
      </c>
    </row>
    <row r="49" spans="1:7">
      <c r="A49" s="1361"/>
      <c r="B49" s="1371"/>
      <c r="C49" s="1353"/>
      <c r="D49" s="1381" t="s">
        <v>3167</v>
      </c>
      <c r="E49" s="1384">
        <v>380212</v>
      </c>
      <c r="F49" s="1384">
        <v>1340881.44</v>
      </c>
      <c r="G49" s="1385">
        <f t="shared" si="0"/>
        <v>3.5266678589839353</v>
      </c>
    </row>
    <row r="50" spans="1:7">
      <c r="A50" s="1361"/>
      <c r="B50" s="1371"/>
      <c r="C50" s="1353"/>
      <c r="D50" s="1381" t="s">
        <v>3168</v>
      </c>
      <c r="E50" s="1384">
        <v>99250</v>
      </c>
      <c r="F50" s="1384">
        <v>413386.41</v>
      </c>
      <c r="G50" s="1385">
        <f t="shared" si="0"/>
        <v>4.1651023677581858</v>
      </c>
    </row>
    <row r="51" spans="1:7">
      <c r="A51" s="1361"/>
      <c r="B51" s="1371"/>
      <c r="C51" s="1353"/>
      <c r="D51" s="1381" t="s">
        <v>3169</v>
      </c>
      <c r="E51" s="1384">
        <v>2491340</v>
      </c>
      <c r="F51" s="1384">
        <v>9879517.2300000004</v>
      </c>
      <c r="G51" s="1386">
        <f t="shared" si="0"/>
        <v>3.9655435348045631</v>
      </c>
    </row>
    <row r="52" spans="1:7">
      <c r="A52" s="1361"/>
      <c r="B52" s="1371"/>
      <c r="C52" s="1353"/>
      <c r="D52" s="1381" t="s">
        <v>3170</v>
      </c>
      <c r="E52" s="1384">
        <v>322820</v>
      </c>
      <c r="F52" s="1384">
        <v>1425137.39</v>
      </c>
      <c r="G52" s="1387">
        <f t="shared" si="0"/>
        <v>4.4146502385230155</v>
      </c>
    </row>
    <row r="53" spans="1:7">
      <c r="A53" s="1361"/>
      <c r="B53" s="1371"/>
      <c r="C53" s="1353"/>
      <c r="D53" s="1381" t="s">
        <v>315</v>
      </c>
      <c r="E53" s="1384">
        <v>445604</v>
      </c>
      <c r="F53" s="1384">
        <v>1306128.1399999999</v>
      </c>
      <c r="G53" s="1385">
        <f t="shared" si="0"/>
        <v>2.9311409682139296</v>
      </c>
    </row>
    <row r="54" spans="1:7">
      <c r="A54" s="1361"/>
      <c r="B54" s="1371"/>
      <c r="C54" s="1353"/>
      <c r="D54" s="1381" t="s">
        <v>3171</v>
      </c>
      <c r="E54" s="1384">
        <v>749317</v>
      </c>
      <c r="F54" s="1384">
        <v>2675960.69</v>
      </c>
      <c r="G54" s="1385">
        <f t="shared" si="0"/>
        <v>3.5711997592474214</v>
      </c>
    </row>
    <row r="55" spans="1:7">
      <c r="A55" s="1361"/>
      <c r="B55" s="1371"/>
      <c r="C55" s="1353"/>
      <c r="D55" s="1381" t="s">
        <v>3172</v>
      </c>
      <c r="E55" s="1384">
        <v>606944</v>
      </c>
      <c r="F55" s="1384">
        <v>2082423.83</v>
      </c>
      <c r="G55" s="1385">
        <f t="shared" si="0"/>
        <v>3.430998296383192</v>
      </c>
    </row>
    <row r="56" spans="1:7">
      <c r="A56" s="1361"/>
      <c r="B56" s="1371"/>
      <c r="C56" s="1353"/>
      <c r="D56" s="1381" t="s">
        <v>3173</v>
      </c>
      <c r="E56" s="1384">
        <v>99549</v>
      </c>
      <c r="F56" s="1384">
        <v>403584.14</v>
      </c>
      <c r="G56" s="1386">
        <f t="shared" si="0"/>
        <v>4.0541255060322055</v>
      </c>
    </row>
    <row r="57" spans="1:7">
      <c r="A57" s="1361"/>
      <c r="B57" s="1371"/>
      <c r="C57" s="1353"/>
      <c r="D57" s="1381" t="s">
        <v>3174</v>
      </c>
      <c r="E57" s="1384">
        <v>108850</v>
      </c>
      <c r="F57" s="1384">
        <v>428661.09</v>
      </c>
      <c r="G57" s="1386">
        <f t="shared" si="0"/>
        <v>3.938089940284796</v>
      </c>
    </row>
    <row r="58" spans="1:7">
      <c r="A58" s="1361"/>
      <c r="B58" s="1371"/>
      <c r="C58" s="1353"/>
      <c r="D58" s="1381" t="s">
        <v>3175</v>
      </c>
      <c r="E58" s="1384">
        <v>123287</v>
      </c>
      <c r="F58" s="1384">
        <v>359887.64</v>
      </c>
      <c r="G58" s="1385">
        <f t="shared" si="0"/>
        <v>2.9191045284579884</v>
      </c>
    </row>
    <row r="59" spans="1:7">
      <c r="A59" s="1361"/>
      <c r="B59" s="1371"/>
      <c r="C59" s="1353"/>
      <c r="D59" s="1381" t="s">
        <v>316</v>
      </c>
      <c r="E59" s="1384">
        <v>119977</v>
      </c>
      <c r="F59" s="1384">
        <v>412147.09</v>
      </c>
      <c r="G59" s="1385">
        <f t="shared" si="0"/>
        <v>3.4352175000208374</v>
      </c>
    </row>
    <row r="60" spans="1:7">
      <c r="A60" s="1375"/>
      <c r="B60" s="1376"/>
      <c r="C60" s="1377"/>
      <c r="D60" s="1381" t="s">
        <v>3176</v>
      </c>
      <c r="E60" s="1384">
        <v>2397993</v>
      </c>
      <c r="F60" s="1384">
        <v>7787738.2599999998</v>
      </c>
      <c r="G60" s="1385">
        <f t="shared" si="0"/>
        <v>3.2476067528137071</v>
      </c>
    </row>
    <row r="61" spans="1:7">
      <c r="A61" s="1361"/>
      <c r="B61" s="1355"/>
      <c r="C61" s="1353"/>
      <c r="D61" s="1388"/>
      <c r="E61" s="1388"/>
      <c r="F61" s="1388"/>
      <c r="G61" s="1389"/>
    </row>
    <row r="62" spans="1:7">
      <c r="A62" s="1361"/>
      <c r="B62" s="1355" t="s">
        <v>1665</v>
      </c>
      <c r="C62" s="1353"/>
      <c r="D62" s="1388"/>
      <c r="E62" s="1388"/>
      <c r="F62" s="1388"/>
      <c r="G62" s="1389"/>
    </row>
    <row r="63" spans="1:7">
      <c r="A63" s="1361"/>
      <c r="B63" s="1355"/>
      <c r="D63" s="1390"/>
      <c r="E63" s="1388" t="s">
        <v>1660</v>
      </c>
      <c r="F63" s="1390"/>
      <c r="G63" s="1363"/>
    </row>
    <row r="64" spans="1:7" ht="15.75" thickBot="1">
      <c r="A64" s="1391"/>
      <c r="B64" s="1392"/>
      <c r="C64" s="1392"/>
      <c r="D64" s="1393"/>
      <c r="E64" s="1393"/>
      <c r="F64" s="1393"/>
      <c r="G64" s="1394"/>
    </row>
    <row r="65" spans="1:8">
      <c r="C65" s="1353"/>
      <c r="D65" s="1390"/>
      <c r="E65" s="1390"/>
      <c r="F65" s="1390"/>
    </row>
    <row r="66" spans="1:8" ht="15.75" thickBot="1">
      <c r="B66" s="1355" t="str">
        <f>B2</f>
        <v>Annual Report of KeySpan Gas East Corporation d/b/a National Grid                            Year ended December 31, 2013</v>
      </c>
      <c r="C66" s="1353"/>
      <c r="D66" s="1390"/>
      <c r="E66" s="1388"/>
      <c r="F66" s="1390"/>
    </row>
    <row r="67" spans="1:8">
      <c r="A67" s="1356"/>
      <c r="B67" s="1357"/>
      <c r="C67" s="1358"/>
      <c r="D67" s="1395" t="s">
        <v>1659</v>
      </c>
      <c r="E67" s="1395" t="s">
        <v>1660</v>
      </c>
      <c r="F67" s="1396"/>
      <c r="G67" s="1360"/>
    </row>
    <row r="68" spans="1:8">
      <c r="A68" s="1361"/>
      <c r="B68" s="1362"/>
      <c r="C68" s="1353"/>
      <c r="D68" s="1390"/>
      <c r="E68" s="1390"/>
      <c r="F68" s="1390"/>
      <c r="G68" s="1363"/>
      <c r="H68" s="1355"/>
    </row>
    <row r="69" spans="1:8">
      <c r="A69" s="1361"/>
      <c r="B69" s="1362"/>
      <c r="C69" s="1353"/>
      <c r="D69" s="1390"/>
      <c r="E69" s="1390"/>
      <c r="F69" s="1390"/>
      <c r="G69" s="1363"/>
      <c r="H69" s="1355"/>
    </row>
    <row r="70" spans="1:8">
      <c r="A70" s="1361"/>
      <c r="B70" s="1362"/>
      <c r="C70" s="1353"/>
      <c r="D70" s="1390"/>
      <c r="E70" s="1390"/>
      <c r="F70" s="1390"/>
      <c r="G70" s="1363"/>
    </row>
    <row r="71" spans="1:8">
      <c r="A71" s="1361"/>
      <c r="B71" s="1362"/>
      <c r="C71" s="1353"/>
      <c r="D71" s="1390"/>
      <c r="E71" s="1390"/>
      <c r="F71" s="1390"/>
      <c r="G71" s="1363"/>
    </row>
    <row r="72" spans="1:8">
      <c r="A72" s="1361"/>
      <c r="B72" s="1362"/>
      <c r="C72" s="1353"/>
      <c r="D72" s="1390"/>
      <c r="E72" s="1390"/>
      <c r="F72" s="1390"/>
      <c r="G72" s="1363"/>
    </row>
    <row r="73" spans="1:8">
      <c r="A73" s="1361"/>
      <c r="B73" s="1362"/>
      <c r="C73" s="1353"/>
      <c r="D73" s="1390"/>
      <c r="E73" s="1390"/>
      <c r="F73" s="1390"/>
      <c r="G73" s="1363"/>
    </row>
    <row r="74" spans="1:8">
      <c r="A74" s="1361"/>
      <c r="B74" s="1362"/>
      <c r="C74" s="1353"/>
      <c r="D74" s="1390"/>
      <c r="E74" s="1390"/>
      <c r="F74" s="1390"/>
      <c r="G74" s="1363"/>
    </row>
    <row r="75" spans="1:8">
      <c r="A75" s="1364"/>
      <c r="B75" s="1365"/>
      <c r="C75" s="1366"/>
      <c r="D75" s="1397"/>
      <c r="E75" s="1398"/>
      <c r="F75" s="1398"/>
      <c r="G75" s="1368" t="s">
        <v>1633</v>
      </c>
    </row>
    <row r="76" spans="1:8">
      <c r="A76" s="1361"/>
      <c r="B76" s="1362"/>
      <c r="C76" s="1353"/>
      <c r="D76" s="1390"/>
      <c r="E76" s="1399"/>
      <c r="F76" s="1399"/>
      <c r="G76" s="1370" t="s">
        <v>1632</v>
      </c>
    </row>
    <row r="77" spans="1:8">
      <c r="A77" s="1361"/>
      <c r="B77" s="1371" t="s">
        <v>524</v>
      </c>
      <c r="C77" s="1353"/>
      <c r="D77" s="1400" t="s">
        <v>1860</v>
      </c>
      <c r="E77" s="1401" t="s">
        <v>85</v>
      </c>
      <c r="F77" s="1401" t="s">
        <v>1661</v>
      </c>
      <c r="G77" s="1402" t="s">
        <v>85</v>
      </c>
    </row>
    <row r="78" spans="1:8">
      <c r="A78" s="1375"/>
      <c r="B78" s="1376" t="s">
        <v>1933</v>
      </c>
      <c r="C78" s="1377"/>
      <c r="D78" s="1403" t="s">
        <v>2502</v>
      </c>
      <c r="E78" s="1379" t="s">
        <v>1662</v>
      </c>
      <c r="F78" s="1379" t="s">
        <v>1666</v>
      </c>
      <c r="G78" s="1380" t="s">
        <v>1667</v>
      </c>
    </row>
    <row r="79" spans="1:8">
      <c r="A79" s="1361"/>
      <c r="B79" s="1371"/>
      <c r="C79" s="1353"/>
      <c r="D79" s="1404" t="s">
        <v>3177</v>
      </c>
      <c r="E79" s="1405">
        <v>363643</v>
      </c>
      <c r="F79" s="1405">
        <v>1368279.19</v>
      </c>
      <c r="G79" s="1406">
        <f>F79/E79</f>
        <v>3.7626991032413657</v>
      </c>
    </row>
    <row r="80" spans="1:8">
      <c r="A80" s="1361"/>
      <c r="B80" s="1371"/>
      <c r="C80" s="1353"/>
      <c r="D80" s="1407" t="s">
        <v>3178</v>
      </c>
      <c r="E80" s="1408">
        <v>1199750</v>
      </c>
      <c r="F80" s="1408">
        <v>4626595.42</v>
      </c>
      <c r="G80" s="1409">
        <f t="shared" ref="G80:G90" si="1">F80/E80</f>
        <v>3.8562995790789749</v>
      </c>
    </row>
    <row r="81" spans="1:7">
      <c r="A81" s="1361"/>
      <c r="B81" s="1371"/>
      <c r="C81" s="1353"/>
      <c r="D81" s="1407" t="s">
        <v>3179</v>
      </c>
      <c r="E81" s="1408">
        <v>2113203</v>
      </c>
      <c r="F81" s="1408">
        <v>6568258.8200000003</v>
      </c>
      <c r="G81" s="1409">
        <f t="shared" si="1"/>
        <v>3.1082005940744928</v>
      </c>
    </row>
    <row r="82" spans="1:7">
      <c r="A82" s="1361"/>
      <c r="B82" s="1371"/>
      <c r="C82" s="1353"/>
      <c r="D82" s="1407" t="s">
        <v>3180</v>
      </c>
      <c r="E82" s="1408">
        <v>1046403</v>
      </c>
      <c r="F82" s="1408">
        <v>3389089.65</v>
      </c>
      <c r="G82" s="1409">
        <f t="shared" si="1"/>
        <v>3.2387996307350035</v>
      </c>
    </row>
    <row r="83" spans="1:7">
      <c r="A83" s="1361"/>
      <c r="B83" s="1371"/>
      <c r="C83" s="1353"/>
      <c r="D83" s="1381" t="s">
        <v>3181</v>
      </c>
      <c r="E83" s="1408">
        <v>346222</v>
      </c>
      <c r="F83" s="1408">
        <v>763557.97</v>
      </c>
      <c r="G83" s="1409">
        <f t="shared" si="1"/>
        <v>2.2053999168163778</v>
      </c>
    </row>
    <row r="84" spans="1:7">
      <c r="A84" s="1361"/>
      <c r="B84" s="1371"/>
      <c r="C84" s="1353"/>
      <c r="D84" s="1381" t="s">
        <v>3182</v>
      </c>
      <c r="E84" s="1384">
        <v>7146329</v>
      </c>
      <c r="F84" s="1384">
        <v>23542150.27</v>
      </c>
      <c r="G84" s="1386">
        <f t="shared" si="1"/>
        <v>3.2942998104341403</v>
      </c>
    </row>
    <row r="85" spans="1:7">
      <c r="A85" s="1361"/>
      <c r="B85" s="1371"/>
      <c r="C85" s="1353"/>
      <c r="D85" s="1381" t="s">
        <v>3183</v>
      </c>
      <c r="E85" s="1384">
        <v>1165976</v>
      </c>
      <c r="F85" s="1384">
        <v>3744221.38</v>
      </c>
      <c r="G85" s="1385">
        <f t="shared" si="1"/>
        <v>3.2112336617563311</v>
      </c>
    </row>
    <row r="86" spans="1:7">
      <c r="A86" s="1361"/>
      <c r="B86" s="1371"/>
      <c r="C86" s="1353"/>
      <c r="D86" s="1381" t="s">
        <v>3184</v>
      </c>
      <c r="E86" s="1384">
        <v>200974</v>
      </c>
      <c r="F86" s="1384">
        <v>732248.34</v>
      </c>
      <c r="G86" s="1385">
        <f t="shared" si="1"/>
        <v>3.6434978653955237</v>
      </c>
    </row>
    <row r="87" spans="1:7">
      <c r="A87" s="1361"/>
      <c r="B87" s="1371"/>
      <c r="C87" s="1353"/>
      <c r="D87" s="1381" t="s">
        <v>3185</v>
      </c>
      <c r="E87" s="1384">
        <v>3044465</v>
      </c>
      <c r="F87" s="1384">
        <v>10420756.59</v>
      </c>
      <c r="G87" s="1386">
        <f t="shared" si="1"/>
        <v>3.4228531416849921</v>
      </c>
    </row>
    <row r="88" spans="1:7">
      <c r="A88" s="1361"/>
      <c r="B88" s="1371"/>
      <c r="C88" s="1353"/>
      <c r="D88" s="1381" t="s">
        <v>3186</v>
      </c>
      <c r="E88" s="1384">
        <v>814859</v>
      </c>
      <c r="F88" s="1384">
        <v>2825524.59</v>
      </c>
      <c r="G88" s="2244">
        <f t="shared" si="1"/>
        <v>3.4675012364102256</v>
      </c>
    </row>
    <row r="89" spans="1:7">
      <c r="A89" s="1361"/>
      <c r="B89" s="1371"/>
      <c r="C89" s="1353"/>
      <c r="D89" s="1410" t="s">
        <v>3187</v>
      </c>
      <c r="E89" s="1384">
        <v>5127665</v>
      </c>
      <c r="F89" s="1384">
        <v>16338807.77</v>
      </c>
      <c r="G89" s="2244">
        <f t="shared" si="1"/>
        <v>3.1864031230589362</v>
      </c>
    </row>
    <row r="90" spans="1:7">
      <c r="A90" s="1361"/>
      <c r="B90" s="1371"/>
      <c r="C90" s="1353"/>
      <c r="D90" s="1410" t="s">
        <v>319</v>
      </c>
      <c r="E90" s="1384">
        <v>382939</v>
      </c>
      <c r="F90" s="1384">
        <f>1519679.09+97076.85</f>
        <v>1616755.9400000002</v>
      </c>
      <c r="G90" s="2244">
        <f t="shared" si="1"/>
        <v>4.2219673107205065</v>
      </c>
    </row>
    <row r="91" spans="1:7">
      <c r="A91" s="1361"/>
      <c r="B91" s="1371"/>
      <c r="C91" s="1353"/>
      <c r="D91" s="1410" t="s">
        <v>320</v>
      </c>
      <c r="E91" s="1384"/>
      <c r="F91" s="1384">
        <v>68232162.489999995</v>
      </c>
      <c r="G91" s="2245"/>
    </row>
    <row r="92" spans="1:7">
      <c r="A92" s="1361"/>
      <c r="B92" s="1371"/>
      <c r="C92" s="1353"/>
      <c r="D92" s="1410" t="s">
        <v>3188</v>
      </c>
      <c r="E92" s="1384">
        <v>-192015</v>
      </c>
      <c r="F92" s="1384"/>
      <c r="G92" s="2245"/>
    </row>
    <row r="93" spans="1:7">
      <c r="A93" s="1361"/>
      <c r="B93" s="1371"/>
      <c r="C93" s="1353"/>
      <c r="D93" s="1410" t="s">
        <v>317</v>
      </c>
      <c r="E93" s="1384"/>
      <c r="F93" s="1384">
        <v>6150116.2800000003</v>
      </c>
      <c r="G93" s="2245"/>
    </row>
    <row r="94" spans="1:7">
      <c r="A94" s="1361"/>
      <c r="B94" s="1371"/>
      <c r="C94" s="1353"/>
      <c r="D94" s="1410" t="s">
        <v>318</v>
      </c>
      <c r="E94" s="1384"/>
      <c r="F94" s="1384">
        <v>1372381.74</v>
      </c>
      <c r="G94" s="2245"/>
    </row>
    <row r="95" spans="1:7">
      <c r="A95" s="1361"/>
      <c r="B95" s="1371"/>
      <c r="C95" s="1353"/>
      <c r="D95" s="1410" t="s">
        <v>2904</v>
      </c>
      <c r="E95" s="1384"/>
      <c r="F95" s="1384">
        <v>-372214.73</v>
      </c>
      <c r="G95" s="2245"/>
    </row>
    <row r="96" spans="1:7">
      <c r="A96" s="1361"/>
      <c r="B96" s="1371"/>
      <c r="C96" s="1353"/>
      <c r="D96" s="1411" t="s">
        <v>321</v>
      </c>
      <c r="E96" s="1384"/>
      <c r="F96" s="1384">
        <f>11444344.33+249893.54</f>
        <v>11694237.869999999</v>
      </c>
      <c r="G96" s="2245"/>
    </row>
    <row r="97" spans="1:7">
      <c r="A97" s="1361"/>
      <c r="B97" s="1371"/>
      <c r="C97" s="1353"/>
      <c r="D97" s="1411" t="s">
        <v>322</v>
      </c>
      <c r="E97" s="1384"/>
      <c r="F97" s="1384">
        <v>10807786.050000001</v>
      </c>
      <c r="G97" s="2245"/>
    </row>
    <row r="98" spans="1:7">
      <c r="A98" s="1361"/>
      <c r="B98" s="1371"/>
      <c r="C98" s="1353"/>
      <c r="D98" s="1412" t="s">
        <v>323</v>
      </c>
      <c r="E98" s="1384"/>
      <c r="F98" s="1384">
        <v>597.88</v>
      </c>
      <c r="G98" s="2246"/>
    </row>
    <row r="99" spans="1:7">
      <c r="A99" s="1361"/>
      <c r="B99" s="1371"/>
      <c r="C99" s="1353"/>
      <c r="D99" s="1411" t="s">
        <v>324</v>
      </c>
      <c r="E99" s="2247"/>
      <c r="F99" s="1384">
        <v>1783807.18</v>
      </c>
      <c r="G99" s="2246"/>
    </row>
    <row r="100" spans="1:7">
      <c r="A100" s="1361"/>
      <c r="B100" s="1371"/>
      <c r="C100" s="1353"/>
      <c r="D100" s="1411" t="s">
        <v>325</v>
      </c>
      <c r="E100" s="2247"/>
      <c r="F100" s="1384">
        <v>8315538.8799999999</v>
      </c>
      <c r="G100" s="2246"/>
    </row>
    <row r="101" spans="1:7">
      <c r="A101" s="1361"/>
      <c r="B101" s="1371"/>
      <c r="C101" s="1353"/>
      <c r="D101" s="1411" t="s">
        <v>3189</v>
      </c>
      <c r="E101" s="2247"/>
      <c r="F101" s="1384">
        <v>6492.44</v>
      </c>
      <c r="G101" s="2246"/>
    </row>
    <row r="102" spans="1:7">
      <c r="A102" s="1361"/>
      <c r="B102" s="1371"/>
      <c r="C102" s="1353"/>
      <c r="D102" s="1411" t="s">
        <v>326</v>
      </c>
      <c r="E102" s="2247"/>
      <c r="F102" s="1384">
        <v>1022.92</v>
      </c>
      <c r="G102" s="2246"/>
    </row>
    <row r="103" spans="1:7">
      <c r="A103" s="1361"/>
      <c r="B103" s="1371"/>
      <c r="C103" s="1353"/>
      <c r="D103" s="1411" t="s">
        <v>327</v>
      </c>
      <c r="E103" s="2247"/>
      <c r="F103" s="1384">
        <v>27452062.18</v>
      </c>
      <c r="G103" s="2246"/>
    </row>
    <row r="104" spans="1:7">
      <c r="A104" s="1361"/>
      <c r="B104" s="1371"/>
      <c r="C104" s="1353"/>
      <c r="D104" s="1411" t="s">
        <v>328</v>
      </c>
      <c r="E104" s="2247"/>
      <c r="F104" s="1384">
        <v>251236.29</v>
      </c>
      <c r="G104" s="2246"/>
    </row>
    <row r="105" spans="1:7">
      <c r="A105" s="1361"/>
      <c r="B105" s="1371"/>
      <c r="C105" s="1353"/>
      <c r="D105" s="1411" t="s">
        <v>329</v>
      </c>
      <c r="E105" s="2247"/>
      <c r="F105" s="1384">
        <v>4843587.13</v>
      </c>
      <c r="G105" s="2246"/>
    </row>
    <row r="106" spans="1:7">
      <c r="A106" s="1361"/>
      <c r="B106" s="1371"/>
      <c r="C106" s="1353"/>
      <c r="D106" s="1412" t="s">
        <v>330</v>
      </c>
      <c r="E106" s="2247"/>
      <c r="F106" s="1384">
        <v>13676.2</v>
      </c>
      <c r="G106" s="2246"/>
    </row>
    <row r="107" spans="1:7">
      <c r="A107" s="1361"/>
      <c r="B107" s="1371"/>
      <c r="C107" s="1353"/>
      <c r="D107" s="1412" t="s">
        <v>331</v>
      </c>
      <c r="E107" s="2247"/>
      <c r="F107" s="1384">
        <v>-244552.57</v>
      </c>
      <c r="G107" s="2246"/>
    </row>
    <row r="108" spans="1:7">
      <c r="A108" s="1361"/>
      <c r="B108" s="1371"/>
      <c r="C108" s="1353"/>
      <c r="D108" s="1412" t="s">
        <v>332</v>
      </c>
      <c r="E108" s="2247"/>
      <c r="F108" s="1384">
        <v>19017856.829999998</v>
      </c>
      <c r="G108" s="2246"/>
    </row>
    <row r="109" spans="1:7">
      <c r="A109" s="1361"/>
      <c r="B109" s="1371"/>
      <c r="C109" s="1353"/>
      <c r="D109" s="1412" t="s">
        <v>333</v>
      </c>
      <c r="E109" s="2247"/>
      <c r="F109" s="1384">
        <v>-572246.11</v>
      </c>
      <c r="G109" s="2246"/>
    </row>
    <row r="110" spans="1:7">
      <c r="A110" s="1361"/>
      <c r="B110" s="1371"/>
      <c r="C110" s="1353"/>
      <c r="D110" s="1412" t="s">
        <v>334</v>
      </c>
      <c r="E110" s="2247"/>
      <c r="F110" s="1384">
        <v>788157.14</v>
      </c>
      <c r="G110" s="2246"/>
    </row>
    <row r="111" spans="1:7">
      <c r="A111" s="1361"/>
      <c r="B111" s="1371"/>
      <c r="C111" s="1353"/>
      <c r="D111" s="1412" t="s">
        <v>3190</v>
      </c>
      <c r="E111" s="2247"/>
      <c r="F111" s="1384">
        <v>257724.9</v>
      </c>
      <c r="G111" s="2246"/>
    </row>
    <row r="112" spans="1:7">
      <c r="A112" s="1361"/>
      <c r="B112" s="1371"/>
      <c r="C112" s="1353"/>
      <c r="D112" s="1412" t="s">
        <v>335</v>
      </c>
      <c r="E112" s="2247"/>
      <c r="F112" s="1384">
        <f>-35576701.98-40724918.31-2524255.25-20845.53</f>
        <v>-78846721.069999993</v>
      </c>
      <c r="G112" s="2246"/>
    </row>
    <row r="113" spans="1:7">
      <c r="A113" s="1361"/>
      <c r="B113" s="1371"/>
      <c r="C113" s="1353"/>
      <c r="D113" s="1413"/>
      <c r="E113" s="2247"/>
      <c r="F113" s="1384"/>
      <c r="G113" s="2246"/>
    </row>
    <row r="114" spans="1:7">
      <c r="A114" s="1361"/>
      <c r="B114" s="1371"/>
      <c r="C114" s="1353"/>
      <c r="D114" s="1413"/>
      <c r="E114" s="2247"/>
      <c r="F114" s="1384"/>
      <c r="G114" s="2246"/>
    </row>
    <row r="115" spans="1:7">
      <c r="A115" s="1361"/>
      <c r="B115" s="1371"/>
      <c r="C115" s="1353"/>
      <c r="D115" s="1413"/>
      <c r="E115" s="2247"/>
      <c r="F115" s="1384"/>
      <c r="G115" s="2246"/>
    </row>
    <row r="116" spans="1:7">
      <c r="A116" s="1361"/>
      <c r="B116" s="1371"/>
      <c r="C116" s="1353"/>
      <c r="D116" s="1414"/>
      <c r="E116" s="2248"/>
      <c r="F116" s="1416"/>
      <c r="G116" s="2246"/>
    </row>
    <row r="117" spans="1:7">
      <c r="A117" s="1361"/>
      <c r="B117" s="1371"/>
      <c r="C117" s="1353"/>
      <c r="D117" s="1414"/>
      <c r="E117" s="1415"/>
      <c r="F117" s="1416"/>
      <c r="G117" s="1385"/>
    </row>
    <row r="118" spans="1:7">
      <c r="A118" s="1361"/>
      <c r="B118" s="1371"/>
      <c r="C118" s="1353"/>
      <c r="D118" s="1417"/>
      <c r="E118" s="1415"/>
      <c r="F118" s="1418"/>
      <c r="G118" s="1385"/>
    </row>
    <row r="119" spans="1:7">
      <c r="A119" s="1361"/>
      <c r="B119" s="1371"/>
      <c r="C119" s="1353"/>
      <c r="D119" s="1417" t="s">
        <v>3191</v>
      </c>
      <c r="E119" s="1419">
        <v>84622805.000000015</v>
      </c>
      <c r="F119" s="1416">
        <f>SUM(F15:F118)</f>
        <v>375150323.19999987</v>
      </c>
      <c r="G119" s="1385">
        <f>F119/E119</f>
        <v>4.4332059567158026</v>
      </c>
    </row>
    <row r="120" spans="1:7">
      <c r="A120" s="1361"/>
      <c r="B120" s="1371"/>
      <c r="C120" s="1353"/>
      <c r="D120" s="1420"/>
      <c r="E120" s="1419"/>
      <c r="F120" s="1418"/>
      <c r="G120" s="1385"/>
    </row>
    <row r="121" spans="1:7">
      <c r="A121" s="1361"/>
      <c r="B121" s="1371"/>
      <c r="C121" s="1353"/>
      <c r="D121" s="1420"/>
      <c r="E121" s="1257"/>
      <c r="F121" s="1421"/>
      <c r="G121" s="1422"/>
    </row>
    <row r="122" spans="1:7">
      <c r="A122" s="1361"/>
      <c r="B122" s="1371"/>
      <c r="C122" s="1353"/>
      <c r="D122" s="1420"/>
      <c r="E122" s="1257"/>
      <c r="F122" s="1421"/>
      <c r="G122" s="1422"/>
    </row>
    <row r="123" spans="1:7" ht="15.75" thickBot="1">
      <c r="A123" s="1375"/>
      <c r="B123" s="1376"/>
      <c r="C123" s="1377"/>
      <c r="D123" s="1423"/>
      <c r="E123" s="1424"/>
      <c r="F123" s="1425"/>
      <c r="G123" s="1426"/>
    </row>
    <row r="124" spans="1:7" ht="15.75" thickTop="1">
      <c r="A124" s="1361"/>
      <c r="B124" s="1355"/>
      <c r="C124" s="1353"/>
      <c r="D124" s="1355"/>
      <c r="E124" s="1355"/>
      <c r="F124" s="1355"/>
      <c r="G124" s="1427"/>
    </row>
    <row r="125" spans="1:7" ht="15.75" thickBot="1">
      <c r="A125" s="1361"/>
      <c r="B125" s="1355" t="s">
        <v>1665</v>
      </c>
      <c r="C125" s="1353"/>
      <c r="D125" s="1355"/>
      <c r="E125" s="1355"/>
      <c r="F125" s="1355"/>
      <c r="G125" s="1427"/>
    </row>
    <row r="126" spans="1:7">
      <c r="A126" s="1361"/>
      <c r="B126" s="1355"/>
      <c r="E126" s="1359" t="s">
        <v>1660</v>
      </c>
      <c r="G126" s="1428"/>
    </row>
    <row r="127" spans="1:7">
      <c r="C127" s="1353"/>
    </row>
  </sheetData>
  <printOptions horizontalCentered="1" verticalCentered="1"/>
  <pageMargins left="0.25" right="0.25" top="0.25" bottom="0.25" header="0.5" footer="0.21"/>
  <pageSetup scale="80" fitToHeight="2" orientation="portrait" r:id="rId1"/>
  <headerFooter alignWithMargins="0"/>
  <rowBreaks count="1" manualBreakCount="1">
    <brk id="64" max="6"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J56"/>
  <sheetViews>
    <sheetView view="pageBreakPreview" zoomScale="60" zoomScaleNormal="100" workbookViewId="0">
      <selection activeCell="C59" sqref="C59"/>
    </sheetView>
  </sheetViews>
  <sheetFormatPr defaultColWidth="9.6640625" defaultRowHeight="15"/>
  <cols>
    <col min="1" max="1" width="41.5546875" style="773" customWidth="1"/>
    <col min="2" max="2" width="15.21875" style="773" customWidth="1"/>
    <col min="3" max="3" width="8.5546875" style="773" customWidth="1"/>
    <col min="4" max="4" width="14.88671875" style="773" customWidth="1"/>
    <col min="5" max="5" width="11.109375" style="773" customWidth="1"/>
    <col min="6" max="6" width="24" style="773" customWidth="1"/>
    <col min="7" max="7" width="12.109375" style="773" customWidth="1"/>
    <col min="8" max="8" width="11.109375" style="773" customWidth="1"/>
    <col min="9" max="9" width="12.33203125" style="773" customWidth="1"/>
    <col min="10" max="256" width="9.6640625" style="773"/>
    <col min="257" max="257" width="41.5546875" style="773" customWidth="1"/>
    <col min="258" max="258" width="15.21875" style="773" customWidth="1"/>
    <col min="259" max="259" width="8.5546875" style="773" customWidth="1"/>
    <col min="260" max="260" width="14.88671875" style="773" customWidth="1"/>
    <col min="261" max="261" width="11.109375" style="773" customWidth="1"/>
    <col min="262" max="262" width="24" style="773" customWidth="1"/>
    <col min="263" max="263" width="12.109375" style="773" customWidth="1"/>
    <col min="264" max="264" width="11.109375" style="773" customWidth="1"/>
    <col min="265" max="265" width="12.33203125" style="773" customWidth="1"/>
    <col min="266" max="512" width="9.6640625" style="773"/>
    <col min="513" max="513" width="41.5546875" style="773" customWidth="1"/>
    <col min="514" max="514" width="15.21875" style="773" customWidth="1"/>
    <col min="515" max="515" width="8.5546875" style="773" customWidth="1"/>
    <col min="516" max="516" width="14.88671875" style="773" customWidth="1"/>
    <col min="517" max="517" width="11.109375" style="773" customWidth="1"/>
    <col min="518" max="518" width="24" style="773" customWidth="1"/>
    <col min="519" max="519" width="12.109375" style="773" customWidth="1"/>
    <col min="520" max="520" width="11.109375" style="773" customWidth="1"/>
    <col min="521" max="521" width="12.33203125" style="773" customWidth="1"/>
    <col min="522" max="768" width="9.6640625" style="773"/>
    <col min="769" max="769" width="41.5546875" style="773" customWidth="1"/>
    <col min="770" max="770" width="15.21875" style="773" customWidth="1"/>
    <col min="771" max="771" width="8.5546875" style="773" customWidth="1"/>
    <col min="772" max="772" width="14.88671875" style="773" customWidth="1"/>
    <col min="773" max="773" width="11.109375" style="773" customWidth="1"/>
    <col min="774" max="774" width="24" style="773" customWidth="1"/>
    <col min="775" max="775" width="12.109375" style="773" customWidth="1"/>
    <col min="776" max="776" width="11.109375" style="773" customWidth="1"/>
    <col min="777" max="777" width="12.33203125" style="773" customWidth="1"/>
    <col min="778" max="1024" width="9.6640625" style="773"/>
    <col min="1025" max="1025" width="41.5546875" style="773" customWidth="1"/>
    <col min="1026" max="1026" width="15.21875" style="773" customWidth="1"/>
    <col min="1027" max="1027" width="8.5546875" style="773" customWidth="1"/>
    <col min="1028" max="1028" width="14.88671875" style="773" customWidth="1"/>
    <col min="1029" max="1029" width="11.109375" style="773" customWidth="1"/>
    <col min="1030" max="1030" width="24" style="773" customWidth="1"/>
    <col min="1031" max="1031" width="12.109375" style="773" customWidth="1"/>
    <col min="1032" max="1032" width="11.109375" style="773" customWidth="1"/>
    <col min="1033" max="1033" width="12.33203125" style="773" customWidth="1"/>
    <col min="1034" max="1280" width="9.6640625" style="773"/>
    <col min="1281" max="1281" width="41.5546875" style="773" customWidth="1"/>
    <col min="1282" max="1282" width="15.21875" style="773" customWidth="1"/>
    <col min="1283" max="1283" width="8.5546875" style="773" customWidth="1"/>
    <col min="1284" max="1284" width="14.88671875" style="773" customWidth="1"/>
    <col min="1285" max="1285" width="11.109375" style="773" customWidth="1"/>
    <col min="1286" max="1286" width="24" style="773" customWidth="1"/>
    <col min="1287" max="1287" width="12.109375" style="773" customWidth="1"/>
    <col min="1288" max="1288" width="11.109375" style="773" customWidth="1"/>
    <col min="1289" max="1289" width="12.33203125" style="773" customWidth="1"/>
    <col min="1290" max="1536" width="9.6640625" style="773"/>
    <col min="1537" max="1537" width="41.5546875" style="773" customWidth="1"/>
    <col min="1538" max="1538" width="15.21875" style="773" customWidth="1"/>
    <col min="1539" max="1539" width="8.5546875" style="773" customWidth="1"/>
    <col min="1540" max="1540" width="14.88671875" style="773" customWidth="1"/>
    <col min="1541" max="1541" width="11.109375" style="773" customWidth="1"/>
    <col min="1542" max="1542" width="24" style="773" customWidth="1"/>
    <col min="1543" max="1543" width="12.109375" style="773" customWidth="1"/>
    <col min="1544" max="1544" width="11.109375" style="773" customWidth="1"/>
    <col min="1545" max="1545" width="12.33203125" style="773" customWidth="1"/>
    <col min="1546" max="1792" width="9.6640625" style="773"/>
    <col min="1793" max="1793" width="41.5546875" style="773" customWidth="1"/>
    <col min="1794" max="1794" width="15.21875" style="773" customWidth="1"/>
    <col min="1795" max="1795" width="8.5546875" style="773" customWidth="1"/>
    <col min="1796" max="1796" width="14.88671875" style="773" customWidth="1"/>
    <col min="1797" max="1797" width="11.109375" style="773" customWidth="1"/>
    <col min="1798" max="1798" width="24" style="773" customWidth="1"/>
    <col min="1799" max="1799" width="12.109375" style="773" customWidth="1"/>
    <col min="1800" max="1800" width="11.109375" style="773" customWidth="1"/>
    <col min="1801" max="1801" width="12.33203125" style="773" customWidth="1"/>
    <col min="1802" max="2048" width="9.6640625" style="773"/>
    <col min="2049" max="2049" width="41.5546875" style="773" customWidth="1"/>
    <col min="2050" max="2050" width="15.21875" style="773" customWidth="1"/>
    <col min="2051" max="2051" width="8.5546875" style="773" customWidth="1"/>
    <col min="2052" max="2052" width="14.88671875" style="773" customWidth="1"/>
    <col min="2053" max="2053" width="11.109375" style="773" customWidth="1"/>
    <col min="2054" max="2054" width="24" style="773" customWidth="1"/>
    <col min="2055" max="2055" width="12.109375" style="773" customWidth="1"/>
    <col min="2056" max="2056" width="11.109375" style="773" customWidth="1"/>
    <col min="2057" max="2057" width="12.33203125" style="773" customWidth="1"/>
    <col min="2058" max="2304" width="9.6640625" style="773"/>
    <col min="2305" max="2305" width="41.5546875" style="773" customWidth="1"/>
    <col min="2306" max="2306" width="15.21875" style="773" customWidth="1"/>
    <col min="2307" max="2307" width="8.5546875" style="773" customWidth="1"/>
    <col min="2308" max="2308" width="14.88671875" style="773" customWidth="1"/>
    <col min="2309" max="2309" width="11.109375" style="773" customWidth="1"/>
    <col min="2310" max="2310" width="24" style="773" customWidth="1"/>
    <col min="2311" max="2311" width="12.109375" style="773" customWidth="1"/>
    <col min="2312" max="2312" width="11.109375" style="773" customWidth="1"/>
    <col min="2313" max="2313" width="12.33203125" style="773" customWidth="1"/>
    <col min="2314" max="2560" width="9.6640625" style="773"/>
    <col min="2561" max="2561" width="41.5546875" style="773" customWidth="1"/>
    <col min="2562" max="2562" width="15.21875" style="773" customWidth="1"/>
    <col min="2563" max="2563" width="8.5546875" style="773" customWidth="1"/>
    <col min="2564" max="2564" width="14.88671875" style="773" customWidth="1"/>
    <col min="2565" max="2565" width="11.109375" style="773" customWidth="1"/>
    <col min="2566" max="2566" width="24" style="773" customWidth="1"/>
    <col min="2567" max="2567" width="12.109375" style="773" customWidth="1"/>
    <col min="2568" max="2568" width="11.109375" style="773" customWidth="1"/>
    <col min="2569" max="2569" width="12.33203125" style="773" customWidth="1"/>
    <col min="2570" max="2816" width="9.6640625" style="773"/>
    <col min="2817" max="2817" width="41.5546875" style="773" customWidth="1"/>
    <col min="2818" max="2818" width="15.21875" style="773" customWidth="1"/>
    <col min="2819" max="2819" width="8.5546875" style="773" customWidth="1"/>
    <col min="2820" max="2820" width="14.88671875" style="773" customWidth="1"/>
    <col min="2821" max="2821" width="11.109375" style="773" customWidth="1"/>
    <col min="2822" max="2822" width="24" style="773" customWidth="1"/>
    <col min="2823" max="2823" width="12.109375" style="773" customWidth="1"/>
    <col min="2824" max="2824" width="11.109375" style="773" customWidth="1"/>
    <col min="2825" max="2825" width="12.33203125" style="773" customWidth="1"/>
    <col min="2826" max="3072" width="9.6640625" style="773"/>
    <col min="3073" max="3073" width="41.5546875" style="773" customWidth="1"/>
    <col min="3074" max="3074" width="15.21875" style="773" customWidth="1"/>
    <col min="3075" max="3075" width="8.5546875" style="773" customWidth="1"/>
    <col min="3076" max="3076" width="14.88671875" style="773" customWidth="1"/>
    <col min="3077" max="3077" width="11.109375" style="773" customWidth="1"/>
    <col min="3078" max="3078" width="24" style="773" customWidth="1"/>
    <col min="3079" max="3079" width="12.109375" style="773" customWidth="1"/>
    <col min="3080" max="3080" width="11.109375" style="773" customWidth="1"/>
    <col min="3081" max="3081" width="12.33203125" style="773" customWidth="1"/>
    <col min="3082" max="3328" width="9.6640625" style="773"/>
    <col min="3329" max="3329" width="41.5546875" style="773" customWidth="1"/>
    <col min="3330" max="3330" width="15.21875" style="773" customWidth="1"/>
    <col min="3331" max="3331" width="8.5546875" style="773" customWidth="1"/>
    <col min="3332" max="3332" width="14.88671875" style="773" customWidth="1"/>
    <col min="3333" max="3333" width="11.109375" style="773" customWidth="1"/>
    <col min="3334" max="3334" width="24" style="773" customWidth="1"/>
    <col min="3335" max="3335" width="12.109375" style="773" customWidth="1"/>
    <col min="3336" max="3336" width="11.109375" style="773" customWidth="1"/>
    <col min="3337" max="3337" width="12.33203125" style="773" customWidth="1"/>
    <col min="3338" max="3584" width="9.6640625" style="773"/>
    <col min="3585" max="3585" width="41.5546875" style="773" customWidth="1"/>
    <col min="3586" max="3586" width="15.21875" style="773" customWidth="1"/>
    <col min="3587" max="3587" width="8.5546875" style="773" customWidth="1"/>
    <col min="3588" max="3588" width="14.88671875" style="773" customWidth="1"/>
    <col min="3589" max="3589" width="11.109375" style="773" customWidth="1"/>
    <col min="3590" max="3590" width="24" style="773" customWidth="1"/>
    <col min="3591" max="3591" width="12.109375" style="773" customWidth="1"/>
    <col min="3592" max="3592" width="11.109375" style="773" customWidth="1"/>
    <col min="3593" max="3593" width="12.33203125" style="773" customWidth="1"/>
    <col min="3594" max="3840" width="9.6640625" style="773"/>
    <col min="3841" max="3841" width="41.5546875" style="773" customWidth="1"/>
    <col min="3842" max="3842" width="15.21875" style="773" customWidth="1"/>
    <col min="3843" max="3843" width="8.5546875" style="773" customWidth="1"/>
    <col min="3844" max="3844" width="14.88671875" style="773" customWidth="1"/>
    <col min="3845" max="3845" width="11.109375" style="773" customWidth="1"/>
    <col min="3846" max="3846" width="24" style="773" customWidth="1"/>
    <col min="3847" max="3847" width="12.109375" style="773" customWidth="1"/>
    <col min="3848" max="3848" width="11.109375" style="773" customWidth="1"/>
    <col min="3849" max="3849" width="12.33203125" style="773" customWidth="1"/>
    <col min="3850" max="4096" width="9.6640625" style="773"/>
    <col min="4097" max="4097" width="41.5546875" style="773" customWidth="1"/>
    <col min="4098" max="4098" width="15.21875" style="773" customWidth="1"/>
    <col min="4099" max="4099" width="8.5546875" style="773" customWidth="1"/>
    <col min="4100" max="4100" width="14.88671875" style="773" customWidth="1"/>
    <col min="4101" max="4101" width="11.109375" style="773" customWidth="1"/>
    <col min="4102" max="4102" width="24" style="773" customWidth="1"/>
    <col min="4103" max="4103" width="12.109375" style="773" customWidth="1"/>
    <col min="4104" max="4104" width="11.109375" style="773" customWidth="1"/>
    <col min="4105" max="4105" width="12.33203125" style="773" customWidth="1"/>
    <col min="4106" max="4352" width="9.6640625" style="773"/>
    <col min="4353" max="4353" width="41.5546875" style="773" customWidth="1"/>
    <col min="4354" max="4354" width="15.21875" style="773" customWidth="1"/>
    <col min="4355" max="4355" width="8.5546875" style="773" customWidth="1"/>
    <col min="4356" max="4356" width="14.88671875" style="773" customWidth="1"/>
    <col min="4357" max="4357" width="11.109375" style="773" customWidth="1"/>
    <col min="4358" max="4358" width="24" style="773" customWidth="1"/>
    <col min="4359" max="4359" width="12.109375" style="773" customWidth="1"/>
    <col min="4360" max="4360" width="11.109375" style="773" customWidth="1"/>
    <col min="4361" max="4361" width="12.33203125" style="773" customWidth="1"/>
    <col min="4362" max="4608" width="9.6640625" style="773"/>
    <col min="4609" max="4609" width="41.5546875" style="773" customWidth="1"/>
    <col min="4610" max="4610" width="15.21875" style="773" customWidth="1"/>
    <col min="4611" max="4611" width="8.5546875" style="773" customWidth="1"/>
    <col min="4612" max="4612" width="14.88671875" style="773" customWidth="1"/>
    <col min="4613" max="4613" width="11.109375" style="773" customWidth="1"/>
    <col min="4614" max="4614" width="24" style="773" customWidth="1"/>
    <col min="4615" max="4615" width="12.109375" style="773" customWidth="1"/>
    <col min="4616" max="4616" width="11.109375" style="773" customWidth="1"/>
    <col min="4617" max="4617" width="12.33203125" style="773" customWidth="1"/>
    <col min="4618" max="4864" width="9.6640625" style="773"/>
    <col min="4865" max="4865" width="41.5546875" style="773" customWidth="1"/>
    <col min="4866" max="4866" width="15.21875" style="773" customWidth="1"/>
    <col min="4867" max="4867" width="8.5546875" style="773" customWidth="1"/>
    <col min="4868" max="4868" width="14.88671875" style="773" customWidth="1"/>
    <col min="4869" max="4869" width="11.109375" style="773" customWidth="1"/>
    <col min="4870" max="4870" width="24" style="773" customWidth="1"/>
    <col min="4871" max="4871" width="12.109375" style="773" customWidth="1"/>
    <col min="4872" max="4872" width="11.109375" style="773" customWidth="1"/>
    <col min="4873" max="4873" width="12.33203125" style="773" customWidth="1"/>
    <col min="4874" max="5120" width="9.6640625" style="773"/>
    <col min="5121" max="5121" width="41.5546875" style="773" customWidth="1"/>
    <col min="5122" max="5122" width="15.21875" style="773" customWidth="1"/>
    <col min="5123" max="5123" width="8.5546875" style="773" customWidth="1"/>
    <col min="5124" max="5124" width="14.88671875" style="773" customWidth="1"/>
    <col min="5125" max="5125" width="11.109375" style="773" customWidth="1"/>
    <col min="5126" max="5126" width="24" style="773" customWidth="1"/>
    <col min="5127" max="5127" width="12.109375" style="773" customWidth="1"/>
    <col min="5128" max="5128" width="11.109375" style="773" customWidth="1"/>
    <col min="5129" max="5129" width="12.33203125" style="773" customWidth="1"/>
    <col min="5130" max="5376" width="9.6640625" style="773"/>
    <col min="5377" max="5377" width="41.5546875" style="773" customWidth="1"/>
    <col min="5378" max="5378" width="15.21875" style="773" customWidth="1"/>
    <col min="5379" max="5379" width="8.5546875" style="773" customWidth="1"/>
    <col min="5380" max="5380" width="14.88671875" style="773" customWidth="1"/>
    <col min="5381" max="5381" width="11.109375" style="773" customWidth="1"/>
    <col min="5382" max="5382" width="24" style="773" customWidth="1"/>
    <col min="5383" max="5383" width="12.109375" style="773" customWidth="1"/>
    <col min="5384" max="5384" width="11.109375" style="773" customWidth="1"/>
    <col min="5385" max="5385" width="12.33203125" style="773" customWidth="1"/>
    <col min="5386" max="5632" width="9.6640625" style="773"/>
    <col min="5633" max="5633" width="41.5546875" style="773" customWidth="1"/>
    <col min="5634" max="5634" width="15.21875" style="773" customWidth="1"/>
    <col min="5635" max="5635" width="8.5546875" style="773" customWidth="1"/>
    <col min="5636" max="5636" width="14.88671875" style="773" customWidth="1"/>
    <col min="5637" max="5637" width="11.109375" style="773" customWidth="1"/>
    <col min="5638" max="5638" width="24" style="773" customWidth="1"/>
    <col min="5639" max="5639" width="12.109375" style="773" customWidth="1"/>
    <col min="5640" max="5640" width="11.109375" style="773" customWidth="1"/>
    <col min="5641" max="5641" width="12.33203125" style="773" customWidth="1"/>
    <col min="5642" max="5888" width="9.6640625" style="773"/>
    <col min="5889" max="5889" width="41.5546875" style="773" customWidth="1"/>
    <col min="5890" max="5890" width="15.21875" style="773" customWidth="1"/>
    <col min="5891" max="5891" width="8.5546875" style="773" customWidth="1"/>
    <col min="5892" max="5892" width="14.88671875" style="773" customWidth="1"/>
    <col min="5893" max="5893" width="11.109375" style="773" customWidth="1"/>
    <col min="5894" max="5894" width="24" style="773" customWidth="1"/>
    <col min="5895" max="5895" width="12.109375" style="773" customWidth="1"/>
    <col min="5896" max="5896" width="11.109375" style="773" customWidth="1"/>
    <col min="5897" max="5897" width="12.33203125" style="773" customWidth="1"/>
    <col min="5898" max="6144" width="9.6640625" style="773"/>
    <col min="6145" max="6145" width="41.5546875" style="773" customWidth="1"/>
    <col min="6146" max="6146" width="15.21875" style="773" customWidth="1"/>
    <col min="6147" max="6147" width="8.5546875" style="773" customWidth="1"/>
    <col min="6148" max="6148" width="14.88671875" style="773" customWidth="1"/>
    <col min="6149" max="6149" width="11.109375" style="773" customWidth="1"/>
    <col min="6150" max="6150" width="24" style="773" customWidth="1"/>
    <col min="6151" max="6151" width="12.109375" style="773" customWidth="1"/>
    <col min="6152" max="6152" width="11.109375" style="773" customWidth="1"/>
    <col min="6153" max="6153" width="12.33203125" style="773" customWidth="1"/>
    <col min="6154" max="6400" width="9.6640625" style="773"/>
    <col min="6401" max="6401" width="41.5546875" style="773" customWidth="1"/>
    <col min="6402" max="6402" width="15.21875" style="773" customWidth="1"/>
    <col min="6403" max="6403" width="8.5546875" style="773" customWidth="1"/>
    <col min="6404" max="6404" width="14.88671875" style="773" customWidth="1"/>
    <col min="6405" max="6405" width="11.109375" style="773" customWidth="1"/>
    <col min="6406" max="6406" width="24" style="773" customWidth="1"/>
    <col min="6407" max="6407" width="12.109375" style="773" customWidth="1"/>
    <col min="6408" max="6408" width="11.109375" style="773" customWidth="1"/>
    <col min="6409" max="6409" width="12.33203125" style="773" customWidth="1"/>
    <col min="6410" max="6656" width="9.6640625" style="773"/>
    <col min="6657" max="6657" width="41.5546875" style="773" customWidth="1"/>
    <col min="6658" max="6658" width="15.21875" style="773" customWidth="1"/>
    <col min="6659" max="6659" width="8.5546875" style="773" customWidth="1"/>
    <col min="6660" max="6660" width="14.88671875" style="773" customWidth="1"/>
    <col min="6661" max="6661" width="11.109375" style="773" customWidth="1"/>
    <col min="6662" max="6662" width="24" style="773" customWidth="1"/>
    <col min="6663" max="6663" width="12.109375" style="773" customWidth="1"/>
    <col min="6664" max="6664" width="11.109375" style="773" customWidth="1"/>
    <col min="6665" max="6665" width="12.33203125" style="773" customWidth="1"/>
    <col min="6666" max="6912" width="9.6640625" style="773"/>
    <col min="6913" max="6913" width="41.5546875" style="773" customWidth="1"/>
    <col min="6914" max="6914" width="15.21875" style="773" customWidth="1"/>
    <col min="6915" max="6915" width="8.5546875" style="773" customWidth="1"/>
    <col min="6916" max="6916" width="14.88671875" style="773" customWidth="1"/>
    <col min="6917" max="6917" width="11.109375" style="773" customWidth="1"/>
    <col min="6918" max="6918" width="24" style="773" customWidth="1"/>
    <col min="6919" max="6919" width="12.109375" style="773" customWidth="1"/>
    <col min="6920" max="6920" width="11.109375" style="773" customWidth="1"/>
    <col min="6921" max="6921" width="12.33203125" style="773" customWidth="1"/>
    <col min="6922" max="7168" width="9.6640625" style="773"/>
    <col min="7169" max="7169" width="41.5546875" style="773" customWidth="1"/>
    <col min="7170" max="7170" width="15.21875" style="773" customWidth="1"/>
    <col min="7171" max="7171" width="8.5546875" style="773" customWidth="1"/>
    <col min="7172" max="7172" width="14.88671875" style="773" customWidth="1"/>
    <col min="7173" max="7173" width="11.109375" style="773" customWidth="1"/>
    <col min="7174" max="7174" width="24" style="773" customWidth="1"/>
    <col min="7175" max="7175" width="12.109375" style="773" customWidth="1"/>
    <col min="7176" max="7176" width="11.109375" style="773" customWidth="1"/>
    <col min="7177" max="7177" width="12.33203125" style="773" customWidth="1"/>
    <col min="7178" max="7424" width="9.6640625" style="773"/>
    <col min="7425" max="7425" width="41.5546875" style="773" customWidth="1"/>
    <col min="7426" max="7426" width="15.21875" style="773" customWidth="1"/>
    <col min="7427" max="7427" width="8.5546875" style="773" customWidth="1"/>
    <col min="7428" max="7428" width="14.88671875" style="773" customWidth="1"/>
    <col min="7429" max="7429" width="11.109375" style="773" customWidth="1"/>
    <col min="7430" max="7430" width="24" style="773" customWidth="1"/>
    <col min="7431" max="7431" width="12.109375" style="773" customWidth="1"/>
    <col min="7432" max="7432" width="11.109375" style="773" customWidth="1"/>
    <col min="7433" max="7433" width="12.33203125" style="773" customWidth="1"/>
    <col min="7434" max="7680" width="9.6640625" style="773"/>
    <col min="7681" max="7681" width="41.5546875" style="773" customWidth="1"/>
    <col min="7682" max="7682" width="15.21875" style="773" customWidth="1"/>
    <col min="7683" max="7683" width="8.5546875" style="773" customWidth="1"/>
    <col min="7684" max="7684" width="14.88671875" style="773" customWidth="1"/>
    <col min="7685" max="7685" width="11.109375" style="773" customWidth="1"/>
    <col min="7686" max="7686" width="24" style="773" customWidth="1"/>
    <col min="7687" max="7687" width="12.109375" style="773" customWidth="1"/>
    <col min="7688" max="7688" width="11.109375" style="773" customWidth="1"/>
    <col min="7689" max="7689" width="12.33203125" style="773" customWidth="1"/>
    <col min="7690" max="7936" width="9.6640625" style="773"/>
    <col min="7937" max="7937" width="41.5546875" style="773" customWidth="1"/>
    <col min="7938" max="7938" width="15.21875" style="773" customWidth="1"/>
    <col min="7939" max="7939" width="8.5546875" style="773" customWidth="1"/>
    <col min="7940" max="7940" width="14.88671875" style="773" customWidth="1"/>
    <col min="7941" max="7941" width="11.109375" style="773" customWidth="1"/>
    <col min="7942" max="7942" width="24" style="773" customWidth="1"/>
    <col min="7943" max="7943" width="12.109375" style="773" customWidth="1"/>
    <col min="7944" max="7944" width="11.109375" style="773" customWidth="1"/>
    <col min="7945" max="7945" width="12.33203125" style="773" customWidth="1"/>
    <col min="7946" max="8192" width="9.6640625" style="773"/>
    <col min="8193" max="8193" width="41.5546875" style="773" customWidth="1"/>
    <col min="8194" max="8194" width="15.21875" style="773" customWidth="1"/>
    <col min="8195" max="8195" width="8.5546875" style="773" customWidth="1"/>
    <col min="8196" max="8196" width="14.88671875" style="773" customWidth="1"/>
    <col min="8197" max="8197" width="11.109375" style="773" customWidth="1"/>
    <col min="8198" max="8198" width="24" style="773" customWidth="1"/>
    <col min="8199" max="8199" width="12.109375" style="773" customWidth="1"/>
    <col min="8200" max="8200" width="11.109375" style="773" customWidth="1"/>
    <col min="8201" max="8201" width="12.33203125" style="773" customWidth="1"/>
    <col min="8202" max="8448" width="9.6640625" style="773"/>
    <col min="8449" max="8449" width="41.5546875" style="773" customWidth="1"/>
    <col min="8450" max="8450" width="15.21875" style="773" customWidth="1"/>
    <col min="8451" max="8451" width="8.5546875" style="773" customWidth="1"/>
    <col min="8452" max="8452" width="14.88671875" style="773" customWidth="1"/>
    <col min="8453" max="8453" width="11.109375" style="773" customWidth="1"/>
    <col min="8454" max="8454" width="24" style="773" customWidth="1"/>
    <col min="8455" max="8455" width="12.109375" style="773" customWidth="1"/>
    <col min="8456" max="8456" width="11.109375" style="773" customWidth="1"/>
    <col min="8457" max="8457" width="12.33203125" style="773" customWidth="1"/>
    <col min="8458" max="8704" width="9.6640625" style="773"/>
    <col min="8705" max="8705" width="41.5546875" style="773" customWidth="1"/>
    <col min="8706" max="8706" width="15.21875" style="773" customWidth="1"/>
    <col min="8707" max="8707" width="8.5546875" style="773" customWidth="1"/>
    <col min="8708" max="8708" width="14.88671875" style="773" customWidth="1"/>
    <col min="8709" max="8709" width="11.109375" style="773" customWidth="1"/>
    <col min="8710" max="8710" width="24" style="773" customWidth="1"/>
    <col min="8711" max="8711" width="12.109375" style="773" customWidth="1"/>
    <col min="8712" max="8712" width="11.109375" style="773" customWidth="1"/>
    <col min="8713" max="8713" width="12.33203125" style="773" customWidth="1"/>
    <col min="8714" max="8960" width="9.6640625" style="773"/>
    <col min="8961" max="8961" width="41.5546875" style="773" customWidth="1"/>
    <col min="8962" max="8962" width="15.21875" style="773" customWidth="1"/>
    <col min="8963" max="8963" width="8.5546875" style="773" customWidth="1"/>
    <col min="8964" max="8964" width="14.88671875" style="773" customWidth="1"/>
    <col min="8965" max="8965" width="11.109375" style="773" customWidth="1"/>
    <col min="8966" max="8966" width="24" style="773" customWidth="1"/>
    <col min="8967" max="8967" width="12.109375" style="773" customWidth="1"/>
    <col min="8968" max="8968" width="11.109375" style="773" customWidth="1"/>
    <col min="8969" max="8969" width="12.33203125" style="773" customWidth="1"/>
    <col min="8970" max="9216" width="9.6640625" style="773"/>
    <col min="9217" max="9217" width="41.5546875" style="773" customWidth="1"/>
    <col min="9218" max="9218" width="15.21875" style="773" customWidth="1"/>
    <col min="9219" max="9219" width="8.5546875" style="773" customWidth="1"/>
    <col min="9220" max="9220" width="14.88671875" style="773" customWidth="1"/>
    <col min="9221" max="9221" width="11.109375" style="773" customWidth="1"/>
    <col min="9222" max="9222" width="24" style="773" customWidth="1"/>
    <col min="9223" max="9223" width="12.109375" style="773" customWidth="1"/>
    <col min="9224" max="9224" width="11.109375" style="773" customWidth="1"/>
    <col min="9225" max="9225" width="12.33203125" style="773" customWidth="1"/>
    <col min="9226" max="9472" width="9.6640625" style="773"/>
    <col min="9473" max="9473" width="41.5546875" style="773" customWidth="1"/>
    <col min="9474" max="9474" width="15.21875" style="773" customWidth="1"/>
    <col min="9475" max="9475" width="8.5546875" style="773" customWidth="1"/>
    <col min="9476" max="9476" width="14.88671875" style="773" customWidth="1"/>
    <col min="9477" max="9477" width="11.109375" style="773" customWidth="1"/>
    <col min="9478" max="9478" width="24" style="773" customWidth="1"/>
    <col min="9479" max="9479" width="12.109375" style="773" customWidth="1"/>
    <col min="9480" max="9480" width="11.109375" style="773" customWidth="1"/>
    <col min="9481" max="9481" width="12.33203125" style="773" customWidth="1"/>
    <col min="9482" max="9728" width="9.6640625" style="773"/>
    <col min="9729" max="9729" width="41.5546875" style="773" customWidth="1"/>
    <col min="9730" max="9730" width="15.21875" style="773" customWidth="1"/>
    <col min="9731" max="9731" width="8.5546875" style="773" customWidth="1"/>
    <col min="9732" max="9732" width="14.88671875" style="773" customWidth="1"/>
    <col min="9733" max="9733" width="11.109375" style="773" customWidth="1"/>
    <col min="9734" max="9734" width="24" style="773" customWidth="1"/>
    <col min="9735" max="9735" width="12.109375" style="773" customWidth="1"/>
    <col min="9736" max="9736" width="11.109375" style="773" customWidth="1"/>
    <col min="9737" max="9737" width="12.33203125" style="773" customWidth="1"/>
    <col min="9738" max="9984" width="9.6640625" style="773"/>
    <col min="9985" max="9985" width="41.5546875" style="773" customWidth="1"/>
    <col min="9986" max="9986" width="15.21875" style="773" customWidth="1"/>
    <col min="9987" max="9987" width="8.5546875" style="773" customWidth="1"/>
    <col min="9988" max="9988" width="14.88671875" style="773" customWidth="1"/>
    <col min="9989" max="9989" width="11.109375" style="773" customWidth="1"/>
    <col min="9990" max="9990" width="24" style="773" customWidth="1"/>
    <col min="9991" max="9991" width="12.109375" style="773" customWidth="1"/>
    <col min="9992" max="9992" width="11.109375" style="773" customWidth="1"/>
    <col min="9993" max="9993" width="12.33203125" style="773" customWidth="1"/>
    <col min="9994" max="10240" width="9.6640625" style="773"/>
    <col min="10241" max="10241" width="41.5546875" style="773" customWidth="1"/>
    <col min="10242" max="10242" width="15.21875" style="773" customWidth="1"/>
    <col min="10243" max="10243" width="8.5546875" style="773" customWidth="1"/>
    <col min="10244" max="10244" width="14.88671875" style="773" customWidth="1"/>
    <col min="10245" max="10245" width="11.109375" style="773" customWidth="1"/>
    <col min="10246" max="10246" width="24" style="773" customWidth="1"/>
    <col min="10247" max="10247" width="12.109375" style="773" customWidth="1"/>
    <col min="10248" max="10248" width="11.109375" style="773" customWidth="1"/>
    <col min="10249" max="10249" width="12.33203125" style="773" customWidth="1"/>
    <col min="10250" max="10496" width="9.6640625" style="773"/>
    <col min="10497" max="10497" width="41.5546875" style="773" customWidth="1"/>
    <col min="10498" max="10498" width="15.21875" style="773" customWidth="1"/>
    <col min="10499" max="10499" width="8.5546875" style="773" customWidth="1"/>
    <col min="10500" max="10500" width="14.88671875" style="773" customWidth="1"/>
    <col min="10501" max="10501" width="11.109375" style="773" customWidth="1"/>
    <col min="10502" max="10502" width="24" style="773" customWidth="1"/>
    <col min="10503" max="10503" width="12.109375" style="773" customWidth="1"/>
    <col min="10504" max="10504" width="11.109375" style="773" customWidth="1"/>
    <col min="10505" max="10505" width="12.33203125" style="773" customWidth="1"/>
    <col min="10506" max="10752" width="9.6640625" style="773"/>
    <col min="10753" max="10753" width="41.5546875" style="773" customWidth="1"/>
    <col min="10754" max="10754" width="15.21875" style="773" customWidth="1"/>
    <col min="10755" max="10755" width="8.5546875" style="773" customWidth="1"/>
    <col min="10756" max="10756" width="14.88671875" style="773" customWidth="1"/>
    <col min="10757" max="10757" width="11.109375" style="773" customWidth="1"/>
    <col min="10758" max="10758" width="24" style="773" customWidth="1"/>
    <col min="10759" max="10759" width="12.109375" style="773" customWidth="1"/>
    <col min="10760" max="10760" width="11.109375" style="773" customWidth="1"/>
    <col min="10761" max="10761" width="12.33203125" style="773" customWidth="1"/>
    <col min="10762" max="11008" width="9.6640625" style="773"/>
    <col min="11009" max="11009" width="41.5546875" style="773" customWidth="1"/>
    <col min="11010" max="11010" width="15.21875" style="773" customWidth="1"/>
    <col min="11011" max="11011" width="8.5546875" style="773" customWidth="1"/>
    <col min="11012" max="11012" width="14.88671875" style="773" customWidth="1"/>
    <col min="11013" max="11013" width="11.109375" style="773" customWidth="1"/>
    <col min="11014" max="11014" width="24" style="773" customWidth="1"/>
    <col min="11015" max="11015" width="12.109375" style="773" customWidth="1"/>
    <col min="11016" max="11016" width="11.109375" style="773" customWidth="1"/>
    <col min="11017" max="11017" width="12.33203125" style="773" customWidth="1"/>
    <col min="11018" max="11264" width="9.6640625" style="773"/>
    <col min="11265" max="11265" width="41.5546875" style="773" customWidth="1"/>
    <col min="11266" max="11266" width="15.21875" style="773" customWidth="1"/>
    <col min="11267" max="11267" width="8.5546875" style="773" customWidth="1"/>
    <col min="11268" max="11268" width="14.88671875" style="773" customWidth="1"/>
    <col min="11269" max="11269" width="11.109375" style="773" customWidth="1"/>
    <col min="11270" max="11270" width="24" style="773" customWidth="1"/>
    <col min="11271" max="11271" width="12.109375" style="773" customWidth="1"/>
    <col min="11272" max="11272" width="11.109375" style="773" customWidth="1"/>
    <col min="11273" max="11273" width="12.33203125" style="773" customWidth="1"/>
    <col min="11274" max="11520" width="9.6640625" style="773"/>
    <col min="11521" max="11521" width="41.5546875" style="773" customWidth="1"/>
    <col min="11522" max="11522" width="15.21875" style="773" customWidth="1"/>
    <col min="11523" max="11523" width="8.5546875" style="773" customWidth="1"/>
    <col min="11524" max="11524" width="14.88671875" style="773" customWidth="1"/>
    <col min="11525" max="11525" width="11.109375" style="773" customWidth="1"/>
    <col min="11526" max="11526" width="24" style="773" customWidth="1"/>
    <col min="11527" max="11527" width="12.109375" style="773" customWidth="1"/>
    <col min="11528" max="11528" width="11.109375" style="773" customWidth="1"/>
    <col min="11529" max="11529" width="12.33203125" style="773" customWidth="1"/>
    <col min="11530" max="11776" width="9.6640625" style="773"/>
    <col min="11777" max="11777" width="41.5546875" style="773" customWidth="1"/>
    <col min="11778" max="11778" width="15.21875" style="773" customWidth="1"/>
    <col min="11779" max="11779" width="8.5546875" style="773" customWidth="1"/>
    <col min="11780" max="11780" width="14.88671875" style="773" customWidth="1"/>
    <col min="11781" max="11781" width="11.109375" style="773" customWidth="1"/>
    <col min="11782" max="11782" width="24" style="773" customWidth="1"/>
    <col min="11783" max="11783" width="12.109375" style="773" customWidth="1"/>
    <col min="11784" max="11784" width="11.109375" style="773" customWidth="1"/>
    <col min="11785" max="11785" width="12.33203125" style="773" customWidth="1"/>
    <col min="11786" max="12032" width="9.6640625" style="773"/>
    <col min="12033" max="12033" width="41.5546875" style="773" customWidth="1"/>
    <col min="12034" max="12034" width="15.21875" style="773" customWidth="1"/>
    <col min="12035" max="12035" width="8.5546875" style="773" customWidth="1"/>
    <col min="12036" max="12036" width="14.88671875" style="773" customWidth="1"/>
    <col min="12037" max="12037" width="11.109375" style="773" customWidth="1"/>
    <col min="12038" max="12038" width="24" style="773" customWidth="1"/>
    <col min="12039" max="12039" width="12.109375" style="773" customWidth="1"/>
    <col min="12040" max="12040" width="11.109375" style="773" customWidth="1"/>
    <col min="12041" max="12041" width="12.33203125" style="773" customWidth="1"/>
    <col min="12042" max="12288" width="9.6640625" style="773"/>
    <col min="12289" max="12289" width="41.5546875" style="773" customWidth="1"/>
    <col min="12290" max="12290" width="15.21875" style="773" customWidth="1"/>
    <col min="12291" max="12291" width="8.5546875" style="773" customWidth="1"/>
    <col min="12292" max="12292" width="14.88671875" style="773" customWidth="1"/>
    <col min="12293" max="12293" width="11.109375" style="773" customWidth="1"/>
    <col min="12294" max="12294" width="24" style="773" customWidth="1"/>
    <col min="12295" max="12295" width="12.109375" style="773" customWidth="1"/>
    <col min="12296" max="12296" width="11.109375" style="773" customWidth="1"/>
    <col min="12297" max="12297" width="12.33203125" style="773" customWidth="1"/>
    <col min="12298" max="12544" width="9.6640625" style="773"/>
    <col min="12545" max="12545" width="41.5546875" style="773" customWidth="1"/>
    <col min="12546" max="12546" width="15.21875" style="773" customWidth="1"/>
    <col min="12547" max="12547" width="8.5546875" style="773" customWidth="1"/>
    <col min="12548" max="12548" width="14.88671875" style="773" customWidth="1"/>
    <col min="12549" max="12549" width="11.109375" style="773" customWidth="1"/>
    <col min="12550" max="12550" width="24" style="773" customWidth="1"/>
    <col min="12551" max="12551" width="12.109375" style="773" customWidth="1"/>
    <col min="12552" max="12552" width="11.109375" style="773" customWidth="1"/>
    <col min="12553" max="12553" width="12.33203125" style="773" customWidth="1"/>
    <col min="12554" max="12800" width="9.6640625" style="773"/>
    <col min="12801" max="12801" width="41.5546875" style="773" customWidth="1"/>
    <col min="12802" max="12802" width="15.21875" style="773" customWidth="1"/>
    <col min="12803" max="12803" width="8.5546875" style="773" customWidth="1"/>
    <col min="12804" max="12804" width="14.88671875" style="773" customWidth="1"/>
    <col min="12805" max="12805" width="11.109375" style="773" customWidth="1"/>
    <col min="12806" max="12806" width="24" style="773" customWidth="1"/>
    <col min="12807" max="12807" width="12.109375" style="773" customWidth="1"/>
    <col min="12808" max="12808" width="11.109375" style="773" customWidth="1"/>
    <col min="12809" max="12809" width="12.33203125" style="773" customWidth="1"/>
    <col min="12810" max="13056" width="9.6640625" style="773"/>
    <col min="13057" max="13057" width="41.5546875" style="773" customWidth="1"/>
    <col min="13058" max="13058" width="15.21875" style="773" customWidth="1"/>
    <col min="13059" max="13059" width="8.5546875" style="773" customWidth="1"/>
    <col min="13060" max="13060" width="14.88671875" style="773" customWidth="1"/>
    <col min="13061" max="13061" width="11.109375" style="773" customWidth="1"/>
    <col min="13062" max="13062" width="24" style="773" customWidth="1"/>
    <col min="13063" max="13063" width="12.109375" style="773" customWidth="1"/>
    <col min="13064" max="13064" width="11.109375" style="773" customWidth="1"/>
    <col min="13065" max="13065" width="12.33203125" style="773" customWidth="1"/>
    <col min="13066" max="13312" width="9.6640625" style="773"/>
    <col min="13313" max="13313" width="41.5546875" style="773" customWidth="1"/>
    <col min="13314" max="13314" width="15.21875" style="773" customWidth="1"/>
    <col min="13315" max="13315" width="8.5546875" style="773" customWidth="1"/>
    <col min="13316" max="13316" width="14.88671875" style="773" customWidth="1"/>
    <col min="13317" max="13317" width="11.109375" style="773" customWidth="1"/>
    <col min="13318" max="13318" width="24" style="773" customWidth="1"/>
    <col min="13319" max="13319" width="12.109375" style="773" customWidth="1"/>
    <col min="13320" max="13320" width="11.109375" style="773" customWidth="1"/>
    <col min="13321" max="13321" width="12.33203125" style="773" customWidth="1"/>
    <col min="13322" max="13568" width="9.6640625" style="773"/>
    <col min="13569" max="13569" width="41.5546875" style="773" customWidth="1"/>
    <col min="13570" max="13570" width="15.21875" style="773" customWidth="1"/>
    <col min="13571" max="13571" width="8.5546875" style="773" customWidth="1"/>
    <col min="13572" max="13572" width="14.88671875" style="773" customWidth="1"/>
    <col min="13573" max="13573" width="11.109375" style="773" customWidth="1"/>
    <col min="13574" max="13574" width="24" style="773" customWidth="1"/>
    <col min="13575" max="13575" width="12.109375" style="773" customWidth="1"/>
    <col min="13576" max="13576" width="11.109375" style="773" customWidth="1"/>
    <col min="13577" max="13577" width="12.33203125" style="773" customWidth="1"/>
    <col min="13578" max="13824" width="9.6640625" style="773"/>
    <col min="13825" max="13825" width="41.5546875" style="773" customWidth="1"/>
    <col min="13826" max="13826" width="15.21875" style="773" customWidth="1"/>
    <col min="13827" max="13827" width="8.5546875" style="773" customWidth="1"/>
    <col min="13828" max="13828" width="14.88671875" style="773" customWidth="1"/>
    <col min="13829" max="13829" width="11.109375" style="773" customWidth="1"/>
    <col min="13830" max="13830" width="24" style="773" customWidth="1"/>
    <col min="13831" max="13831" width="12.109375" style="773" customWidth="1"/>
    <col min="13832" max="13832" width="11.109375" style="773" customWidth="1"/>
    <col min="13833" max="13833" width="12.33203125" style="773" customWidth="1"/>
    <col min="13834" max="14080" width="9.6640625" style="773"/>
    <col min="14081" max="14081" width="41.5546875" style="773" customWidth="1"/>
    <col min="14082" max="14082" width="15.21875" style="773" customWidth="1"/>
    <col min="14083" max="14083" width="8.5546875" style="773" customWidth="1"/>
    <col min="14084" max="14084" width="14.88671875" style="773" customWidth="1"/>
    <col min="14085" max="14085" width="11.109375" style="773" customWidth="1"/>
    <col min="14086" max="14086" width="24" style="773" customWidth="1"/>
    <col min="14087" max="14087" width="12.109375" style="773" customWidth="1"/>
    <col min="14088" max="14088" width="11.109375" style="773" customWidth="1"/>
    <col min="14089" max="14089" width="12.33203125" style="773" customWidth="1"/>
    <col min="14090" max="14336" width="9.6640625" style="773"/>
    <col min="14337" max="14337" width="41.5546875" style="773" customWidth="1"/>
    <col min="14338" max="14338" width="15.21875" style="773" customWidth="1"/>
    <col min="14339" max="14339" width="8.5546875" style="773" customWidth="1"/>
    <col min="14340" max="14340" width="14.88671875" style="773" customWidth="1"/>
    <col min="14341" max="14341" width="11.109375" style="773" customWidth="1"/>
    <col min="14342" max="14342" width="24" style="773" customWidth="1"/>
    <col min="14343" max="14343" width="12.109375" style="773" customWidth="1"/>
    <col min="14344" max="14344" width="11.109375" style="773" customWidth="1"/>
    <col min="14345" max="14345" width="12.33203125" style="773" customWidth="1"/>
    <col min="14346" max="14592" width="9.6640625" style="773"/>
    <col min="14593" max="14593" width="41.5546875" style="773" customWidth="1"/>
    <col min="14594" max="14594" width="15.21875" style="773" customWidth="1"/>
    <col min="14595" max="14595" width="8.5546875" style="773" customWidth="1"/>
    <col min="14596" max="14596" width="14.88671875" style="773" customWidth="1"/>
    <col min="14597" max="14597" width="11.109375" style="773" customWidth="1"/>
    <col min="14598" max="14598" width="24" style="773" customWidth="1"/>
    <col min="14599" max="14599" width="12.109375" style="773" customWidth="1"/>
    <col min="14600" max="14600" width="11.109375" style="773" customWidth="1"/>
    <col min="14601" max="14601" width="12.33203125" style="773" customWidth="1"/>
    <col min="14602" max="14848" width="9.6640625" style="773"/>
    <col min="14849" max="14849" width="41.5546875" style="773" customWidth="1"/>
    <col min="14850" max="14850" width="15.21875" style="773" customWidth="1"/>
    <col min="14851" max="14851" width="8.5546875" style="773" customWidth="1"/>
    <col min="14852" max="14852" width="14.88671875" style="773" customWidth="1"/>
    <col min="14853" max="14853" width="11.109375" style="773" customWidth="1"/>
    <col min="14854" max="14854" width="24" style="773" customWidth="1"/>
    <col min="14855" max="14855" width="12.109375" style="773" customWidth="1"/>
    <col min="14856" max="14856" width="11.109375" style="773" customWidth="1"/>
    <col min="14857" max="14857" width="12.33203125" style="773" customWidth="1"/>
    <col min="14858" max="15104" width="9.6640625" style="773"/>
    <col min="15105" max="15105" width="41.5546875" style="773" customWidth="1"/>
    <col min="15106" max="15106" width="15.21875" style="773" customWidth="1"/>
    <col min="15107" max="15107" width="8.5546875" style="773" customWidth="1"/>
    <col min="15108" max="15108" width="14.88671875" style="773" customWidth="1"/>
    <col min="15109" max="15109" width="11.109375" style="773" customWidth="1"/>
    <col min="15110" max="15110" width="24" style="773" customWidth="1"/>
    <col min="15111" max="15111" width="12.109375" style="773" customWidth="1"/>
    <col min="15112" max="15112" width="11.109375" style="773" customWidth="1"/>
    <col min="15113" max="15113" width="12.33203125" style="773" customWidth="1"/>
    <col min="15114" max="15360" width="9.6640625" style="773"/>
    <col min="15361" max="15361" width="41.5546875" style="773" customWidth="1"/>
    <col min="15362" max="15362" width="15.21875" style="773" customWidth="1"/>
    <col min="15363" max="15363" width="8.5546875" style="773" customWidth="1"/>
    <col min="15364" max="15364" width="14.88671875" style="773" customWidth="1"/>
    <col min="15365" max="15365" width="11.109375" style="773" customWidth="1"/>
    <col min="15366" max="15366" width="24" style="773" customWidth="1"/>
    <col min="15367" max="15367" width="12.109375" style="773" customWidth="1"/>
    <col min="15368" max="15368" width="11.109375" style="773" customWidth="1"/>
    <col min="15369" max="15369" width="12.33203125" style="773" customWidth="1"/>
    <col min="15370" max="15616" width="9.6640625" style="773"/>
    <col min="15617" max="15617" width="41.5546875" style="773" customWidth="1"/>
    <col min="15618" max="15618" width="15.21875" style="773" customWidth="1"/>
    <col min="15619" max="15619" width="8.5546875" style="773" customWidth="1"/>
    <col min="15620" max="15620" width="14.88671875" style="773" customWidth="1"/>
    <col min="15621" max="15621" width="11.109375" style="773" customWidth="1"/>
    <col min="15622" max="15622" width="24" style="773" customWidth="1"/>
    <col min="15623" max="15623" width="12.109375" style="773" customWidth="1"/>
    <col min="15624" max="15624" width="11.109375" style="773" customWidth="1"/>
    <col min="15625" max="15625" width="12.33203125" style="773" customWidth="1"/>
    <col min="15626" max="15872" width="9.6640625" style="773"/>
    <col min="15873" max="15873" width="41.5546875" style="773" customWidth="1"/>
    <col min="15874" max="15874" width="15.21875" style="773" customWidth="1"/>
    <col min="15875" max="15875" width="8.5546875" style="773" customWidth="1"/>
    <col min="15876" max="15876" width="14.88671875" style="773" customWidth="1"/>
    <col min="15877" max="15877" width="11.109375" style="773" customWidth="1"/>
    <col min="15878" max="15878" width="24" style="773" customWidth="1"/>
    <col min="15879" max="15879" width="12.109375" style="773" customWidth="1"/>
    <col min="15880" max="15880" width="11.109375" style="773" customWidth="1"/>
    <col min="15881" max="15881" width="12.33203125" style="773" customWidth="1"/>
    <col min="15882" max="16128" width="9.6640625" style="773"/>
    <col min="16129" max="16129" width="41.5546875" style="773" customWidth="1"/>
    <col min="16130" max="16130" width="15.21875" style="773" customWidth="1"/>
    <col min="16131" max="16131" width="8.5546875" style="773" customWidth="1"/>
    <col min="16132" max="16132" width="14.88671875" style="773" customWidth="1"/>
    <col min="16133" max="16133" width="11.109375" style="773" customWidth="1"/>
    <col min="16134" max="16134" width="24" style="773" customWidth="1"/>
    <col min="16135" max="16135" width="12.109375" style="773" customWidth="1"/>
    <col min="16136" max="16136" width="11.109375" style="773" customWidth="1"/>
    <col min="16137" max="16137" width="12.33203125" style="773" customWidth="1"/>
    <col min="16138" max="16384" width="9.6640625" style="773"/>
  </cols>
  <sheetData>
    <row r="1" spans="1:10" ht="15.75" thickBot="1">
      <c r="A1" s="1254" t="s">
        <v>3065</v>
      </c>
      <c r="C1" s="1429"/>
      <c r="D1" s="1429"/>
      <c r="E1" s="1429"/>
      <c r="G1" s="1429"/>
      <c r="H1" s="1429"/>
      <c r="I1" s="1429"/>
      <c r="J1" s="1437"/>
    </row>
    <row r="2" spans="1:10">
      <c r="A2" s="1430"/>
      <c r="B2" s="1431"/>
      <c r="C2" s="1431"/>
      <c r="D2" s="1431"/>
      <c r="E2" s="1431"/>
      <c r="F2" s="1431"/>
      <c r="G2" s="1431"/>
      <c r="H2" s="1431"/>
      <c r="I2" s="1432"/>
    </row>
    <row r="3" spans="1:10" ht="15.75">
      <c r="A3" s="1433" t="s">
        <v>1867</v>
      </c>
      <c r="B3" s="1434"/>
      <c r="C3" s="1434"/>
      <c r="D3" s="1434"/>
      <c r="E3" s="1434"/>
      <c r="F3" s="1434"/>
      <c r="G3" s="1434"/>
      <c r="H3" s="1434"/>
      <c r="I3" s="1435"/>
    </row>
    <row r="4" spans="1:10">
      <c r="A4" s="1436"/>
      <c r="B4" s="1437"/>
      <c r="C4" s="1437"/>
      <c r="D4" s="1437"/>
      <c r="E4" s="1437"/>
      <c r="F4" s="1437"/>
      <c r="G4" s="1437"/>
      <c r="H4" s="1437"/>
      <c r="I4" s="1438"/>
    </row>
    <row r="5" spans="1:10">
      <c r="A5" s="1436" t="s">
        <v>2724</v>
      </c>
      <c r="B5" s="1437"/>
      <c r="C5" s="1437"/>
      <c r="D5" s="1437"/>
      <c r="E5" s="1437"/>
      <c r="F5" s="1437"/>
      <c r="G5" s="1437"/>
      <c r="H5" s="1437"/>
      <c r="I5" s="1438"/>
    </row>
    <row r="6" spans="1:10">
      <c r="A6" s="1436" t="s">
        <v>2725</v>
      </c>
      <c r="B6" s="1437"/>
      <c r="C6" s="1437"/>
      <c r="D6" s="1437"/>
      <c r="E6" s="1437"/>
      <c r="F6" s="1437"/>
      <c r="G6" s="1437"/>
      <c r="H6" s="1437"/>
      <c r="I6" s="1438"/>
    </row>
    <row r="7" spans="1:10">
      <c r="A7" s="1436"/>
      <c r="B7" s="1437"/>
      <c r="C7" s="1437"/>
      <c r="D7" s="1437"/>
      <c r="E7" s="1437"/>
      <c r="F7" s="1437"/>
      <c r="G7" s="1437"/>
      <c r="H7" s="1437"/>
      <c r="I7" s="1438"/>
    </row>
    <row r="8" spans="1:10">
      <c r="A8" s="1436" t="s">
        <v>1828</v>
      </c>
      <c r="B8" s="1437"/>
      <c r="C8" s="1437"/>
      <c r="D8" s="1437"/>
      <c r="E8" s="1437"/>
      <c r="F8" s="1437"/>
      <c r="G8" s="1437"/>
      <c r="H8" s="1437"/>
      <c r="I8" s="1438"/>
    </row>
    <row r="9" spans="1:10">
      <c r="A9" s="1436" t="s">
        <v>1829</v>
      </c>
      <c r="B9" s="1439"/>
      <c r="C9" s="1439"/>
      <c r="D9" s="1439"/>
      <c r="E9" s="1439"/>
      <c r="F9" s="1439"/>
      <c r="G9" s="1439"/>
      <c r="H9" s="1439"/>
      <c r="I9" s="1438"/>
    </row>
    <row r="10" spans="1:10">
      <c r="A10" s="1440"/>
      <c r="B10" s="1441"/>
      <c r="C10" s="1441"/>
      <c r="D10" s="1441"/>
      <c r="E10" s="1441"/>
      <c r="F10" s="1441"/>
      <c r="G10" s="1441"/>
      <c r="H10" s="1441"/>
      <c r="I10" s="1442"/>
    </row>
    <row r="11" spans="1:10" ht="15.75">
      <c r="A11" s="1436"/>
      <c r="B11" s="1437"/>
      <c r="C11" s="1437"/>
      <c r="D11" s="1437"/>
      <c r="E11" s="1437"/>
      <c r="F11" s="1437"/>
      <c r="G11" s="1437"/>
      <c r="H11" s="1437"/>
      <c r="I11" s="1443" t="s">
        <v>2825</v>
      </c>
    </row>
    <row r="12" spans="1:10" ht="15.75">
      <c r="A12" s="1436"/>
      <c r="B12" s="1444" t="s">
        <v>2671</v>
      </c>
      <c r="C12" s="1437"/>
      <c r="D12" s="1437"/>
      <c r="E12" s="1444" t="s">
        <v>2672</v>
      </c>
      <c r="F12" s="1437"/>
      <c r="G12" s="1444" t="s">
        <v>2673</v>
      </c>
      <c r="H12" s="1444" t="s">
        <v>2674</v>
      </c>
      <c r="I12" s="1443" t="s">
        <v>2675</v>
      </c>
    </row>
    <row r="13" spans="1:10" ht="15.75">
      <c r="A13" s="1445" t="s">
        <v>2676</v>
      </c>
      <c r="B13" s="1446" t="s">
        <v>2677</v>
      </c>
      <c r="C13" s="1444"/>
      <c r="D13" s="1437"/>
      <c r="E13" s="1444" t="s">
        <v>2678</v>
      </c>
      <c r="F13" s="1444" t="s">
        <v>2679</v>
      </c>
      <c r="G13" s="1444" t="s">
        <v>2680</v>
      </c>
      <c r="H13" s="1444" t="s">
        <v>2681</v>
      </c>
      <c r="I13" s="1443" t="s">
        <v>2682</v>
      </c>
    </row>
    <row r="14" spans="1:10" ht="15.75">
      <c r="A14" s="1445"/>
      <c r="B14" s="1437"/>
      <c r="C14" s="1437"/>
      <c r="D14" s="1437"/>
      <c r="E14" s="1437"/>
      <c r="F14" s="1437"/>
      <c r="G14" s="1437"/>
      <c r="H14" s="1437"/>
      <c r="I14" s="1438"/>
    </row>
    <row r="15" spans="1:10" ht="15.75">
      <c r="A15" s="1445"/>
      <c r="B15" s="1447"/>
      <c r="C15" s="1447"/>
      <c r="D15" s="1447"/>
      <c r="E15" s="1448"/>
      <c r="F15" s="1447"/>
      <c r="G15" s="1447"/>
      <c r="H15" s="1449"/>
      <c r="I15" s="1450"/>
    </row>
    <row r="16" spans="1:10">
      <c r="A16" s="1451" t="s">
        <v>3192</v>
      </c>
      <c r="B16" s="1437" t="s">
        <v>3193</v>
      </c>
      <c r="C16" s="1437"/>
      <c r="D16" s="1452" t="s">
        <v>3194</v>
      </c>
      <c r="E16" s="1448" t="s">
        <v>2117</v>
      </c>
      <c r="F16" s="1447" t="s">
        <v>2117</v>
      </c>
      <c r="G16" s="1447" t="s">
        <v>2117</v>
      </c>
      <c r="H16" s="1449" t="s">
        <v>3195</v>
      </c>
      <c r="I16" s="1450" t="s">
        <v>2117</v>
      </c>
    </row>
    <row r="17" spans="1:9">
      <c r="A17" s="1451" t="s">
        <v>3196</v>
      </c>
      <c r="B17" s="1437" t="s">
        <v>3197</v>
      </c>
      <c r="C17" s="1437"/>
      <c r="D17" s="1452" t="s">
        <v>3194</v>
      </c>
      <c r="E17" s="1448" t="s">
        <v>2117</v>
      </c>
      <c r="F17" s="1447" t="s">
        <v>2117</v>
      </c>
      <c r="G17" s="1447" t="s">
        <v>2117</v>
      </c>
      <c r="H17" s="1449" t="s">
        <v>3195</v>
      </c>
      <c r="I17" s="1450" t="s">
        <v>2117</v>
      </c>
    </row>
    <row r="18" spans="1:9">
      <c r="A18" s="1451"/>
      <c r="B18" s="1453"/>
      <c r="C18" s="1447"/>
      <c r="D18" s="1447"/>
      <c r="E18" s="1448"/>
      <c r="F18" s="1447"/>
      <c r="G18" s="1447"/>
      <c r="H18" s="1449"/>
      <c r="I18" s="1450"/>
    </row>
    <row r="19" spans="1:9">
      <c r="A19" s="1451"/>
      <c r="B19" s="1453"/>
      <c r="C19" s="1437"/>
      <c r="D19" s="1454"/>
      <c r="E19" s="1448"/>
      <c r="F19" s="1447"/>
      <c r="G19" s="1447"/>
      <c r="H19" s="1455"/>
      <c r="I19" s="1450"/>
    </row>
    <row r="20" spans="1:9">
      <c r="A20" s="1436"/>
      <c r="B20" s="1437"/>
      <c r="C20" s="1437"/>
      <c r="D20" s="1437"/>
      <c r="E20" s="1448"/>
      <c r="F20" s="1447"/>
      <c r="G20" s="1437"/>
      <c r="H20" s="1437"/>
      <c r="I20" s="1438"/>
    </row>
    <row r="21" spans="1:9">
      <c r="A21" s="1436"/>
      <c r="B21" s="1447"/>
      <c r="C21" s="1447"/>
      <c r="D21" s="1447"/>
      <c r="E21" s="1448"/>
      <c r="F21" s="1447"/>
      <c r="G21" s="1447"/>
      <c r="H21" s="1449"/>
      <c r="I21" s="1450"/>
    </row>
    <row r="22" spans="1:9">
      <c r="A22" s="1436"/>
      <c r="B22" s="1437"/>
      <c r="C22" s="1437"/>
      <c r="D22" s="1454"/>
      <c r="E22" s="1448"/>
      <c r="F22" s="1447"/>
      <c r="G22" s="1447"/>
      <c r="H22" s="1455"/>
      <c r="I22" s="1450"/>
    </row>
    <row r="23" spans="1:9">
      <c r="A23" s="1436"/>
      <c r="B23" s="1437"/>
      <c r="C23" s="1437"/>
      <c r="D23" s="1437"/>
      <c r="E23" s="1448"/>
      <c r="F23" s="1437"/>
      <c r="G23" s="1437"/>
      <c r="H23" s="1437"/>
      <c r="I23" s="1438"/>
    </row>
    <row r="24" spans="1:9">
      <c r="A24" s="1436"/>
      <c r="B24" s="1447"/>
      <c r="C24" s="1447"/>
      <c r="D24" s="1447"/>
      <c r="E24" s="1448"/>
      <c r="F24" s="1447"/>
      <c r="G24" s="1447"/>
      <c r="H24" s="1449"/>
      <c r="I24" s="1450"/>
    </row>
    <row r="25" spans="1:9">
      <c r="A25" s="1436"/>
      <c r="B25" s="1437"/>
      <c r="C25" s="1437"/>
      <c r="D25" s="1454"/>
      <c r="E25" s="1448"/>
      <c r="F25" s="1447"/>
      <c r="G25" s="1447"/>
      <c r="H25" s="1455"/>
      <c r="I25" s="1450"/>
    </row>
    <row r="26" spans="1:9">
      <c r="A26" s="1436"/>
      <c r="B26" s="1437"/>
      <c r="C26" s="1437"/>
      <c r="D26" s="1453"/>
      <c r="E26" s="1448"/>
      <c r="F26" s="1437"/>
      <c r="G26" s="1437"/>
      <c r="H26" s="1437"/>
      <c r="I26" s="1438"/>
    </row>
    <row r="27" spans="1:9">
      <c r="A27" s="1436"/>
      <c r="B27" s="1447"/>
      <c r="C27" s="1447"/>
      <c r="D27" s="1447"/>
      <c r="E27" s="1448"/>
      <c r="F27" s="1447"/>
      <c r="G27" s="1447"/>
      <c r="H27" s="1449"/>
      <c r="I27" s="1450"/>
    </row>
    <row r="28" spans="1:9">
      <c r="A28" s="1436"/>
      <c r="B28" s="1437"/>
      <c r="C28" s="1437"/>
      <c r="D28" s="1454"/>
      <c r="E28" s="1448"/>
      <c r="F28" s="1447"/>
      <c r="G28" s="1447"/>
      <c r="H28" s="1437"/>
      <c r="I28" s="1438"/>
    </row>
    <row r="29" spans="1:9">
      <c r="A29" s="1436"/>
      <c r="B29" s="1437"/>
      <c r="C29" s="1437"/>
      <c r="D29" s="1437"/>
      <c r="E29" s="1448"/>
      <c r="F29" s="1437"/>
      <c r="G29" s="1437"/>
      <c r="H29" s="1437"/>
      <c r="I29" s="1438"/>
    </row>
    <row r="30" spans="1:9">
      <c r="A30" s="1436"/>
      <c r="B30" s="1447"/>
      <c r="C30" s="1437"/>
      <c r="D30" s="1447"/>
      <c r="E30" s="1448"/>
      <c r="F30" s="1447"/>
      <c r="G30" s="1447"/>
      <c r="H30" s="1449"/>
      <c r="I30" s="1450"/>
    </row>
    <row r="31" spans="1:9">
      <c r="A31" s="1436"/>
      <c r="B31" s="1437"/>
      <c r="C31" s="1437"/>
      <c r="D31" s="1454"/>
      <c r="E31" s="1448"/>
      <c r="F31" s="1447"/>
      <c r="G31" s="1447"/>
      <c r="H31" s="1437"/>
      <c r="I31" s="1438"/>
    </row>
    <row r="32" spans="1:9">
      <c r="A32" s="1436"/>
      <c r="B32" s="1437"/>
      <c r="C32" s="1437"/>
      <c r="D32" s="1437"/>
      <c r="E32" s="1437"/>
      <c r="F32" s="1437"/>
      <c r="G32" s="1437"/>
      <c r="H32" s="1437"/>
      <c r="I32" s="1438"/>
    </row>
    <row r="33" spans="1:10">
      <c r="A33" s="1436"/>
      <c r="B33" s="1437"/>
      <c r="C33" s="1437"/>
      <c r="D33" s="1447"/>
      <c r="E33" s="1448"/>
      <c r="F33" s="1447"/>
      <c r="G33" s="1447"/>
      <c r="H33" s="1455"/>
      <c r="I33" s="1450"/>
    </row>
    <row r="34" spans="1:10">
      <c r="A34" s="1456"/>
      <c r="B34" s="1437"/>
      <c r="C34" s="1437"/>
      <c r="D34" s="1447"/>
      <c r="E34" s="1448"/>
      <c r="F34" s="1447"/>
      <c r="G34" s="1447"/>
      <c r="H34" s="1437"/>
      <c r="I34" s="1438"/>
    </row>
    <row r="35" spans="1:10">
      <c r="A35" s="1436"/>
      <c r="B35" s="1437"/>
      <c r="C35" s="1437"/>
      <c r="D35" s="1437"/>
      <c r="E35" s="1437"/>
      <c r="F35" s="1437"/>
      <c r="G35" s="1437"/>
      <c r="H35" s="1437"/>
      <c r="I35" s="1438"/>
    </row>
    <row r="36" spans="1:10">
      <c r="A36" s="1436"/>
      <c r="B36" s="1437"/>
      <c r="C36" s="1437"/>
      <c r="D36" s="1437"/>
      <c r="E36" s="1437"/>
      <c r="F36" s="1437"/>
      <c r="G36" s="1437"/>
      <c r="H36" s="1437"/>
      <c r="I36" s="1438"/>
    </row>
    <row r="37" spans="1:10">
      <c r="A37" s="1436"/>
      <c r="B37" s="1437"/>
      <c r="C37" s="1437"/>
      <c r="D37" s="1437"/>
      <c r="E37" s="1437"/>
      <c r="F37" s="1437"/>
      <c r="G37" s="1437"/>
      <c r="H37" s="1437"/>
      <c r="I37" s="1438"/>
    </row>
    <row r="38" spans="1:10" ht="15.75" thickBot="1">
      <c r="A38" s="1457"/>
      <c r="B38" s="1458"/>
      <c r="C38" s="1458"/>
      <c r="D38" s="1458"/>
      <c r="E38" s="1458"/>
      <c r="F38" s="1458"/>
      <c r="G38" s="1458"/>
      <c r="H38" s="1458"/>
      <c r="I38" s="1459"/>
      <c r="J38" s="1437"/>
    </row>
    <row r="39" spans="1:10">
      <c r="A39" s="1431"/>
      <c r="B39" s="1431"/>
      <c r="C39" s="1431"/>
      <c r="D39" s="1431"/>
      <c r="E39" s="1431"/>
      <c r="F39" s="1431"/>
      <c r="G39" s="1431"/>
      <c r="H39" s="1431"/>
      <c r="I39" s="1460" t="s">
        <v>1159</v>
      </c>
      <c r="J39" s="1437"/>
    </row>
    <row r="40" spans="1:10">
      <c r="A40" s="1434" t="s">
        <v>1830</v>
      </c>
      <c r="B40" s="1434"/>
      <c r="C40" s="1434"/>
      <c r="D40" s="1434"/>
      <c r="E40" s="1434"/>
      <c r="F40" s="1434"/>
      <c r="G40" s="1434"/>
      <c r="H40" s="1434"/>
      <c r="I40" s="1434"/>
      <c r="J40" s="1437"/>
    </row>
    <row r="41" spans="1:10">
      <c r="A41" s="1437"/>
      <c r="B41" s="1437"/>
      <c r="C41" s="1437"/>
      <c r="D41" s="1437"/>
      <c r="E41" s="1437"/>
      <c r="F41" s="1437"/>
      <c r="G41" s="1437"/>
      <c r="H41" s="1437"/>
      <c r="I41" s="1437"/>
      <c r="J41" s="1437"/>
    </row>
    <row r="42" spans="1:10">
      <c r="A42" s="1461"/>
      <c r="B42" s="1461"/>
      <c r="C42" s="1461"/>
      <c r="D42" s="1461"/>
      <c r="E42" s="1461"/>
      <c r="F42" s="1461"/>
      <c r="G42" s="1461"/>
      <c r="H42" s="1461"/>
      <c r="I42" s="1461"/>
    </row>
    <row r="48" spans="1:10">
      <c r="A48" s="1462"/>
    </row>
    <row r="51" spans="1:1">
      <c r="A51" s="1462"/>
    </row>
    <row r="52" spans="1:1">
      <c r="A52" s="1462"/>
    </row>
    <row r="53" spans="1:1">
      <c r="A53" s="1462"/>
    </row>
    <row r="54" spans="1:1">
      <c r="A54" s="1462"/>
    </row>
    <row r="55" spans="1:1">
      <c r="A55" s="1462"/>
    </row>
    <row r="56" spans="1:1">
      <c r="A56" s="1462"/>
    </row>
  </sheetData>
  <printOptions horizontalCentered="1" verticalCentered="1"/>
  <pageMargins left="0.25" right="0.25" top="0.25" bottom="0.25" header="0.5" footer="0.21"/>
  <pageSetup scale="69"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77"/>
  <sheetViews>
    <sheetView view="pageBreakPreview" zoomScale="60" zoomScaleNormal="60" workbookViewId="0">
      <selection activeCell="C59" sqref="C59"/>
    </sheetView>
  </sheetViews>
  <sheetFormatPr defaultColWidth="8.77734375" defaultRowHeight="20.25"/>
  <cols>
    <col min="1" max="1" width="6.109375" style="570" customWidth="1"/>
    <col min="2" max="2" width="129" style="570" customWidth="1"/>
    <col min="3" max="16384" width="8.77734375" style="570"/>
  </cols>
  <sheetData>
    <row r="1" spans="1:2" ht="21" thickBot="1">
      <c r="A1" s="565" t="str">
        <f>'Data Sheet'!$A$51</f>
        <v>Annual Report of KeySpan Gas East Corporation d/b/a National Grid                                                  Year ended December 31, 2013</v>
      </c>
      <c r="B1" s="569"/>
    </row>
    <row r="2" spans="1:2">
      <c r="A2" s="571"/>
      <c r="B2" s="582"/>
    </row>
    <row r="3" spans="1:2">
      <c r="A3" s="572" t="s">
        <v>116</v>
      </c>
      <c r="B3" s="583"/>
    </row>
    <row r="4" spans="1:2">
      <c r="A4" s="572" t="s">
        <v>1314</v>
      </c>
      <c r="B4" s="583"/>
    </row>
    <row r="5" spans="1:2">
      <c r="A5" s="573"/>
      <c r="B5" s="583"/>
    </row>
    <row r="6" spans="1:2" ht="60.75">
      <c r="A6" s="574"/>
      <c r="B6" s="584" t="s">
        <v>1512</v>
      </c>
    </row>
    <row r="7" spans="1:2">
      <c r="A7" s="573"/>
      <c r="B7" s="585"/>
    </row>
    <row r="8" spans="1:2">
      <c r="A8" s="573"/>
      <c r="B8" s="585"/>
    </row>
    <row r="9" spans="1:2">
      <c r="A9" s="573"/>
      <c r="B9" s="585"/>
    </row>
    <row r="10" spans="1:2">
      <c r="A10" s="573"/>
      <c r="B10" s="585"/>
    </row>
    <row r="11" spans="1:2" ht="81">
      <c r="A11" s="573"/>
      <c r="B11" s="584" t="s">
        <v>1513</v>
      </c>
    </row>
    <row r="12" spans="1:2">
      <c r="A12" s="573"/>
      <c r="B12" s="585"/>
    </row>
    <row r="13" spans="1:2">
      <c r="A13" s="573"/>
      <c r="B13" s="585"/>
    </row>
    <row r="14" spans="1:2">
      <c r="A14" s="573"/>
      <c r="B14" s="585"/>
    </row>
    <row r="15" spans="1:2">
      <c r="A15" s="573"/>
      <c r="B15" s="585"/>
    </row>
    <row r="16" spans="1:2" ht="81">
      <c r="A16" s="573"/>
      <c r="B16" s="584" t="s">
        <v>1556</v>
      </c>
    </row>
    <row r="17" spans="1:2">
      <c r="A17" s="573"/>
      <c r="B17" s="586"/>
    </row>
    <row r="18" spans="1:2">
      <c r="A18" s="573"/>
      <c r="B18" s="586"/>
    </row>
    <row r="19" spans="1:2">
      <c r="A19" s="573"/>
      <c r="B19" s="585"/>
    </row>
    <row r="20" spans="1:2">
      <c r="A20" s="573"/>
      <c r="B20" s="585"/>
    </row>
    <row r="21" spans="1:2">
      <c r="A21" s="573"/>
      <c r="B21" s="584" t="s">
        <v>519</v>
      </c>
    </row>
    <row r="22" spans="1:2">
      <c r="A22" s="573"/>
      <c r="B22" s="585"/>
    </row>
    <row r="23" spans="1:2" ht="60.75">
      <c r="A23" s="573"/>
      <c r="B23" s="584" t="s">
        <v>4025</v>
      </c>
    </row>
    <row r="24" spans="1:2">
      <c r="A24" s="573"/>
      <c r="B24" s="584"/>
    </row>
    <row r="25" spans="1:2">
      <c r="A25" s="573"/>
      <c r="B25" s="585"/>
    </row>
    <row r="26" spans="1:2">
      <c r="A26" s="573"/>
      <c r="B26" s="585"/>
    </row>
    <row r="27" spans="1:2">
      <c r="A27" s="573"/>
      <c r="B27" s="585"/>
    </row>
    <row r="28" spans="1:2">
      <c r="A28" s="573"/>
      <c r="B28" s="585"/>
    </row>
    <row r="29" spans="1:2">
      <c r="A29" s="573"/>
      <c r="B29" s="585"/>
    </row>
    <row r="30" spans="1:2">
      <c r="A30" s="573"/>
      <c r="B30" s="585"/>
    </row>
    <row r="31" spans="1:2">
      <c r="A31" s="573"/>
      <c r="B31" s="585"/>
    </row>
    <row r="32" spans="1:2">
      <c r="A32" s="573"/>
      <c r="B32" s="585"/>
    </row>
    <row r="33" spans="1:2">
      <c r="A33" s="573"/>
      <c r="B33" s="585"/>
    </row>
    <row r="34" spans="1:2">
      <c r="A34" s="573"/>
      <c r="B34" s="585"/>
    </row>
    <row r="35" spans="1:2">
      <c r="A35" s="573"/>
      <c r="B35" s="585"/>
    </row>
    <row r="36" spans="1:2">
      <c r="A36" s="573"/>
      <c r="B36" s="585"/>
    </row>
    <row r="37" spans="1:2">
      <c r="A37" s="573"/>
      <c r="B37" s="585"/>
    </row>
    <row r="38" spans="1:2">
      <c r="A38" s="573"/>
      <c r="B38" s="585"/>
    </row>
    <row r="39" spans="1:2">
      <c r="A39" s="573"/>
      <c r="B39" s="585"/>
    </row>
    <row r="40" spans="1:2">
      <c r="A40" s="573"/>
      <c r="B40" s="585"/>
    </row>
    <row r="41" spans="1:2">
      <c r="A41" s="573"/>
      <c r="B41" s="585"/>
    </row>
    <row r="42" spans="1:2">
      <c r="A42" s="573"/>
      <c r="B42" s="585"/>
    </row>
    <row r="43" spans="1:2">
      <c r="A43" s="573"/>
      <c r="B43" s="585"/>
    </row>
    <row r="44" spans="1:2">
      <c r="A44" s="573"/>
      <c r="B44" s="585"/>
    </row>
    <row r="45" spans="1:2">
      <c r="A45" s="573"/>
      <c r="B45" s="585"/>
    </row>
    <row r="46" spans="1:2" ht="21" thickBot="1">
      <c r="A46" s="587"/>
      <c r="B46" s="588"/>
    </row>
    <row r="47" spans="1:2">
      <c r="B47" s="575" t="s">
        <v>520</v>
      </c>
    </row>
    <row r="48" spans="1:2">
      <c r="B48" s="576" t="s">
        <v>115</v>
      </c>
    </row>
    <row r="55" spans="2:2">
      <c r="B55" s="577"/>
    </row>
    <row r="56" spans="2:2">
      <c r="B56" s="577"/>
    </row>
    <row r="57" spans="2:2">
      <c r="B57" s="577"/>
    </row>
    <row r="58" spans="2:2">
      <c r="B58" s="577"/>
    </row>
    <row r="59" spans="2:2">
      <c r="B59" s="577"/>
    </row>
    <row r="60" spans="2:2">
      <c r="B60" s="577"/>
    </row>
    <row r="61" spans="2:2">
      <c r="B61" s="577"/>
    </row>
    <row r="62" spans="2:2">
      <c r="B62" s="577"/>
    </row>
    <row r="63" spans="2:2">
      <c r="B63" s="577"/>
    </row>
    <row r="64" spans="2:2">
      <c r="B64" s="577"/>
    </row>
    <row r="65" spans="2:2">
      <c r="B65" s="577"/>
    </row>
    <row r="66" spans="2:2">
      <c r="B66" s="577"/>
    </row>
    <row r="67" spans="2:2">
      <c r="B67" s="577"/>
    </row>
    <row r="68" spans="2:2">
      <c r="B68" s="578"/>
    </row>
    <row r="69" spans="2:2">
      <c r="B69" s="579"/>
    </row>
    <row r="70" spans="2:2">
      <c r="B70" s="579"/>
    </row>
    <row r="71" spans="2:2">
      <c r="B71" s="579"/>
    </row>
    <row r="72" spans="2:2">
      <c r="B72" s="579"/>
    </row>
    <row r="73" spans="2:2">
      <c r="B73" s="579"/>
    </row>
    <row r="74" spans="2:2">
      <c r="B74" s="579"/>
    </row>
    <row r="75" spans="2:2">
      <c r="B75" s="579"/>
    </row>
    <row r="76" spans="2:2">
      <c r="B76" s="579"/>
    </row>
    <row r="77" spans="2:2">
      <c r="B77" s="579"/>
    </row>
  </sheetData>
  <phoneticPr fontId="0" type="noConversion"/>
  <printOptions horizontalCentered="1" verticalCentered="1"/>
  <pageMargins left="0.25" right="0.25" top="0.25" bottom="0.25" header="0.5" footer="0.21"/>
  <pageSetup scale="63"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51">
    <pageSetUpPr fitToPage="1"/>
  </sheetPr>
  <dimension ref="A1:G116"/>
  <sheetViews>
    <sheetView defaultGridColor="0" view="pageBreakPreview" colorId="22" zoomScale="60" zoomScaleNormal="70" workbookViewId="0">
      <selection activeCell="A71" sqref="A71"/>
    </sheetView>
  </sheetViews>
  <sheetFormatPr defaultColWidth="12.44140625" defaultRowHeight="15"/>
  <cols>
    <col min="1" max="1" width="4.6640625" style="805" customWidth="1"/>
    <col min="2" max="2" width="35.6640625" style="805" customWidth="1"/>
    <col min="3" max="3" width="20.6640625" style="805" customWidth="1"/>
    <col min="4" max="4" width="15.6640625" style="805" customWidth="1"/>
    <col min="5" max="5" width="20.6640625" style="805" customWidth="1"/>
    <col min="6" max="7" width="15.6640625" style="805" customWidth="1"/>
    <col min="8" max="8" width="20.6640625" style="805" customWidth="1"/>
    <col min="9" max="9" width="29.5546875" style="805" customWidth="1"/>
    <col min="10" max="10" width="16.44140625" style="805" customWidth="1"/>
    <col min="11" max="11" width="12.44140625" style="805"/>
    <col min="12" max="12" width="14.5546875" style="805" customWidth="1"/>
    <col min="13" max="256" width="12.44140625" style="805"/>
    <col min="257" max="257" width="4.6640625" style="805" customWidth="1"/>
    <col min="258" max="258" width="35.6640625" style="805" customWidth="1"/>
    <col min="259" max="259" width="20.6640625" style="805" customWidth="1"/>
    <col min="260" max="260" width="15.6640625" style="805" customWidth="1"/>
    <col min="261" max="261" width="20.6640625" style="805" customWidth="1"/>
    <col min="262" max="263" width="15.6640625" style="805" customWidth="1"/>
    <col min="264" max="264" width="20.6640625" style="805" customWidth="1"/>
    <col min="265" max="265" width="29.5546875" style="805" customWidth="1"/>
    <col min="266" max="266" width="16.44140625" style="805" customWidth="1"/>
    <col min="267" max="267" width="12.44140625" style="805"/>
    <col min="268" max="268" width="14.5546875" style="805" customWidth="1"/>
    <col min="269" max="512" width="12.44140625" style="805"/>
    <col min="513" max="513" width="4.6640625" style="805" customWidth="1"/>
    <col min="514" max="514" width="35.6640625" style="805" customWidth="1"/>
    <col min="515" max="515" width="20.6640625" style="805" customWidth="1"/>
    <col min="516" max="516" width="15.6640625" style="805" customWidth="1"/>
    <col min="517" max="517" width="20.6640625" style="805" customWidth="1"/>
    <col min="518" max="519" width="15.6640625" style="805" customWidth="1"/>
    <col min="520" max="520" width="20.6640625" style="805" customWidth="1"/>
    <col min="521" max="521" width="29.5546875" style="805" customWidth="1"/>
    <col min="522" max="522" width="16.44140625" style="805" customWidth="1"/>
    <col min="523" max="523" width="12.44140625" style="805"/>
    <col min="524" max="524" width="14.5546875" style="805" customWidth="1"/>
    <col min="525" max="768" width="12.44140625" style="805"/>
    <col min="769" max="769" width="4.6640625" style="805" customWidth="1"/>
    <col min="770" max="770" width="35.6640625" style="805" customWidth="1"/>
    <col min="771" max="771" width="20.6640625" style="805" customWidth="1"/>
    <col min="772" max="772" width="15.6640625" style="805" customWidth="1"/>
    <col min="773" max="773" width="20.6640625" style="805" customWidth="1"/>
    <col min="774" max="775" width="15.6640625" style="805" customWidth="1"/>
    <col min="776" max="776" width="20.6640625" style="805" customWidth="1"/>
    <col min="777" max="777" width="29.5546875" style="805" customWidth="1"/>
    <col min="778" max="778" width="16.44140625" style="805" customWidth="1"/>
    <col min="779" max="779" width="12.44140625" style="805"/>
    <col min="780" max="780" width="14.5546875" style="805" customWidth="1"/>
    <col min="781" max="1024" width="12.44140625" style="805"/>
    <col min="1025" max="1025" width="4.6640625" style="805" customWidth="1"/>
    <col min="1026" max="1026" width="35.6640625" style="805" customWidth="1"/>
    <col min="1027" max="1027" width="20.6640625" style="805" customWidth="1"/>
    <col min="1028" max="1028" width="15.6640625" style="805" customWidth="1"/>
    <col min="1029" max="1029" width="20.6640625" style="805" customWidth="1"/>
    <col min="1030" max="1031" width="15.6640625" style="805" customWidth="1"/>
    <col min="1032" max="1032" width="20.6640625" style="805" customWidth="1"/>
    <col min="1033" max="1033" width="29.5546875" style="805" customWidth="1"/>
    <col min="1034" max="1034" width="16.44140625" style="805" customWidth="1"/>
    <col min="1035" max="1035" width="12.44140625" style="805"/>
    <col min="1036" max="1036" width="14.5546875" style="805" customWidth="1"/>
    <col min="1037" max="1280" width="12.44140625" style="805"/>
    <col min="1281" max="1281" width="4.6640625" style="805" customWidth="1"/>
    <col min="1282" max="1282" width="35.6640625" style="805" customWidth="1"/>
    <col min="1283" max="1283" width="20.6640625" style="805" customWidth="1"/>
    <col min="1284" max="1284" width="15.6640625" style="805" customWidth="1"/>
    <col min="1285" max="1285" width="20.6640625" style="805" customWidth="1"/>
    <col min="1286" max="1287" width="15.6640625" style="805" customWidth="1"/>
    <col min="1288" max="1288" width="20.6640625" style="805" customWidth="1"/>
    <col min="1289" max="1289" width="29.5546875" style="805" customWidth="1"/>
    <col min="1290" max="1290" width="16.44140625" style="805" customWidth="1"/>
    <col min="1291" max="1291" width="12.44140625" style="805"/>
    <col min="1292" max="1292" width="14.5546875" style="805" customWidth="1"/>
    <col min="1293" max="1536" width="12.44140625" style="805"/>
    <col min="1537" max="1537" width="4.6640625" style="805" customWidth="1"/>
    <col min="1538" max="1538" width="35.6640625" style="805" customWidth="1"/>
    <col min="1539" max="1539" width="20.6640625" style="805" customWidth="1"/>
    <col min="1540" max="1540" width="15.6640625" style="805" customWidth="1"/>
    <col min="1541" max="1541" width="20.6640625" style="805" customWidth="1"/>
    <col min="1542" max="1543" width="15.6640625" style="805" customWidth="1"/>
    <col min="1544" max="1544" width="20.6640625" style="805" customWidth="1"/>
    <col min="1545" max="1545" width="29.5546875" style="805" customWidth="1"/>
    <col min="1546" max="1546" width="16.44140625" style="805" customWidth="1"/>
    <col min="1547" max="1547" width="12.44140625" style="805"/>
    <col min="1548" max="1548" width="14.5546875" style="805" customWidth="1"/>
    <col min="1549" max="1792" width="12.44140625" style="805"/>
    <col min="1793" max="1793" width="4.6640625" style="805" customWidth="1"/>
    <col min="1794" max="1794" width="35.6640625" style="805" customWidth="1"/>
    <col min="1795" max="1795" width="20.6640625" style="805" customWidth="1"/>
    <col min="1796" max="1796" width="15.6640625" style="805" customWidth="1"/>
    <col min="1797" max="1797" width="20.6640625" style="805" customWidth="1"/>
    <col min="1798" max="1799" width="15.6640625" style="805" customWidth="1"/>
    <col min="1800" max="1800" width="20.6640625" style="805" customWidth="1"/>
    <col min="1801" max="1801" width="29.5546875" style="805" customWidth="1"/>
    <col min="1802" max="1802" width="16.44140625" style="805" customWidth="1"/>
    <col min="1803" max="1803" width="12.44140625" style="805"/>
    <col min="1804" max="1804" width="14.5546875" style="805" customWidth="1"/>
    <col min="1805" max="2048" width="12.44140625" style="805"/>
    <col min="2049" max="2049" width="4.6640625" style="805" customWidth="1"/>
    <col min="2050" max="2050" width="35.6640625" style="805" customWidth="1"/>
    <col min="2051" max="2051" width="20.6640625" style="805" customWidth="1"/>
    <col min="2052" max="2052" width="15.6640625" style="805" customWidth="1"/>
    <col min="2053" max="2053" width="20.6640625" style="805" customWidth="1"/>
    <col min="2054" max="2055" width="15.6640625" style="805" customWidth="1"/>
    <col min="2056" max="2056" width="20.6640625" style="805" customWidth="1"/>
    <col min="2057" max="2057" width="29.5546875" style="805" customWidth="1"/>
    <col min="2058" max="2058" width="16.44140625" style="805" customWidth="1"/>
    <col min="2059" max="2059" width="12.44140625" style="805"/>
    <col min="2060" max="2060" width="14.5546875" style="805" customWidth="1"/>
    <col min="2061" max="2304" width="12.44140625" style="805"/>
    <col min="2305" max="2305" width="4.6640625" style="805" customWidth="1"/>
    <col min="2306" max="2306" width="35.6640625" style="805" customWidth="1"/>
    <col min="2307" max="2307" width="20.6640625" style="805" customWidth="1"/>
    <col min="2308" max="2308" width="15.6640625" style="805" customWidth="1"/>
    <col min="2309" max="2309" width="20.6640625" style="805" customWidth="1"/>
    <col min="2310" max="2311" width="15.6640625" style="805" customWidth="1"/>
    <col min="2312" max="2312" width="20.6640625" style="805" customWidth="1"/>
    <col min="2313" max="2313" width="29.5546875" style="805" customWidth="1"/>
    <col min="2314" max="2314" width="16.44140625" style="805" customWidth="1"/>
    <col min="2315" max="2315" width="12.44140625" style="805"/>
    <col min="2316" max="2316" width="14.5546875" style="805" customWidth="1"/>
    <col min="2317" max="2560" width="12.44140625" style="805"/>
    <col min="2561" max="2561" width="4.6640625" style="805" customWidth="1"/>
    <col min="2562" max="2562" width="35.6640625" style="805" customWidth="1"/>
    <col min="2563" max="2563" width="20.6640625" style="805" customWidth="1"/>
    <col min="2564" max="2564" width="15.6640625" style="805" customWidth="1"/>
    <col min="2565" max="2565" width="20.6640625" style="805" customWidth="1"/>
    <col min="2566" max="2567" width="15.6640625" style="805" customWidth="1"/>
    <col min="2568" max="2568" width="20.6640625" style="805" customWidth="1"/>
    <col min="2569" max="2569" width="29.5546875" style="805" customWidth="1"/>
    <col min="2570" max="2570" width="16.44140625" style="805" customWidth="1"/>
    <col min="2571" max="2571" width="12.44140625" style="805"/>
    <col min="2572" max="2572" width="14.5546875" style="805" customWidth="1"/>
    <col min="2573" max="2816" width="12.44140625" style="805"/>
    <col min="2817" max="2817" width="4.6640625" style="805" customWidth="1"/>
    <col min="2818" max="2818" width="35.6640625" style="805" customWidth="1"/>
    <col min="2819" max="2819" width="20.6640625" style="805" customWidth="1"/>
    <col min="2820" max="2820" width="15.6640625" style="805" customWidth="1"/>
    <col min="2821" max="2821" width="20.6640625" style="805" customWidth="1"/>
    <col min="2822" max="2823" width="15.6640625" style="805" customWidth="1"/>
    <col min="2824" max="2824" width="20.6640625" style="805" customWidth="1"/>
    <col min="2825" max="2825" width="29.5546875" style="805" customWidth="1"/>
    <col min="2826" max="2826" width="16.44140625" style="805" customWidth="1"/>
    <col min="2827" max="2827" width="12.44140625" style="805"/>
    <col min="2828" max="2828" width="14.5546875" style="805" customWidth="1"/>
    <col min="2829" max="3072" width="12.44140625" style="805"/>
    <col min="3073" max="3073" width="4.6640625" style="805" customWidth="1"/>
    <col min="3074" max="3074" width="35.6640625" style="805" customWidth="1"/>
    <col min="3075" max="3075" width="20.6640625" style="805" customWidth="1"/>
    <col min="3076" max="3076" width="15.6640625" style="805" customWidth="1"/>
    <col min="3077" max="3077" width="20.6640625" style="805" customWidth="1"/>
    <col min="3078" max="3079" width="15.6640625" style="805" customWidth="1"/>
    <col min="3080" max="3080" width="20.6640625" style="805" customWidth="1"/>
    <col min="3081" max="3081" width="29.5546875" style="805" customWidth="1"/>
    <col min="3082" max="3082" width="16.44140625" style="805" customWidth="1"/>
    <col min="3083" max="3083" width="12.44140625" style="805"/>
    <col min="3084" max="3084" width="14.5546875" style="805" customWidth="1"/>
    <col min="3085" max="3328" width="12.44140625" style="805"/>
    <col min="3329" max="3329" width="4.6640625" style="805" customWidth="1"/>
    <col min="3330" max="3330" width="35.6640625" style="805" customWidth="1"/>
    <col min="3331" max="3331" width="20.6640625" style="805" customWidth="1"/>
    <col min="3332" max="3332" width="15.6640625" style="805" customWidth="1"/>
    <col min="3333" max="3333" width="20.6640625" style="805" customWidth="1"/>
    <col min="3334" max="3335" width="15.6640625" style="805" customWidth="1"/>
    <col min="3336" max="3336" width="20.6640625" style="805" customWidth="1"/>
    <col min="3337" max="3337" width="29.5546875" style="805" customWidth="1"/>
    <col min="3338" max="3338" width="16.44140625" style="805" customWidth="1"/>
    <col min="3339" max="3339" width="12.44140625" style="805"/>
    <col min="3340" max="3340" width="14.5546875" style="805" customWidth="1"/>
    <col min="3341" max="3584" width="12.44140625" style="805"/>
    <col min="3585" max="3585" width="4.6640625" style="805" customWidth="1"/>
    <col min="3586" max="3586" width="35.6640625" style="805" customWidth="1"/>
    <col min="3587" max="3587" width="20.6640625" style="805" customWidth="1"/>
    <col min="3588" max="3588" width="15.6640625" style="805" customWidth="1"/>
    <col min="3589" max="3589" width="20.6640625" style="805" customWidth="1"/>
    <col min="3590" max="3591" width="15.6640625" style="805" customWidth="1"/>
    <col min="3592" max="3592" width="20.6640625" style="805" customWidth="1"/>
    <col min="3593" max="3593" width="29.5546875" style="805" customWidth="1"/>
    <col min="3594" max="3594" width="16.44140625" style="805" customWidth="1"/>
    <col min="3595" max="3595" width="12.44140625" style="805"/>
    <col min="3596" max="3596" width="14.5546875" style="805" customWidth="1"/>
    <col min="3597" max="3840" width="12.44140625" style="805"/>
    <col min="3841" max="3841" width="4.6640625" style="805" customWidth="1"/>
    <col min="3842" max="3842" width="35.6640625" style="805" customWidth="1"/>
    <col min="3843" max="3843" width="20.6640625" style="805" customWidth="1"/>
    <col min="3844" max="3844" width="15.6640625" style="805" customWidth="1"/>
    <col min="3845" max="3845" width="20.6640625" style="805" customWidth="1"/>
    <col min="3846" max="3847" width="15.6640625" style="805" customWidth="1"/>
    <col min="3848" max="3848" width="20.6640625" style="805" customWidth="1"/>
    <col min="3849" max="3849" width="29.5546875" style="805" customWidth="1"/>
    <col min="3850" max="3850" width="16.44140625" style="805" customWidth="1"/>
    <col min="3851" max="3851" width="12.44140625" style="805"/>
    <col min="3852" max="3852" width="14.5546875" style="805" customWidth="1"/>
    <col min="3853" max="4096" width="12.44140625" style="805"/>
    <col min="4097" max="4097" width="4.6640625" style="805" customWidth="1"/>
    <col min="4098" max="4098" width="35.6640625" style="805" customWidth="1"/>
    <col min="4099" max="4099" width="20.6640625" style="805" customWidth="1"/>
    <col min="4100" max="4100" width="15.6640625" style="805" customWidth="1"/>
    <col min="4101" max="4101" width="20.6640625" style="805" customWidth="1"/>
    <col min="4102" max="4103" width="15.6640625" style="805" customWidth="1"/>
    <col min="4104" max="4104" width="20.6640625" style="805" customWidth="1"/>
    <col min="4105" max="4105" width="29.5546875" style="805" customWidth="1"/>
    <col min="4106" max="4106" width="16.44140625" style="805" customWidth="1"/>
    <col min="4107" max="4107" width="12.44140625" style="805"/>
    <col min="4108" max="4108" width="14.5546875" style="805" customWidth="1"/>
    <col min="4109" max="4352" width="12.44140625" style="805"/>
    <col min="4353" max="4353" width="4.6640625" style="805" customWidth="1"/>
    <col min="4354" max="4354" width="35.6640625" style="805" customWidth="1"/>
    <col min="4355" max="4355" width="20.6640625" style="805" customWidth="1"/>
    <col min="4356" max="4356" width="15.6640625" style="805" customWidth="1"/>
    <col min="4357" max="4357" width="20.6640625" style="805" customWidth="1"/>
    <col min="4358" max="4359" width="15.6640625" style="805" customWidth="1"/>
    <col min="4360" max="4360" width="20.6640625" style="805" customWidth="1"/>
    <col min="4361" max="4361" width="29.5546875" style="805" customWidth="1"/>
    <col min="4362" max="4362" width="16.44140625" style="805" customWidth="1"/>
    <col min="4363" max="4363" width="12.44140625" style="805"/>
    <col min="4364" max="4364" width="14.5546875" style="805" customWidth="1"/>
    <col min="4365" max="4608" width="12.44140625" style="805"/>
    <col min="4609" max="4609" width="4.6640625" style="805" customWidth="1"/>
    <col min="4610" max="4610" width="35.6640625" style="805" customWidth="1"/>
    <col min="4611" max="4611" width="20.6640625" style="805" customWidth="1"/>
    <col min="4612" max="4612" width="15.6640625" style="805" customWidth="1"/>
    <col min="4613" max="4613" width="20.6640625" style="805" customWidth="1"/>
    <col min="4614" max="4615" width="15.6640625" style="805" customWidth="1"/>
    <col min="4616" max="4616" width="20.6640625" style="805" customWidth="1"/>
    <col min="4617" max="4617" width="29.5546875" style="805" customWidth="1"/>
    <col min="4618" max="4618" width="16.44140625" style="805" customWidth="1"/>
    <col min="4619" max="4619" width="12.44140625" style="805"/>
    <col min="4620" max="4620" width="14.5546875" style="805" customWidth="1"/>
    <col min="4621" max="4864" width="12.44140625" style="805"/>
    <col min="4865" max="4865" width="4.6640625" style="805" customWidth="1"/>
    <col min="4866" max="4866" width="35.6640625" style="805" customWidth="1"/>
    <col min="4867" max="4867" width="20.6640625" style="805" customWidth="1"/>
    <col min="4868" max="4868" width="15.6640625" style="805" customWidth="1"/>
    <col min="4869" max="4869" width="20.6640625" style="805" customWidth="1"/>
    <col min="4870" max="4871" width="15.6640625" style="805" customWidth="1"/>
    <col min="4872" max="4872" width="20.6640625" style="805" customWidth="1"/>
    <col min="4873" max="4873" width="29.5546875" style="805" customWidth="1"/>
    <col min="4874" max="4874" width="16.44140625" style="805" customWidth="1"/>
    <col min="4875" max="4875" width="12.44140625" style="805"/>
    <col min="4876" max="4876" width="14.5546875" style="805" customWidth="1"/>
    <col min="4877" max="5120" width="12.44140625" style="805"/>
    <col min="5121" max="5121" width="4.6640625" style="805" customWidth="1"/>
    <col min="5122" max="5122" width="35.6640625" style="805" customWidth="1"/>
    <col min="5123" max="5123" width="20.6640625" style="805" customWidth="1"/>
    <col min="5124" max="5124" width="15.6640625" style="805" customWidth="1"/>
    <col min="5125" max="5125" width="20.6640625" style="805" customWidth="1"/>
    <col min="5126" max="5127" width="15.6640625" style="805" customWidth="1"/>
    <col min="5128" max="5128" width="20.6640625" style="805" customWidth="1"/>
    <col min="5129" max="5129" width="29.5546875" style="805" customWidth="1"/>
    <col min="5130" max="5130" width="16.44140625" style="805" customWidth="1"/>
    <col min="5131" max="5131" width="12.44140625" style="805"/>
    <col min="5132" max="5132" width="14.5546875" style="805" customWidth="1"/>
    <col min="5133" max="5376" width="12.44140625" style="805"/>
    <col min="5377" max="5377" width="4.6640625" style="805" customWidth="1"/>
    <col min="5378" max="5378" width="35.6640625" style="805" customWidth="1"/>
    <col min="5379" max="5379" width="20.6640625" style="805" customWidth="1"/>
    <col min="5380" max="5380" width="15.6640625" style="805" customWidth="1"/>
    <col min="5381" max="5381" width="20.6640625" style="805" customWidth="1"/>
    <col min="5382" max="5383" width="15.6640625" style="805" customWidth="1"/>
    <col min="5384" max="5384" width="20.6640625" style="805" customWidth="1"/>
    <col min="5385" max="5385" width="29.5546875" style="805" customWidth="1"/>
    <col min="5386" max="5386" width="16.44140625" style="805" customWidth="1"/>
    <col min="5387" max="5387" width="12.44140625" style="805"/>
    <col min="5388" max="5388" width="14.5546875" style="805" customWidth="1"/>
    <col min="5389" max="5632" width="12.44140625" style="805"/>
    <col min="5633" max="5633" width="4.6640625" style="805" customWidth="1"/>
    <col min="5634" max="5634" width="35.6640625" style="805" customWidth="1"/>
    <col min="5635" max="5635" width="20.6640625" style="805" customWidth="1"/>
    <col min="5636" max="5636" width="15.6640625" style="805" customWidth="1"/>
    <col min="5637" max="5637" width="20.6640625" style="805" customWidth="1"/>
    <col min="5638" max="5639" width="15.6640625" style="805" customWidth="1"/>
    <col min="5640" max="5640" width="20.6640625" style="805" customWidth="1"/>
    <col min="5641" max="5641" width="29.5546875" style="805" customWidth="1"/>
    <col min="5642" max="5642" width="16.44140625" style="805" customWidth="1"/>
    <col min="5643" max="5643" width="12.44140625" style="805"/>
    <col min="5644" max="5644" width="14.5546875" style="805" customWidth="1"/>
    <col min="5645" max="5888" width="12.44140625" style="805"/>
    <col min="5889" max="5889" width="4.6640625" style="805" customWidth="1"/>
    <col min="5890" max="5890" width="35.6640625" style="805" customWidth="1"/>
    <col min="5891" max="5891" width="20.6640625" style="805" customWidth="1"/>
    <col min="5892" max="5892" width="15.6640625" style="805" customWidth="1"/>
    <col min="5893" max="5893" width="20.6640625" style="805" customWidth="1"/>
    <col min="5894" max="5895" width="15.6640625" style="805" customWidth="1"/>
    <col min="5896" max="5896" width="20.6640625" style="805" customWidth="1"/>
    <col min="5897" max="5897" width="29.5546875" style="805" customWidth="1"/>
    <col min="5898" max="5898" width="16.44140625" style="805" customWidth="1"/>
    <col min="5899" max="5899" width="12.44140625" style="805"/>
    <col min="5900" max="5900" width="14.5546875" style="805" customWidth="1"/>
    <col min="5901" max="6144" width="12.44140625" style="805"/>
    <col min="6145" max="6145" width="4.6640625" style="805" customWidth="1"/>
    <col min="6146" max="6146" width="35.6640625" style="805" customWidth="1"/>
    <col min="6147" max="6147" width="20.6640625" style="805" customWidth="1"/>
    <col min="6148" max="6148" width="15.6640625" style="805" customWidth="1"/>
    <col min="6149" max="6149" width="20.6640625" style="805" customWidth="1"/>
    <col min="6150" max="6151" width="15.6640625" style="805" customWidth="1"/>
    <col min="6152" max="6152" width="20.6640625" style="805" customWidth="1"/>
    <col min="6153" max="6153" width="29.5546875" style="805" customWidth="1"/>
    <col min="6154" max="6154" width="16.44140625" style="805" customWidth="1"/>
    <col min="6155" max="6155" width="12.44140625" style="805"/>
    <col min="6156" max="6156" width="14.5546875" style="805" customWidth="1"/>
    <col min="6157" max="6400" width="12.44140625" style="805"/>
    <col min="6401" max="6401" width="4.6640625" style="805" customWidth="1"/>
    <col min="6402" max="6402" width="35.6640625" style="805" customWidth="1"/>
    <col min="6403" max="6403" width="20.6640625" style="805" customWidth="1"/>
    <col min="6404" max="6404" width="15.6640625" style="805" customWidth="1"/>
    <col min="6405" max="6405" width="20.6640625" style="805" customWidth="1"/>
    <col min="6406" max="6407" width="15.6640625" style="805" customWidth="1"/>
    <col min="6408" max="6408" width="20.6640625" style="805" customWidth="1"/>
    <col min="6409" max="6409" width="29.5546875" style="805" customWidth="1"/>
    <col min="6410" max="6410" width="16.44140625" style="805" customWidth="1"/>
    <col min="6411" max="6411" width="12.44140625" style="805"/>
    <col min="6412" max="6412" width="14.5546875" style="805" customWidth="1"/>
    <col min="6413" max="6656" width="12.44140625" style="805"/>
    <col min="6657" max="6657" width="4.6640625" style="805" customWidth="1"/>
    <col min="6658" max="6658" width="35.6640625" style="805" customWidth="1"/>
    <col min="6659" max="6659" width="20.6640625" style="805" customWidth="1"/>
    <col min="6660" max="6660" width="15.6640625" style="805" customWidth="1"/>
    <col min="6661" max="6661" width="20.6640625" style="805" customWidth="1"/>
    <col min="6662" max="6663" width="15.6640625" style="805" customWidth="1"/>
    <col min="6664" max="6664" width="20.6640625" style="805" customWidth="1"/>
    <col min="6665" max="6665" width="29.5546875" style="805" customWidth="1"/>
    <col min="6666" max="6666" width="16.44140625" style="805" customWidth="1"/>
    <col min="6667" max="6667" width="12.44140625" style="805"/>
    <col min="6668" max="6668" width="14.5546875" style="805" customWidth="1"/>
    <col min="6669" max="6912" width="12.44140625" style="805"/>
    <col min="6913" max="6913" width="4.6640625" style="805" customWidth="1"/>
    <col min="6914" max="6914" width="35.6640625" style="805" customWidth="1"/>
    <col min="6915" max="6915" width="20.6640625" style="805" customWidth="1"/>
    <col min="6916" max="6916" width="15.6640625" style="805" customWidth="1"/>
    <col min="6917" max="6917" width="20.6640625" style="805" customWidth="1"/>
    <col min="6918" max="6919" width="15.6640625" style="805" customWidth="1"/>
    <col min="6920" max="6920" width="20.6640625" style="805" customWidth="1"/>
    <col min="6921" max="6921" width="29.5546875" style="805" customWidth="1"/>
    <col min="6922" max="6922" width="16.44140625" style="805" customWidth="1"/>
    <col min="6923" max="6923" width="12.44140625" style="805"/>
    <col min="6924" max="6924" width="14.5546875" style="805" customWidth="1"/>
    <col min="6925" max="7168" width="12.44140625" style="805"/>
    <col min="7169" max="7169" width="4.6640625" style="805" customWidth="1"/>
    <col min="7170" max="7170" width="35.6640625" style="805" customWidth="1"/>
    <col min="7171" max="7171" width="20.6640625" style="805" customWidth="1"/>
    <col min="7172" max="7172" width="15.6640625" style="805" customWidth="1"/>
    <col min="7173" max="7173" width="20.6640625" style="805" customWidth="1"/>
    <col min="7174" max="7175" width="15.6640625" style="805" customWidth="1"/>
    <col min="7176" max="7176" width="20.6640625" style="805" customWidth="1"/>
    <col min="7177" max="7177" width="29.5546875" style="805" customWidth="1"/>
    <col min="7178" max="7178" width="16.44140625" style="805" customWidth="1"/>
    <col min="7179" max="7179" width="12.44140625" style="805"/>
    <col min="7180" max="7180" width="14.5546875" style="805" customWidth="1"/>
    <col min="7181" max="7424" width="12.44140625" style="805"/>
    <col min="7425" max="7425" width="4.6640625" style="805" customWidth="1"/>
    <col min="7426" max="7426" width="35.6640625" style="805" customWidth="1"/>
    <col min="7427" max="7427" width="20.6640625" style="805" customWidth="1"/>
    <col min="7428" max="7428" width="15.6640625" style="805" customWidth="1"/>
    <col min="7429" max="7429" width="20.6640625" style="805" customWidth="1"/>
    <col min="7430" max="7431" width="15.6640625" style="805" customWidth="1"/>
    <col min="7432" max="7432" width="20.6640625" style="805" customWidth="1"/>
    <col min="7433" max="7433" width="29.5546875" style="805" customWidth="1"/>
    <col min="7434" max="7434" width="16.44140625" style="805" customWidth="1"/>
    <col min="7435" max="7435" width="12.44140625" style="805"/>
    <col min="7436" max="7436" width="14.5546875" style="805" customWidth="1"/>
    <col min="7437" max="7680" width="12.44140625" style="805"/>
    <col min="7681" max="7681" width="4.6640625" style="805" customWidth="1"/>
    <col min="7682" max="7682" width="35.6640625" style="805" customWidth="1"/>
    <col min="7683" max="7683" width="20.6640625" style="805" customWidth="1"/>
    <col min="7684" max="7684" width="15.6640625" style="805" customWidth="1"/>
    <col min="7685" max="7685" width="20.6640625" style="805" customWidth="1"/>
    <col min="7686" max="7687" width="15.6640625" style="805" customWidth="1"/>
    <col min="7688" max="7688" width="20.6640625" style="805" customWidth="1"/>
    <col min="7689" max="7689" width="29.5546875" style="805" customWidth="1"/>
    <col min="7690" max="7690" width="16.44140625" style="805" customWidth="1"/>
    <col min="7691" max="7691" width="12.44140625" style="805"/>
    <col min="7692" max="7692" width="14.5546875" style="805" customWidth="1"/>
    <col min="7693" max="7936" width="12.44140625" style="805"/>
    <col min="7937" max="7937" width="4.6640625" style="805" customWidth="1"/>
    <col min="7938" max="7938" width="35.6640625" style="805" customWidth="1"/>
    <col min="7939" max="7939" width="20.6640625" style="805" customWidth="1"/>
    <col min="7940" max="7940" width="15.6640625" style="805" customWidth="1"/>
    <col min="7941" max="7941" width="20.6640625" style="805" customWidth="1"/>
    <col min="7942" max="7943" width="15.6640625" style="805" customWidth="1"/>
    <col min="7944" max="7944" width="20.6640625" style="805" customWidth="1"/>
    <col min="7945" max="7945" width="29.5546875" style="805" customWidth="1"/>
    <col min="7946" max="7946" width="16.44140625" style="805" customWidth="1"/>
    <col min="7947" max="7947" width="12.44140625" style="805"/>
    <col min="7948" max="7948" width="14.5546875" style="805" customWidth="1"/>
    <col min="7949" max="8192" width="12.44140625" style="805"/>
    <col min="8193" max="8193" width="4.6640625" style="805" customWidth="1"/>
    <col min="8194" max="8194" width="35.6640625" style="805" customWidth="1"/>
    <col min="8195" max="8195" width="20.6640625" style="805" customWidth="1"/>
    <col min="8196" max="8196" width="15.6640625" style="805" customWidth="1"/>
    <col min="8197" max="8197" width="20.6640625" style="805" customWidth="1"/>
    <col min="8198" max="8199" width="15.6640625" style="805" customWidth="1"/>
    <col min="8200" max="8200" width="20.6640625" style="805" customWidth="1"/>
    <col min="8201" max="8201" width="29.5546875" style="805" customWidth="1"/>
    <col min="8202" max="8202" width="16.44140625" style="805" customWidth="1"/>
    <col min="8203" max="8203" width="12.44140625" style="805"/>
    <col min="8204" max="8204" width="14.5546875" style="805" customWidth="1"/>
    <col min="8205" max="8448" width="12.44140625" style="805"/>
    <col min="8449" max="8449" width="4.6640625" style="805" customWidth="1"/>
    <col min="8450" max="8450" width="35.6640625" style="805" customWidth="1"/>
    <col min="8451" max="8451" width="20.6640625" style="805" customWidth="1"/>
    <col min="8452" max="8452" width="15.6640625" style="805" customWidth="1"/>
    <col min="8453" max="8453" width="20.6640625" style="805" customWidth="1"/>
    <col min="8454" max="8455" width="15.6640625" style="805" customWidth="1"/>
    <col min="8456" max="8456" width="20.6640625" style="805" customWidth="1"/>
    <col min="8457" max="8457" width="29.5546875" style="805" customWidth="1"/>
    <col min="8458" max="8458" width="16.44140625" style="805" customWidth="1"/>
    <col min="8459" max="8459" width="12.44140625" style="805"/>
    <col min="8460" max="8460" width="14.5546875" style="805" customWidth="1"/>
    <col min="8461" max="8704" width="12.44140625" style="805"/>
    <col min="8705" max="8705" width="4.6640625" style="805" customWidth="1"/>
    <col min="8706" max="8706" width="35.6640625" style="805" customWidth="1"/>
    <col min="8707" max="8707" width="20.6640625" style="805" customWidth="1"/>
    <col min="8708" max="8708" width="15.6640625" style="805" customWidth="1"/>
    <col min="8709" max="8709" width="20.6640625" style="805" customWidth="1"/>
    <col min="8710" max="8711" width="15.6640625" style="805" customWidth="1"/>
    <col min="8712" max="8712" width="20.6640625" style="805" customWidth="1"/>
    <col min="8713" max="8713" width="29.5546875" style="805" customWidth="1"/>
    <col min="8714" max="8714" width="16.44140625" style="805" customWidth="1"/>
    <col min="8715" max="8715" width="12.44140625" style="805"/>
    <col min="8716" max="8716" width="14.5546875" style="805" customWidth="1"/>
    <col min="8717" max="8960" width="12.44140625" style="805"/>
    <col min="8961" max="8961" width="4.6640625" style="805" customWidth="1"/>
    <col min="8962" max="8962" width="35.6640625" style="805" customWidth="1"/>
    <col min="8963" max="8963" width="20.6640625" style="805" customWidth="1"/>
    <col min="8964" max="8964" width="15.6640625" style="805" customWidth="1"/>
    <col min="8965" max="8965" width="20.6640625" style="805" customWidth="1"/>
    <col min="8966" max="8967" width="15.6640625" style="805" customWidth="1"/>
    <col min="8968" max="8968" width="20.6640625" style="805" customWidth="1"/>
    <col min="8969" max="8969" width="29.5546875" style="805" customWidth="1"/>
    <col min="8970" max="8970" width="16.44140625" style="805" customWidth="1"/>
    <col min="8971" max="8971" width="12.44140625" style="805"/>
    <col min="8972" max="8972" width="14.5546875" style="805" customWidth="1"/>
    <col min="8973" max="9216" width="12.44140625" style="805"/>
    <col min="9217" max="9217" width="4.6640625" style="805" customWidth="1"/>
    <col min="9218" max="9218" width="35.6640625" style="805" customWidth="1"/>
    <col min="9219" max="9219" width="20.6640625" style="805" customWidth="1"/>
    <col min="9220" max="9220" width="15.6640625" style="805" customWidth="1"/>
    <col min="9221" max="9221" width="20.6640625" style="805" customWidth="1"/>
    <col min="9222" max="9223" width="15.6640625" style="805" customWidth="1"/>
    <col min="9224" max="9224" width="20.6640625" style="805" customWidth="1"/>
    <col min="9225" max="9225" width="29.5546875" style="805" customWidth="1"/>
    <col min="9226" max="9226" width="16.44140625" style="805" customWidth="1"/>
    <col min="9227" max="9227" width="12.44140625" style="805"/>
    <col min="9228" max="9228" width="14.5546875" style="805" customWidth="1"/>
    <col min="9229" max="9472" width="12.44140625" style="805"/>
    <col min="9473" max="9473" width="4.6640625" style="805" customWidth="1"/>
    <col min="9474" max="9474" width="35.6640625" style="805" customWidth="1"/>
    <col min="9475" max="9475" width="20.6640625" style="805" customWidth="1"/>
    <col min="9476" max="9476" width="15.6640625" style="805" customWidth="1"/>
    <col min="9477" max="9477" width="20.6640625" style="805" customWidth="1"/>
    <col min="9478" max="9479" width="15.6640625" style="805" customWidth="1"/>
    <col min="9480" max="9480" width="20.6640625" style="805" customWidth="1"/>
    <col min="9481" max="9481" width="29.5546875" style="805" customWidth="1"/>
    <col min="9482" max="9482" width="16.44140625" style="805" customWidth="1"/>
    <col min="9483" max="9483" width="12.44140625" style="805"/>
    <col min="9484" max="9484" width="14.5546875" style="805" customWidth="1"/>
    <col min="9485" max="9728" width="12.44140625" style="805"/>
    <col min="9729" max="9729" width="4.6640625" style="805" customWidth="1"/>
    <col min="9730" max="9730" width="35.6640625" style="805" customWidth="1"/>
    <col min="9731" max="9731" width="20.6640625" style="805" customWidth="1"/>
    <col min="9732" max="9732" width="15.6640625" style="805" customWidth="1"/>
    <col min="9733" max="9733" width="20.6640625" style="805" customWidth="1"/>
    <col min="9734" max="9735" width="15.6640625" style="805" customWidth="1"/>
    <col min="9736" max="9736" width="20.6640625" style="805" customWidth="1"/>
    <col min="9737" max="9737" width="29.5546875" style="805" customWidth="1"/>
    <col min="9738" max="9738" width="16.44140625" style="805" customWidth="1"/>
    <col min="9739" max="9739" width="12.44140625" style="805"/>
    <col min="9740" max="9740" width="14.5546875" style="805" customWidth="1"/>
    <col min="9741" max="9984" width="12.44140625" style="805"/>
    <col min="9985" max="9985" width="4.6640625" style="805" customWidth="1"/>
    <col min="9986" max="9986" width="35.6640625" style="805" customWidth="1"/>
    <col min="9987" max="9987" width="20.6640625" style="805" customWidth="1"/>
    <col min="9988" max="9988" width="15.6640625" style="805" customWidth="1"/>
    <col min="9989" max="9989" width="20.6640625" style="805" customWidth="1"/>
    <col min="9990" max="9991" width="15.6640625" style="805" customWidth="1"/>
    <col min="9992" max="9992" width="20.6640625" style="805" customWidth="1"/>
    <col min="9993" max="9993" width="29.5546875" style="805" customWidth="1"/>
    <col min="9994" max="9994" width="16.44140625" style="805" customWidth="1"/>
    <col min="9995" max="9995" width="12.44140625" style="805"/>
    <col min="9996" max="9996" width="14.5546875" style="805" customWidth="1"/>
    <col min="9997" max="10240" width="12.44140625" style="805"/>
    <col min="10241" max="10241" width="4.6640625" style="805" customWidth="1"/>
    <col min="10242" max="10242" width="35.6640625" style="805" customWidth="1"/>
    <col min="10243" max="10243" width="20.6640625" style="805" customWidth="1"/>
    <col min="10244" max="10244" width="15.6640625" style="805" customWidth="1"/>
    <col min="10245" max="10245" width="20.6640625" style="805" customWidth="1"/>
    <col min="10246" max="10247" width="15.6640625" style="805" customWidth="1"/>
    <col min="10248" max="10248" width="20.6640625" style="805" customWidth="1"/>
    <col min="10249" max="10249" width="29.5546875" style="805" customWidth="1"/>
    <col min="10250" max="10250" width="16.44140625" style="805" customWidth="1"/>
    <col min="10251" max="10251" width="12.44140625" style="805"/>
    <col min="10252" max="10252" width="14.5546875" style="805" customWidth="1"/>
    <col min="10253" max="10496" width="12.44140625" style="805"/>
    <col min="10497" max="10497" width="4.6640625" style="805" customWidth="1"/>
    <col min="10498" max="10498" width="35.6640625" style="805" customWidth="1"/>
    <col min="10499" max="10499" width="20.6640625" style="805" customWidth="1"/>
    <col min="10500" max="10500" width="15.6640625" style="805" customWidth="1"/>
    <col min="10501" max="10501" width="20.6640625" style="805" customWidth="1"/>
    <col min="10502" max="10503" width="15.6640625" style="805" customWidth="1"/>
    <col min="10504" max="10504" width="20.6640625" style="805" customWidth="1"/>
    <col min="10505" max="10505" width="29.5546875" style="805" customWidth="1"/>
    <col min="10506" max="10506" width="16.44140625" style="805" customWidth="1"/>
    <col min="10507" max="10507" width="12.44140625" style="805"/>
    <col min="10508" max="10508" width="14.5546875" style="805" customWidth="1"/>
    <col min="10509" max="10752" width="12.44140625" style="805"/>
    <col min="10753" max="10753" width="4.6640625" style="805" customWidth="1"/>
    <col min="10754" max="10754" width="35.6640625" style="805" customWidth="1"/>
    <col min="10755" max="10755" width="20.6640625" style="805" customWidth="1"/>
    <col min="10756" max="10756" width="15.6640625" style="805" customWidth="1"/>
    <col min="10757" max="10757" width="20.6640625" style="805" customWidth="1"/>
    <col min="10758" max="10759" width="15.6640625" style="805" customWidth="1"/>
    <col min="10760" max="10760" width="20.6640625" style="805" customWidth="1"/>
    <col min="10761" max="10761" width="29.5546875" style="805" customWidth="1"/>
    <col min="10762" max="10762" width="16.44140625" style="805" customWidth="1"/>
    <col min="10763" max="10763" width="12.44140625" style="805"/>
    <col min="10764" max="10764" width="14.5546875" style="805" customWidth="1"/>
    <col min="10765" max="11008" width="12.44140625" style="805"/>
    <col min="11009" max="11009" width="4.6640625" style="805" customWidth="1"/>
    <col min="11010" max="11010" width="35.6640625" style="805" customWidth="1"/>
    <col min="11011" max="11011" width="20.6640625" style="805" customWidth="1"/>
    <col min="11012" max="11012" width="15.6640625" style="805" customWidth="1"/>
    <col min="11013" max="11013" width="20.6640625" style="805" customWidth="1"/>
    <col min="11014" max="11015" width="15.6640625" style="805" customWidth="1"/>
    <col min="11016" max="11016" width="20.6640625" style="805" customWidth="1"/>
    <col min="11017" max="11017" width="29.5546875" style="805" customWidth="1"/>
    <col min="11018" max="11018" width="16.44140625" style="805" customWidth="1"/>
    <col min="11019" max="11019" width="12.44140625" style="805"/>
    <col min="11020" max="11020" width="14.5546875" style="805" customWidth="1"/>
    <col min="11021" max="11264" width="12.44140625" style="805"/>
    <col min="11265" max="11265" width="4.6640625" style="805" customWidth="1"/>
    <col min="11266" max="11266" width="35.6640625" style="805" customWidth="1"/>
    <col min="11267" max="11267" width="20.6640625" style="805" customWidth="1"/>
    <col min="11268" max="11268" width="15.6640625" style="805" customWidth="1"/>
    <col min="11269" max="11269" width="20.6640625" style="805" customWidth="1"/>
    <col min="11270" max="11271" width="15.6640625" style="805" customWidth="1"/>
    <col min="11272" max="11272" width="20.6640625" style="805" customWidth="1"/>
    <col min="11273" max="11273" width="29.5546875" style="805" customWidth="1"/>
    <col min="11274" max="11274" width="16.44140625" style="805" customWidth="1"/>
    <col min="11275" max="11275" width="12.44140625" style="805"/>
    <col min="11276" max="11276" width="14.5546875" style="805" customWidth="1"/>
    <col min="11277" max="11520" width="12.44140625" style="805"/>
    <col min="11521" max="11521" width="4.6640625" style="805" customWidth="1"/>
    <col min="11522" max="11522" width="35.6640625" style="805" customWidth="1"/>
    <col min="11523" max="11523" width="20.6640625" style="805" customWidth="1"/>
    <col min="11524" max="11524" width="15.6640625" style="805" customWidth="1"/>
    <col min="11525" max="11525" width="20.6640625" style="805" customWidth="1"/>
    <col min="11526" max="11527" width="15.6640625" style="805" customWidth="1"/>
    <col min="11528" max="11528" width="20.6640625" style="805" customWidth="1"/>
    <col min="11529" max="11529" width="29.5546875" style="805" customWidth="1"/>
    <col min="11530" max="11530" width="16.44140625" style="805" customWidth="1"/>
    <col min="11531" max="11531" width="12.44140625" style="805"/>
    <col min="11532" max="11532" width="14.5546875" style="805" customWidth="1"/>
    <col min="11533" max="11776" width="12.44140625" style="805"/>
    <col min="11777" max="11777" width="4.6640625" style="805" customWidth="1"/>
    <col min="11778" max="11778" width="35.6640625" style="805" customWidth="1"/>
    <col min="11779" max="11779" width="20.6640625" style="805" customWidth="1"/>
    <col min="11780" max="11780" width="15.6640625" style="805" customWidth="1"/>
    <col min="11781" max="11781" width="20.6640625" style="805" customWidth="1"/>
    <col min="11782" max="11783" width="15.6640625" style="805" customWidth="1"/>
    <col min="11784" max="11784" width="20.6640625" style="805" customWidth="1"/>
    <col min="11785" max="11785" width="29.5546875" style="805" customWidth="1"/>
    <col min="11786" max="11786" width="16.44140625" style="805" customWidth="1"/>
    <col min="11787" max="11787" width="12.44140625" style="805"/>
    <col min="11788" max="11788" width="14.5546875" style="805" customWidth="1"/>
    <col min="11789" max="12032" width="12.44140625" style="805"/>
    <col min="12033" max="12033" width="4.6640625" style="805" customWidth="1"/>
    <col min="12034" max="12034" width="35.6640625" style="805" customWidth="1"/>
    <col min="12035" max="12035" width="20.6640625" style="805" customWidth="1"/>
    <col min="12036" max="12036" width="15.6640625" style="805" customWidth="1"/>
    <col min="12037" max="12037" width="20.6640625" style="805" customWidth="1"/>
    <col min="12038" max="12039" width="15.6640625" style="805" customWidth="1"/>
    <col min="12040" max="12040" width="20.6640625" style="805" customWidth="1"/>
    <col min="12041" max="12041" width="29.5546875" style="805" customWidth="1"/>
    <col min="12042" max="12042" width="16.44140625" style="805" customWidth="1"/>
    <col min="12043" max="12043" width="12.44140625" style="805"/>
    <col min="12044" max="12044" width="14.5546875" style="805" customWidth="1"/>
    <col min="12045" max="12288" width="12.44140625" style="805"/>
    <col min="12289" max="12289" width="4.6640625" style="805" customWidth="1"/>
    <col min="12290" max="12290" width="35.6640625" style="805" customWidth="1"/>
    <col min="12291" max="12291" width="20.6640625" style="805" customWidth="1"/>
    <col min="12292" max="12292" width="15.6640625" style="805" customWidth="1"/>
    <col min="12293" max="12293" width="20.6640625" style="805" customWidth="1"/>
    <col min="12294" max="12295" width="15.6640625" style="805" customWidth="1"/>
    <col min="12296" max="12296" width="20.6640625" style="805" customWidth="1"/>
    <col min="12297" max="12297" width="29.5546875" style="805" customWidth="1"/>
    <col min="12298" max="12298" width="16.44140625" style="805" customWidth="1"/>
    <col min="12299" max="12299" width="12.44140625" style="805"/>
    <col min="12300" max="12300" width="14.5546875" style="805" customWidth="1"/>
    <col min="12301" max="12544" width="12.44140625" style="805"/>
    <col min="12545" max="12545" width="4.6640625" style="805" customWidth="1"/>
    <col min="12546" max="12546" width="35.6640625" style="805" customWidth="1"/>
    <col min="12547" max="12547" width="20.6640625" style="805" customWidth="1"/>
    <col min="12548" max="12548" width="15.6640625" style="805" customWidth="1"/>
    <col min="12549" max="12549" width="20.6640625" style="805" customWidth="1"/>
    <col min="12550" max="12551" width="15.6640625" style="805" customWidth="1"/>
    <col min="12552" max="12552" width="20.6640625" style="805" customWidth="1"/>
    <col min="12553" max="12553" width="29.5546875" style="805" customWidth="1"/>
    <col min="12554" max="12554" width="16.44140625" style="805" customWidth="1"/>
    <col min="12555" max="12555" width="12.44140625" style="805"/>
    <col min="12556" max="12556" width="14.5546875" style="805" customWidth="1"/>
    <col min="12557" max="12800" width="12.44140625" style="805"/>
    <col min="12801" max="12801" width="4.6640625" style="805" customWidth="1"/>
    <col min="12802" max="12802" width="35.6640625" style="805" customWidth="1"/>
    <col min="12803" max="12803" width="20.6640625" style="805" customWidth="1"/>
    <col min="12804" max="12804" width="15.6640625" style="805" customWidth="1"/>
    <col min="12805" max="12805" width="20.6640625" style="805" customWidth="1"/>
    <col min="12806" max="12807" width="15.6640625" style="805" customWidth="1"/>
    <col min="12808" max="12808" width="20.6640625" style="805" customWidth="1"/>
    <col min="12809" max="12809" width="29.5546875" style="805" customWidth="1"/>
    <col min="12810" max="12810" width="16.44140625" style="805" customWidth="1"/>
    <col min="12811" max="12811" width="12.44140625" style="805"/>
    <col min="12812" max="12812" width="14.5546875" style="805" customWidth="1"/>
    <col min="12813" max="13056" width="12.44140625" style="805"/>
    <col min="13057" max="13057" width="4.6640625" style="805" customWidth="1"/>
    <col min="13058" max="13058" width="35.6640625" style="805" customWidth="1"/>
    <col min="13059" max="13059" width="20.6640625" style="805" customWidth="1"/>
    <col min="13060" max="13060" width="15.6640625" style="805" customWidth="1"/>
    <col min="13061" max="13061" width="20.6640625" style="805" customWidth="1"/>
    <col min="13062" max="13063" width="15.6640625" style="805" customWidth="1"/>
    <col min="13064" max="13064" width="20.6640625" style="805" customWidth="1"/>
    <col min="13065" max="13065" width="29.5546875" style="805" customWidth="1"/>
    <col min="13066" max="13066" width="16.44140625" style="805" customWidth="1"/>
    <col min="13067" max="13067" width="12.44140625" style="805"/>
    <col min="13068" max="13068" width="14.5546875" style="805" customWidth="1"/>
    <col min="13069" max="13312" width="12.44140625" style="805"/>
    <col min="13313" max="13313" width="4.6640625" style="805" customWidth="1"/>
    <col min="13314" max="13314" width="35.6640625" style="805" customWidth="1"/>
    <col min="13315" max="13315" width="20.6640625" style="805" customWidth="1"/>
    <col min="13316" max="13316" width="15.6640625" style="805" customWidth="1"/>
    <col min="13317" max="13317" width="20.6640625" style="805" customWidth="1"/>
    <col min="13318" max="13319" width="15.6640625" style="805" customWidth="1"/>
    <col min="13320" max="13320" width="20.6640625" style="805" customWidth="1"/>
    <col min="13321" max="13321" width="29.5546875" style="805" customWidth="1"/>
    <col min="13322" max="13322" width="16.44140625" style="805" customWidth="1"/>
    <col min="13323" max="13323" width="12.44140625" style="805"/>
    <col min="13324" max="13324" width="14.5546875" style="805" customWidth="1"/>
    <col min="13325" max="13568" width="12.44140625" style="805"/>
    <col min="13569" max="13569" width="4.6640625" style="805" customWidth="1"/>
    <col min="13570" max="13570" width="35.6640625" style="805" customWidth="1"/>
    <col min="13571" max="13571" width="20.6640625" style="805" customWidth="1"/>
    <col min="13572" max="13572" width="15.6640625" style="805" customWidth="1"/>
    <col min="13573" max="13573" width="20.6640625" style="805" customWidth="1"/>
    <col min="13574" max="13575" width="15.6640625" style="805" customWidth="1"/>
    <col min="13576" max="13576" width="20.6640625" style="805" customWidth="1"/>
    <col min="13577" max="13577" width="29.5546875" style="805" customWidth="1"/>
    <col min="13578" max="13578" width="16.44140625" style="805" customWidth="1"/>
    <col min="13579" max="13579" width="12.44140625" style="805"/>
    <col min="13580" max="13580" width="14.5546875" style="805" customWidth="1"/>
    <col min="13581" max="13824" width="12.44140625" style="805"/>
    <col min="13825" max="13825" width="4.6640625" style="805" customWidth="1"/>
    <col min="13826" max="13826" width="35.6640625" style="805" customWidth="1"/>
    <col min="13827" max="13827" width="20.6640625" style="805" customWidth="1"/>
    <col min="13828" max="13828" width="15.6640625" style="805" customWidth="1"/>
    <col min="13829" max="13829" width="20.6640625" style="805" customWidth="1"/>
    <col min="13830" max="13831" width="15.6640625" style="805" customWidth="1"/>
    <col min="13832" max="13832" width="20.6640625" style="805" customWidth="1"/>
    <col min="13833" max="13833" width="29.5546875" style="805" customWidth="1"/>
    <col min="13834" max="13834" width="16.44140625" style="805" customWidth="1"/>
    <col min="13835" max="13835" width="12.44140625" style="805"/>
    <col min="13836" max="13836" width="14.5546875" style="805" customWidth="1"/>
    <col min="13837" max="14080" width="12.44140625" style="805"/>
    <col min="14081" max="14081" width="4.6640625" style="805" customWidth="1"/>
    <col min="14082" max="14082" width="35.6640625" style="805" customWidth="1"/>
    <col min="14083" max="14083" width="20.6640625" style="805" customWidth="1"/>
    <col min="14084" max="14084" width="15.6640625" style="805" customWidth="1"/>
    <col min="14085" max="14085" width="20.6640625" style="805" customWidth="1"/>
    <col min="14086" max="14087" width="15.6640625" style="805" customWidth="1"/>
    <col min="14088" max="14088" width="20.6640625" style="805" customWidth="1"/>
    <col min="14089" max="14089" width="29.5546875" style="805" customWidth="1"/>
    <col min="14090" max="14090" width="16.44140625" style="805" customWidth="1"/>
    <col min="14091" max="14091" width="12.44140625" style="805"/>
    <col min="14092" max="14092" width="14.5546875" style="805" customWidth="1"/>
    <col min="14093" max="14336" width="12.44140625" style="805"/>
    <col min="14337" max="14337" width="4.6640625" style="805" customWidth="1"/>
    <col min="14338" max="14338" width="35.6640625" style="805" customWidth="1"/>
    <col min="14339" max="14339" width="20.6640625" style="805" customWidth="1"/>
    <col min="14340" max="14340" width="15.6640625" style="805" customWidth="1"/>
    <col min="14341" max="14341" width="20.6640625" style="805" customWidth="1"/>
    <col min="14342" max="14343" width="15.6640625" style="805" customWidth="1"/>
    <col min="14344" max="14344" width="20.6640625" style="805" customWidth="1"/>
    <col min="14345" max="14345" width="29.5546875" style="805" customWidth="1"/>
    <col min="14346" max="14346" width="16.44140625" style="805" customWidth="1"/>
    <col min="14347" max="14347" width="12.44140625" style="805"/>
    <col min="14348" max="14348" width="14.5546875" style="805" customWidth="1"/>
    <col min="14349" max="14592" width="12.44140625" style="805"/>
    <col min="14593" max="14593" width="4.6640625" style="805" customWidth="1"/>
    <col min="14594" max="14594" width="35.6640625" style="805" customWidth="1"/>
    <col min="14595" max="14595" width="20.6640625" style="805" customWidth="1"/>
    <col min="14596" max="14596" width="15.6640625" style="805" customWidth="1"/>
    <col min="14597" max="14597" width="20.6640625" style="805" customWidth="1"/>
    <col min="14598" max="14599" width="15.6640625" style="805" customWidth="1"/>
    <col min="14600" max="14600" width="20.6640625" style="805" customWidth="1"/>
    <col min="14601" max="14601" width="29.5546875" style="805" customWidth="1"/>
    <col min="14602" max="14602" width="16.44140625" style="805" customWidth="1"/>
    <col min="14603" max="14603" width="12.44140625" style="805"/>
    <col min="14604" max="14604" width="14.5546875" style="805" customWidth="1"/>
    <col min="14605" max="14848" width="12.44140625" style="805"/>
    <col min="14849" max="14849" width="4.6640625" style="805" customWidth="1"/>
    <col min="14850" max="14850" width="35.6640625" style="805" customWidth="1"/>
    <col min="14851" max="14851" width="20.6640625" style="805" customWidth="1"/>
    <col min="14852" max="14852" width="15.6640625" style="805" customWidth="1"/>
    <col min="14853" max="14853" width="20.6640625" style="805" customWidth="1"/>
    <col min="14854" max="14855" width="15.6640625" style="805" customWidth="1"/>
    <col min="14856" max="14856" width="20.6640625" style="805" customWidth="1"/>
    <col min="14857" max="14857" width="29.5546875" style="805" customWidth="1"/>
    <col min="14858" max="14858" width="16.44140625" style="805" customWidth="1"/>
    <col min="14859" max="14859" width="12.44140625" style="805"/>
    <col min="14860" max="14860" width="14.5546875" style="805" customWidth="1"/>
    <col min="14861" max="15104" width="12.44140625" style="805"/>
    <col min="15105" max="15105" width="4.6640625" style="805" customWidth="1"/>
    <col min="15106" max="15106" width="35.6640625" style="805" customWidth="1"/>
    <col min="15107" max="15107" width="20.6640625" style="805" customWidth="1"/>
    <col min="15108" max="15108" width="15.6640625" style="805" customWidth="1"/>
    <col min="15109" max="15109" width="20.6640625" style="805" customWidth="1"/>
    <col min="15110" max="15111" width="15.6640625" style="805" customWidth="1"/>
    <col min="15112" max="15112" width="20.6640625" style="805" customWidth="1"/>
    <col min="15113" max="15113" width="29.5546875" style="805" customWidth="1"/>
    <col min="15114" max="15114" width="16.44140625" style="805" customWidth="1"/>
    <col min="15115" max="15115" width="12.44140625" style="805"/>
    <col min="15116" max="15116" width="14.5546875" style="805" customWidth="1"/>
    <col min="15117" max="15360" width="12.44140625" style="805"/>
    <col min="15361" max="15361" width="4.6640625" style="805" customWidth="1"/>
    <col min="15362" max="15362" width="35.6640625" style="805" customWidth="1"/>
    <col min="15363" max="15363" width="20.6640625" style="805" customWidth="1"/>
    <col min="15364" max="15364" width="15.6640625" style="805" customWidth="1"/>
    <col min="15365" max="15365" width="20.6640625" style="805" customWidth="1"/>
    <col min="15366" max="15367" width="15.6640625" style="805" customWidth="1"/>
    <col min="15368" max="15368" width="20.6640625" style="805" customWidth="1"/>
    <col min="15369" max="15369" width="29.5546875" style="805" customWidth="1"/>
    <col min="15370" max="15370" width="16.44140625" style="805" customWidth="1"/>
    <col min="15371" max="15371" width="12.44140625" style="805"/>
    <col min="15372" max="15372" width="14.5546875" style="805" customWidth="1"/>
    <col min="15373" max="15616" width="12.44140625" style="805"/>
    <col min="15617" max="15617" width="4.6640625" style="805" customWidth="1"/>
    <col min="15618" max="15618" width="35.6640625" style="805" customWidth="1"/>
    <col min="15619" max="15619" width="20.6640625" style="805" customWidth="1"/>
    <col min="15620" max="15620" width="15.6640625" style="805" customWidth="1"/>
    <col min="15621" max="15621" width="20.6640625" style="805" customWidth="1"/>
    <col min="15622" max="15623" width="15.6640625" style="805" customWidth="1"/>
    <col min="15624" max="15624" width="20.6640625" style="805" customWidth="1"/>
    <col min="15625" max="15625" width="29.5546875" style="805" customWidth="1"/>
    <col min="15626" max="15626" width="16.44140625" style="805" customWidth="1"/>
    <col min="15627" max="15627" width="12.44140625" style="805"/>
    <col min="15628" max="15628" width="14.5546875" style="805" customWidth="1"/>
    <col min="15629" max="15872" width="12.44140625" style="805"/>
    <col min="15873" max="15873" width="4.6640625" style="805" customWidth="1"/>
    <col min="15874" max="15874" width="35.6640625" style="805" customWidth="1"/>
    <col min="15875" max="15875" width="20.6640625" style="805" customWidth="1"/>
    <col min="15876" max="15876" width="15.6640625" style="805" customWidth="1"/>
    <col min="15877" max="15877" width="20.6640625" style="805" customWidth="1"/>
    <col min="15878" max="15879" width="15.6640625" style="805" customWidth="1"/>
    <col min="15880" max="15880" width="20.6640625" style="805" customWidth="1"/>
    <col min="15881" max="15881" width="29.5546875" style="805" customWidth="1"/>
    <col min="15882" max="15882" width="16.44140625" style="805" customWidth="1"/>
    <col min="15883" max="15883" width="12.44140625" style="805"/>
    <col min="15884" max="15884" width="14.5546875" style="805" customWidth="1"/>
    <col min="15885" max="16128" width="12.44140625" style="805"/>
    <col min="16129" max="16129" width="4.6640625" style="805" customWidth="1"/>
    <col min="16130" max="16130" width="35.6640625" style="805" customWidth="1"/>
    <col min="16131" max="16131" width="20.6640625" style="805" customWidth="1"/>
    <col min="16132" max="16132" width="15.6640625" style="805" customWidth="1"/>
    <col min="16133" max="16133" width="20.6640625" style="805" customWidth="1"/>
    <col min="16134" max="16135" width="15.6640625" style="805" customWidth="1"/>
    <col min="16136" max="16136" width="20.6640625" style="805" customWidth="1"/>
    <col min="16137" max="16137" width="29.5546875" style="805" customWidth="1"/>
    <col min="16138" max="16138" width="16.44140625" style="805" customWidth="1"/>
    <col min="16139" max="16139" width="12.44140625" style="805"/>
    <col min="16140" max="16140" width="14.5546875" style="805" customWidth="1"/>
    <col min="16141" max="16384" width="12.44140625" style="805"/>
  </cols>
  <sheetData>
    <row r="1" spans="1:7" ht="18.75" thickBot="1">
      <c r="A1" s="799" t="s">
        <v>3535</v>
      </c>
      <c r="D1" s="1463"/>
      <c r="F1" s="863"/>
      <c r="G1" s="848" t="s">
        <v>3259</v>
      </c>
    </row>
    <row r="2" spans="1:7">
      <c r="A2" s="892"/>
      <c r="B2" s="893"/>
      <c r="C2" s="893"/>
      <c r="D2" s="893"/>
      <c r="E2" s="893"/>
      <c r="F2" s="893" t="s">
        <v>3198</v>
      </c>
      <c r="G2" s="864"/>
    </row>
    <row r="3" spans="1:7" ht="15.75">
      <c r="A3" s="866" t="s">
        <v>1361</v>
      </c>
      <c r="B3" s="841"/>
      <c r="C3" s="841"/>
      <c r="D3" s="841"/>
      <c r="E3" s="841"/>
      <c r="F3" s="841"/>
      <c r="G3" s="816"/>
    </row>
    <row r="4" spans="1:7">
      <c r="A4" s="1464" t="s">
        <v>1362</v>
      </c>
      <c r="B4" s="841"/>
      <c r="C4" s="841"/>
      <c r="D4" s="841"/>
      <c r="E4" s="841"/>
      <c r="F4" s="841"/>
      <c r="G4" s="816"/>
    </row>
    <row r="5" spans="1:7">
      <c r="A5" s="1464"/>
      <c r="B5" s="841"/>
      <c r="C5" s="841"/>
      <c r="D5" s="841"/>
      <c r="E5" s="841"/>
      <c r="F5" s="841"/>
      <c r="G5" s="816"/>
    </row>
    <row r="6" spans="1:7">
      <c r="A6" s="812"/>
      <c r="B6" s="805" t="s">
        <v>1363</v>
      </c>
      <c r="G6" s="813"/>
    </row>
    <row r="7" spans="1:7">
      <c r="A7" s="812"/>
      <c r="B7" s="805" t="s">
        <v>777</v>
      </c>
      <c r="G7" s="813"/>
    </row>
    <row r="8" spans="1:7">
      <c r="A8" s="825"/>
      <c r="B8" s="827"/>
      <c r="C8" s="827"/>
      <c r="D8" s="827"/>
      <c r="E8" s="827"/>
      <c r="F8" s="827"/>
      <c r="G8" s="828"/>
    </row>
    <row r="9" spans="1:7">
      <c r="A9" s="817"/>
      <c r="B9" s="1465" t="s">
        <v>778</v>
      </c>
      <c r="C9" s="1466" t="s">
        <v>779</v>
      </c>
      <c r="D9" s="1467"/>
      <c r="E9" s="1466" t="s">
        <v>780</v>
      </c>
      <c r="F9" s="1467"/>
      <c r="G9" s="906" t="s">
        <v>781</v>
      </c>
    </row>
    <row r="10" spans="1:7">
      <c r="A10" s="824" t="s">
        <v>524</v>
      </c>
      <c r="B10" s="1465" t="s">
        <v>782</v>
      </c>
      <c r="C10" s="905"/>
      <c r="D10" s="905"/>
      <c r="E10" s="905"/>
      <c r="F10" s="905"/>
      <c r="G10" s="906" t="s">
        <v>783</v>
      </c>
    </row>
    <row r="11" spans="1:7">
      <c r="A11" s="824" t="s">
        <v>529</v>
      </c>
      <c r="B11" s="1468"/>
      <c r="C11" s="1469" t="s">
        <v>784</v>
      </c>
      <c r="D11" s="1469" t="s">
        <v>1636</v>
      </c>
      <c r="E11" s="1469" t="s">
        <v>785</v>
      </c>
      <c r="F11" s="1469" t="s">
        <v>1636</v>
      </c>
      <c r="G11" s="906" t="s">
        <v>786</v>
      </c>
    </row>
    <row r="12" spans="1:7">
      <c r="A12" s="825"/>
      <c r="B12" s="1470" t="s">
        <v>2502</v>
      </c>
      <c r="C12" s="1471" t="s">
        <v>2503</v>
      </c>
      <c r="D12" s="1471" t="s">
        <v>272</v>
      </c>
      <c r="E12" s="1471" t="s">
        <v>1150</v>
      </c>
      <c r="F12" s="1471" t="s">
        <v>2468</v>
      </c>
      <c r="G12" s="907" t="s">
        <v>2469</v>
      </c>
    </row>
    <row r="13" spans="1:7">
      <c r="A13" s="824">
        <v>1</v>
      </c>
      <c r="B13" s="1472" t="s">
        <v>3199</v>
      </c>
      <c r="C13" s="1473"/>
      <c r="D13" s="1474"/>
      <c r="E13" s="1473"/>
      <c r="F13" s="1474"/>
      <c r="G13" s="1475"/>
    </row>
    <row r="14" spans="1:7">
      <c r="A14" s="824">
        <v>2</v>
      </c>
      <c r="B14" s="1476"/>
      <c r="C14" s="1473"/>
      <c r="D14" s="1474"/>
      <c r="E14" s="1477"/>
      <c r="F14" s="1474"/>
      <c r="G14" s="1475"/>
    </row>
    <row r="15" spans="1:7">
      <c r="A15" s="824">
        <v>3</v>
      </c>
      <c r="B15" s="1476"/>
      <c r="C15" s="1473"/>
      <c r="D15" s="1474"/>
      <c r="E15" s="1477"/>
      <c r="F15" s="1474"/>
      <c r="G15" s="1475"/>
    </row>
    <row r="16" spans="1:7">
      <c r="A16" s="824">
        <v>4</v>
      </c>
      <c r="B16" s="1476"/>
      <c r="C16" s="1473"/>
      <c r="D16" s="1474"/>
      <c r="E16" s="1473"/>
      <c r="F16" s="1474"/>
      <c r="G16" s="1475"/>
    </row>
    <row r="17" spans="1:7">
      <c r="A17" s="824">
        <v>5</v>
      </c>
      <c r="B17" s="1476"/>
      <c r="C17" s="1473"/>
      <c r="D17" s="1474"/>
      <c r="E17" s="1473"/>
      <c r="F17" s="1474"/>
      <c r="G17" s="1475"/>
    </row>
    <row r="18" spans="1:7">
      <c r="A18" s="824">
        <v>6</v>
      </c>
      <c r="B18" s="1476"/>
      <c r="C18" s="1473"/>
      <c r="D18" s="1474"/>
      <c r="E18" s="1473"/>
      <c r="F18" s="1474"/>
      <c r="G18" s="1475"/>
    </row>
    <row r="19" spans="1:7">
      <c r="A19" s="824">
        <v>7</v>
      </c>
      <c r="B19" s="1476"/>
      <c r="C19" s="1473"/>
      <c r="D19" s="1474"/>
      <c r="E19" s="1473"/>
      <c r="F19" s="1474"/>
      <c r="G19" s="1475"/>
    </row>
    <row r="20" spans="1:7">
      <c r="A20" s="824">
        <v>8</v>
      </c>
      <c r="B20" s="1476"/>
      <c r="C20" s="1473"/>
      <c r="D20" s="1474"/>
      <c r="E20" s="1473"/>
      <c r="F20" s="1474"/>
      <c r="G20" s="1475"/>
    </row>
    <row r="21" spans="1:7">
      <c r="A21" s="824">
        <v>9</v>
      </c>
      <c r="B21" s="1476"/>
      <c r="C21" s="1473"/>
      <c r="D21" s="1474"/>
      <c r="E21" s="1473"/>
      <c r="F21" s="1474"/>
      <c r="G21" s="1475"/>
    </row>
    <row r="22" spans="1:7">
      <c r="A22" s="824">
        <v>10</v>
      </c>
      <c r="B22" s="1476"/>
      <c r="C22" s="1473"/>
      <c r="D22" s="1474"/>
      <c r="E22" s="1473"/>
      <c r="F22" s="1474"/>
      <c r="G22" s="1475"/>
    </row>
    <row r="23" spans="1:7">
      <c r="A23" s="824">
        <v>11</v>
      </c>
      <c r="B23" s="1476"/>
      <c r="C23" s="1473"/>
      <c r="D23" s="1474"/>
      <c r="E23" s="1473"/>
      <c r="F23" s="1474"/>
      <c r="G23" s="1475"/>
    </row>
    <row r="24" spans="1:7">
      <c r="A24" s="824">
        <v>12</v>
      </c>
      <c r="B24" s="1476"/>
      <c r="C24" s="1473"/>
      <c r="D24" s="1474"/>
      <c r="E24" s="1473"/>
      <c r="F24" s="1474"/>
      <c r="G24" s="1475"/>
    </row>
    <row r="25" spans="1:7">
      <c r="A25" s="824">
        <v>13</v>
      </c>
      <c r="B25" s="1476"/>
      <c r="C25" s="1473"/>
      <c r="D25" s="1474"/>
      <c r="E25" s="1473"/>
      <c r="F25" s="1474"/>
      <c r="G25" s="1475"/>
    </row>
    <row r="26" spans="1:7">
      <c r="A26" s="824">
        <v>14</v>
      </c>
      <c r="B26" s="1476"/>
      <c r="C26" s="1473"/>
      <c r="D26" s="1474"/>
      <c r="E26" s="1473"/>
      <c r="F26" s="1474"/>
      <c r="G26" s="1475"/>
    </row>
    <row r="27" spans="1:7">
      <c r="A27" s="824">
        <v>15</v>
      </c>
      <c r="B27" s="1476"/>
      <c r="C27" s="1473"/>
      <c r="D27" s="1474"/>
      <c r="E27" s="1477"/>
      <c r="F27" s="1474"/>
      <c r="G27" s="1475"/>
    </row>
    <row r="28" spans="1:7">
      <c r="A28" s="824">
        <v>16</v>
      </c>
      <c r="B28" s="1476"/>
      <c r="C28" s="1473"/>
      <c r="D28" s="1474"/>
      <c r="E28" s="1473"/>
      <c r="F28" s="1474"/>
      <c r="G28" s="1475"/>
    </row>
    <row r="29" spans="1:7">
      <c r="A29" s="824">
        <v>17</v>
      </c>
      <c r="B29" s="1476"/>
      <c r="C29" s="1473"/>
      <c r="D29" s="1474"/>
      <c r="E29" s="1473"/>
      <c r="F29" s="1474"/>
      <c r="G29" s="1475"/>
    </row>
    <row r="30" spans="1:7">
      <c r="A30" s="824">
        <v>18</v>
      </c>
      <c r="B30" s="1476"/>
      <c r="C30" s="1473"/>
      <c r="D30" s="1474"/>
      <c r="E30" s="1473"/>
      <c r="F30" s="1474"/>
      <c r="G30" s="1475"/>
    </row>
    <row r="31" spans="1:7">
      <c r="A31" s="824">
        <v>19</v>
      </c>
      <c r="B31" s="1476"/>
      <c r="C31" s="1473"/>
      <c r="D31" s="1474"/>
      <c r="E31" s="1473"/>
      <c r="F31" s="1474"/>
      <c r="G31" s="1475"/>
    </row>
    <row r="32" spans="1:7">
      <c r="A32" s="824">
        <v>20</v>
      </c>
      <c r="B32" s="1476"/>
      <c r="C32" s="1473"/>
      <c r="D32" s="1474"/>
      <c r="E32" s="1473"/>
      <c r="F32" s="1474"/>
      <c r="G32" s="1475"/>
    </row>
    <row r="33" spans="1:7">
      <c r="A33" s="824">
        <v>21</v>
      </c>
      <c r="B33" s="1476"/>
      <c r="C33" s="1473"/>
      <c r="D33" s="1474"/>
      <c r="E33" s="1473"/>
      <c r="F33" s="1474"/>
      <c r="G33" s="1475"/>
    </row>
    <row r="34" spans="1:7">
      <c r="A34" s="824">
        <v>22</v>
      </c>
      <c r="B34" s="1476"/>
      <c r="C34" s="1473"/>
      <c r="D34" s="1474"/>
      <c r="E34" s="1473"/>
      <c r="F34" s="1474"/>
      <c r="G34" s="1475"/>
    </row>
    <row r="35" spans="1:7">
      <c r="A35" s="824">
        <v>23</v>
      </c>
      <c r="B35" s="1476"/>
      <c r="C35" s="1473"/>
      <c r="D35" s="1474"/>
      <c r="E35" s="1473"/>
      <c r="F35" s="1474"/>
      <c r="G35" s="1475"/>
    </row>
    <row r="36" spans="1:7">
      <c r="A36" s="824">
        <v>24</v>
      </c>
      <c r="B36" s="1476"/>
      <c r="C36" s="1473"/>
      <c r="D36" s="1474"/>
      <c r="E36" s="1473"/>
      <c r="F36" s="1474"/>
      <c r="G36" s="1475"/>
    </row>
    <row r="37" spans="1:7">
      <c r="A37" s="824">
        <v>25</v>
      </c>
      <c r="B37" s="1476"/>
      <c r="C37" s="1473"/>
      <c r="D37" s="1474"/>
      <c r="E37" s="1473"/>
      <c r="F37" s="1474"/>
      <c r="G37" s="1475"/>
    </row>
    <row r="38" spans="1:7">
      <c r="A38" s="824">
        <v>26</v>
      </c>
      <c r="B38" s="1476"/>
      <c r="C38" s="1473"/>
      <c r="D38" s="1474"/>
      <c r="E38" s="1473"/>
      <c r="F38" s="1474"/>
      <c r="G38" s="1475"/>
    </row>
    <row r="39" spans="1:7">
      <c r="A39" s="824">
        <v>27</v>
      </c>
      <c r="B39" s="1476"/>
      <c r="C39" s="1473"/>
      <c r="D39" s="1474"/>
      <c r="E39" s="1473"/>
      <c r="F39" s="1474"/>
      <c r="G39" s="1475"/>
    </row>
    <row r="40" spans="1:7">
      <c r="A40" s="824">
        <v>28</v>
      </c>
      <c r="B40" s="1476"/>
      <c r="C40" s="1473"/>
      <c r="D40" s="1474"/>
      <c r="E40" s="1473"/>
      <c r="F40" s="1474"/>
      <c r="G40" s="1475"/>
    </row>
    <row r="41" spans="1:7">
      <c r="A41" s="824">
        <v>29</v>
      </c>
      <c r="B41" s="1476"/>
      <c r="C41" s="1473"/>
      <c r="D41" s="1474"/>
      <c r="E41" s="1473"/>
      <c r="F41" s="1474"/>
      <c r="G41" s="1475"/>
    </row>
    <row r="42" spans="1:7">
      <c r="A42" s="824">
        <v>30</v>
      </c>
      <c r="B42" s="1476"/>
      <c r="C42" s="1473"/>
      <c r="D42" s="1474"/>
      <c r="E42" s="1473"/>
      <c r="F42" s="1474"/>
      <c r="G42" s="1475"/>
    </row>
    <row r="43" spans="1:7">
      <c r="A43" s="824">
        <v>31</v>
      </c>
      <c r="B43" s="1476"/>
      <c r="C43" s="1473"/>
      <c r="D43" s="1474"/>
      <c r="E43" s="1473"/>
      <c r="F43" s="1474"/>
      <c r="G43" s="1475"/>
    </row>
    <row r="44" spans="1:7">
      <c r="A44" s="824">
        <v>32</v>
      </c>
      <c r="B44" s="1476"/>
      <c r="C44" s="1473"/>
      <c r="D44" s="1474"/>
      <c r="E44" s="1473"/>
      <c r="F44" s="1474"/>
      <c r="G44" s="1475"/>
    </row>
    <row r="45" spans="1:7">
      <c r="A45" s="824">
        <v>33</v>
      </c>
      <c r="B45" s="1476"/>
      <c r="C45" s="1473"/>
      <c r="D45" s="1474"/>
      <c r="E45" s="1473"/>
      <c r="F45" s="1474"/>
      <c r="G45" s="1475"/>
    </row>
    <row r="46" spans="1:7">
      <c r="A46" s="824">
        <v>34</v>
      </c>
      <c r="B46" s="1476"/>
      <c r="C46" s="1473"/>
      <c r="D46" s="1474"/>
      <c r="E46" s="1473"/>
      <c r="F46" s="1474"/>
      <c r="G46" s="1475"/>
    </row>
    <row r="47" spans="1:7">
      <c r="A47" s="824">
        <v>35</v>
      </c>
      <c r="B47" s="1476"/>
      <c r="C47" s="1473"/>
      <c r="D47" s="1474"/>
      <c r="E47" s="1473"/>
      <c r="F47" s="1474"/>
      <c r="G47" s="1475"/>
    </row>
    <row r="48" spans="1:7">
      <c r="A48" s="824">
        <v>36</v>
      </c>
      <c r="B48" s="1476"/>
      <c r="C48" s="1473"/>
      <c r="D48" s="1474"/>
      <c r="E48" s="1473"/>
      <c r="F48" s="1474"/>
      <c r="G48" s="1475"/>
    </row>
    <row r="49" spans="1:7">
      <c r="A49" s="824">
        <v>37</v>
      </c>
      <c r="B49" s="1476"/>
      <c r="C49" s="1473"/>
      <c r="D49" s="1474"/>
      <c r="E49" s="1473"/>
      <c r="F49" s="1474"/>
      <c r="G49" s="1475"/>
    </row>
    <row r="50" spans="1:7">
      <c r="A50" s="824">
        <v>38</v>
      </c>
      <c r="B50" s="1476"/>
      <c r="C50" s="1473"/>
      <c r="D50" s="1474"/>
      <c r="E50" s="1473"/>
      <c r="F50" s="1474"/>
      <c r="G50" s="1475"/>
    </row>
    <row r="51" spans="1:7">
      <c r="A51" s="824">
        <v>39</v>
      </c>
      <c r="B51" s="1476"/>
      <c r="C51" s="1473"/>
      <c r="D51" s="1474"/>
      <c r="E51" s="1473"/>
      <c r="F51" s="1474"/>
      <c r="G51" s="1475"/>
    </row>
    <row r="52" spans="1:7">
      <c r="A52" s="824">
        <v>40</v>
      </c>
      <c r="B52" s="1476"/>
      <c r="C52" s="1473"/>
      <c r="D52" s="1474"/>
      <c r="E52" s="1473"/>
      <c r="F52" s="1474"/>
      <c r="G52" s="1475"/>
    </row>
    <row r="53" spans="1:7">
      <c r="A53" s="824">
        <v>41</v>
      </c>
      <c r="B53" s="1476"/>
      <c r="C53" s="1473"/>
      <c r="D53" s="1474"/>
      <c r="E53" s="1473"/>
      <c r="F53" s="1474"/>
      <c r="G53" s="1475"/>
    </row>
    <row r="54" spans="1:7">
      <c r="A54" s="824">
        <v>42</v>
      </c>
      <c r="B54" s="1476"/>
      <c r="C54" s="1473"/>
      <c r="D54" s="1474"/>
      <c r="E54" s="1473"/>
      <c r="F54" s="1474"/>
      <c r="G54" s="1475"/>
    </row>
    <row r="55" spans="1:7">
      <c r="A55" s="824">
        <v>43</v>
      </c>
      <c r="B55" s="1476"/>
      <c r="C55" s="1473"/>
      <c r="D55" s="1474"/>
      <c r="E55" s="1473"/>
      <c r="F55" s="1474"/>
      <c r="G55" s="1475"/>
    </row>
    <row r="56" spans="1:7">
      <c r="A56" s="824">
        <v>44</v>
      </c>
      <c r="B56" s="1476"/>
      <c r="C56" s="1473"/>
      <c r="D56" s="1474"/>
      <c r="E56" s="1473"/>
      <c r="F56" s="1474"/>
      <c r="G56" s="1475"/>
    </row>
    <row r="57" spans="1:7">
      <c r="A57" s="824">
        <v>45</v>
      </c>
      <c r="B57" s="1476"/>
      <c r="C57" s="1473"/>
      <c r="D57" s="1474"/>
      <c r="E57" s="1473"/>
      <c r="F57" s="1474"/>
      <c r="G57" s="1475"/>
    </row>
    <row r="58" spans="1:7">
      <c r="A58" s="824">
        <v>46</v>
      </c>
      <c r="B58" s="1476"/>
      <c r="C58" s="1473"/>
      <c r="D58" s="1474"/>
      <c r="E58" s="1473"/>
      <c r="F58" s="1474"/>
      <c r="G58" s="1475"/>
    </row>
    <row r="59" spans="1:7" ht="15.75" thickBot="1">
      <c r="A59" s="2717"/>
      <c r="B59" s="1478"/>
      <c r="C59" s="1479"/>
      <c r="D59" s="1480"/>
      <c r="E59" s="1481"/>
      <c r="F59" s="1480"/>
      <c r="G59" s="1482">
        <f>SUM(G13:G58)</f>
        <v>0</v>
      </c>
    </row>
    <row r="60" spans="1:7">
      <c r="B60" s="868"/>
      <c r="C60" s="868"/>
      <c r="D60" s="868"/>
      <c r="E60" s="868"/>
      <c r="F60" s="868"/>
      <c r="G60" s="868" t="s">
        <v>115</v>
      </c>
    </row>
    <row r="61" spans="1:7">
      <c r="A61" s="841">
        <v>81</v>
      </c>
      <c r="B61" s="841"/>
      <c r="C61" s="841"/>
      <c r="D61" s="841"/>
      <c r="E61" s="841"/>
      <c r="F61" s="841"/>
      <c r="G61" s="841"/>
    </row>
    <row r="70" spans="1:7" ht="18.75" thickBot="1">
      <c r="A70" s="799" t="s">
        <v>4102</v>
      </c>
      <c r="D70" s="1463"/>
      <c r="F70" s="863"/>
      <c r="G70" s="841"/>
    </row>
    <row r="71" spans="1:7">
      <c r="A71" s="892"/>
      <c r="B71" s="893"/>
      <c r="C71" s="893"/>
      <c r="D71" s="893"/>
      <c r="E71" s="893"/>
      <c r="F71" s="893"/>
      <c r="G71" s="864"/>
    </row>
    <row r="72" spans="1:7" ht="15.75">
      <c r="A72" s="866" t="s">
        <v>1361</v>
      </c>
      <c r="B72" s="841"/>
      <c r="C72" s="841"/>
      <c r="D72" s="841"/>
      <c r="E72" s="841"/>
      <c r="F72" s="841"/>
      <c r="G72" s="816"/>
    </row>
    <row r="73" spans="1:7">
      <c r="A73" s="1464" t="s">
        <v>1362</v>
      </c>
      <c r="B73" s="841"/>
      <c r="C73" s="841"/>
      <c r="D73" s="841"/>
      <c r="E73" s="841"/>
      <c r="F73" s="841"/>
      <c r="G73" s="816"/>
    </row>
    <row r="74" spans="1:7">
      <c r="A74" s="1464"/>
      <c r="B74" s="841"/>
      <c r="C74" s="841"/>
      <c r="D74" s="841"/>
      <c r="E74" s="841"/>
      <c r="F74" s="841"/>
      <c r="G74" s="816"/>
    </row>
    <row r="75" spans="1:7">
      <c r="A75" s="812"/>
      <c r="B75" s="805" t="s">
        <v>1363</v>
      </c>
      <c r="G75" s="813"/>
    </row>
    <row r="76" spans="1:7">
      <c r="A76" s="812"/>
      <c r="B76" s="805" t="s">
        <v>777</v>
      </c>
      <c r="G76" s="813"/>
    </row>
    <row r="77" spans="1:7">
      <c r="A77" s="825"/>
      <c r="B77" s="827"/>
      <c r="C77" s="827"/>
      <c r="D77" s="827"/>
      <c r="E77" s="827"/>
      <c r="F77" s="827"/>
      <c r="G77" s="828"/>
    </row>
    <row r="78" spans="1:7">
      <c r="A78" s="817"/>
      <c r="B78" s="1465" t="s">
        <v>778</v>
      </c>
      <c r="C78" s="1466" t="s">
        <v>779</v>
      </c>
      <c r="D78" s="1467"/>
      <c r="E78" s="1466" t="s">
        <v>780</v>
      </c>
      <c r="F78" s="1467"/>
      <c r="G78" s="906" t="s">
        <v>781</v>
      </c>
    </row>
    <row r="79" spans="1:7">
      <c r="A79" s="824" t="s">
        <v>524</v>
      </c>
      <c r="B79" s="1465" t="s">
        <v>782</v>
      </c>
      <c r="C79" s="905"/>
      <c r="D79" s="905"/>
      <c r="E79" s="905"/>
      <c r="F79" s="905"/>
      <c r="G79" s="906" t="s">
        <v>783</v>
      </c>
    </row>
    <row r="80" spans="1:7">
      <c r="A80" s="824" t="s">
        <v>529</v>
      </c>
      <c r="B80" s="1468"/>
      <c r="C80" s="1469" t="s">
        <v>784</v>
      </c>
      <c r="D80" s="1469" t="s">
        <v>1636</v>
      </c>
      <c r="E80" s="1469" t="s">
        <v>785</v>
      </c>
      <c r="F80" s="1469" t="s">
        <v>1636</v>
      </c>
      <c r="G80" s="906" t="s">
        <v>786</v>
      </c>
    </row>
    <row r="81" spans="1:7">
      <c r="A81" s="825"/>
      <c r="B81" s="1470" t="s">
        <v>2502</v>
      </c>
      <c r="C81" s="1471" t="s">
        <v>2503</v>
      </c>
      <c r="D81" s="1471" t="s">
        <v>272</v>
      </c>
      <c r="E81" s="1471" t="s">
        <v>1150</v>
      </c>
      <c r="F81" s="1471" t="s">
        <v>2468</v>
      </c>
      <c r="G81" s="907" t="s">
        <v>2469</v>
      </c>
    </row>
    <row r="82" spans="1:7">
      <c r="A82" s="824">
        <v>43</v>
      </c>
      <c r="B82" s="1472"/>
      <c r="C82" s="1473"/>
      <c r="D82" s="1474"/>
      <c r="E82" s="1473"/>
      <c r="F82" s="1474"/>
      <c r="G82" s="1475"/>
    </row>
    <row r="83" spans="1:7">
      <c r="A83" s="824">
        <v>44</v>
      </c>
      <c r="B83" s="1476"/>
      <c r="C83" s="1473"/>
      <c r="D83" s="1474"/>
      <c r="E83" s="1477"/>
      <c r="F83" s="1474"/>
      <c r="G83" s="1475"/>
    </row>
    <row r="84" spans="1:7">
      <c r="A84" s="824">
        <v>45</v>
      </c>
      <c r="B84" s="1476"/>
      <c r="C84" s="1473"/>
      <c r="D84" s="1474"/>
      <c r="E84" s="1477"/>
      <c r="F84" s="1474"/>
      <c r="G84" s="1475"/>
    </row>
    <row r="85" spans="1:7">
      <c r="A85" s="824">
        <v>46</v>
      </c>
      <c r="B85" s="1476"/>
      <c r="C85" s="1473"/>
      <c r="D85" s="1474"/>
      <c r="E85" s="1473"/>
      <c r="F85" s="1474"/>
      <c r="G85" s="1475"/>
    </row>
    <row r="86" spans="1:7">
      <c r="A86" s="824">
        <v>47</v>
      </c>
      <c r="B86" s="1476"/>
      <c r="C86" s="1473"/>
      <c r="D86" s="1474"/>
      <c r="E86" s="1473"/>
      <c r="F86" s="1474"/>
      <c r="G86" s="1475"/>
    </row>
    <row r="87" spans="1:7">
      <c r="A87" s="824">
        <v>48</v>
      </c>
      <c r="B87" s="1476"/>
      <c r="C87" s="1473"/>
      <c r="D87" s="1474"/>
      <c r="E87" s="1473"/>
      <c r="F87" s="1474"/>
      <c r="G87" s="1475"/>
    </row>
    <row r="88" spans="1:7">
      <c r="A88" s="824">
        <v>49</v>
      </c>
      <c r="B88" s="1476"/>
      <c r="C88" s="1473"/>
      <c r="D88" s="1474"/>
      <c r="E88" s="1473"/>
      <c r="F88" s="1474"/>
      <c r="G88" s="1475"/>
    </row>
    <row r="89" spans="1:7">
      <c r="A89" s="824">
        <v>50</v>
      </c>
      <c r="B89" s="1476"/>
      <c r="C89" s="1473"/>
      <c r="D89" s="1474"/>
      <c r="E89" s="1473"/>
      <c r="F89" s="1474"/>
      <c r="G89" s="1475"/>
    </row>
    <row r="90" spans="1:7">
      <c r="A90" s="824">
        <v>51</v>
      </c>
      <c r="B90" s="1476"/>
      <c r="C90" s="1473"/>
      <c r="D90" s="1474"/>
      <c r="E90" s="1477"/>
      <c r="F90" s="1474"/>
      <c r="G90" s="1475"/>
    </row>
    <row r="91" spans="1:7">
      <c r="A91" s="824">
        <v>52</v>
      </c>
      <c r="B91" s="1476"/>
      <c r="C91" s="1473"/>
      <c r="D91" s="1474"/>
      <c r="E91" s="1473"/>
      <c r="F91" s="1474"/>
      <c r="G91" s="1475"/>
    </row>
    <row r="92" spans="1:7">
      <c r="A92" s="824">
        <v>53</v>
      </c>
      <c r="B92" s="1476"/>
      <c r="C92" s="1473"/>
      <c r="D92" s="1474"/>
      <c r="E92" s="1473"/>
      <c r="F92" s="1474"/>
      <c r="G92" s="1475"/>
    </row>
    <row r="93" spans="1:7">
      <c r="A93" s="824">
        <v>54</v>
      </c>
      <c r="B93" s="1476"/>
      <c r="C93" s="1473"/>
      <c r="D93" s="1474"/>
      <c r="E93" s="1473"/>
      <c r="F93" s="1474"/>
      <c r="G93" s="1475"/>
    </row>
    <row r="94" spans="1:7">
      <c r="A94" s="824">
        <v>55</v>
      </c>
      <c r="B94" s="1476"/>
      <c r="C94" s="1473"/>
      <c r="D94" s="1474"/>
      <c r="E94" s="1473"/>
      <c r="F94" s="1474"/>
      <c r="G94" s="1475"/>
    </row>
    <row r="95" spans="1:7">
      <c r="A95" s="824">
        <v>56</v>
      </c>
      <c r="B95" s="1476"/>
      <c r="C95" s="1473"/>
      <c r="D95" s="1474"/>
      <c r="E95" s="1473"/>
      <c r="F95" s="1474"/>
      <c r="G95" s="1475"/>
    </row>
    <row r="96" spans="1:7">
      <c r="A96" s="824">
        <v>57</v>
      </c>
      <c r="B96" s="1476"/>
      <c r="C96" s="1473"/>
      <c r="D96" s="1474"/>
      <c r="E96" s="1473"/>
      <c r="F96" s="1474"/>
      <c r="G96" s="1475"/>
    </row>
    <row r="97" spans="1:7">
      <c r="A97" s="824">
        <v>58</v>
      </c>
      <c r="B97" s="1476"/>
      <c r="C97" s="1473"/>
      <c r="D97" s="1474"/>
      <c r="E97" s="1473"/>
      <c r="F97" s="1474"/>
      <c r="G97" s="1475"/>
    </row>
    <row r="98" spans="1:7">
      <c r="A98" s="824">
        <v>59</v>
      </c>
      <c r="B98" s="1476"/>
      <c r="C98" s="1473"/>
      <c r="D98" s="1474"/>
      <c r="E98" s="1473"/>
      <c r="F98" s="1474"/>
      <c r="G98" s="1475"/>
    </row>
    <row r="99" spans="1:7">
      <c r="A99" s="824">
        <v>60</v>
      </c>
      <c r="B99" s="1476"/>
      <c r="C99" s="1473"/>
      <c r="D99" s="1474"/>
      <c r="E99" s="1473"/>
      <c r="F99" s="1474"/>
      <c r="G99" s="1475"/>
    </row>
    <row r="100" spans="1:7">
      <c r="A100" s="824">
        <v>61</v>
      </c>
      <c r="B100" s="1476"/>
      <c r="C100" s="1473"/>
      <c r="D100" s="1474"/>
      <c r="E100" s="1473"/>
      <c r="F100" s="1474"/>
      <c r="G100" s="1475"/>
    </row>
    <row r="101" spans="1:7">
      <c r="A101" s="824">
        <v>62</v>
      </c>
      <c r="B101" s="1476"/>
      <c r="C101" s="1473"/>
      <c r="D101" s="1474"/>
      <c r="E101" s="1473"/>
      <c r="F101" s="1474"/>
      <c r="G101" s="1475"/>
    </row>
    <row r="102" spans="1:7">
      <c r="A102" s="824">
        <v>63</v>
      </c>
      <c r="B102" s="1476"/>
      <c r="C102" s="1473"/>
      <c r="D102" s="1474"/>
      <c r="E102" s="1473"/>
      <c r="F102" s="1474"/>
      <c r="G102" s="1475"/>
    </row>
    <row r="103" spans="1:7">
      <c r="A103" s="824">
        <v>64</v>
      </c>
      <c r="B103" s="1476"/>
      <c r="C103" s="1473"/>
      <c r="D103" s="1474"/>
      <c r="E103" s="1473"/>
      <c r="F103" s="1474"/>
      <c r="G103" s="1475"/>
    </row>
    <row r="104" spans="1:7">
      <c r="A104" s="824">
        <v>65</v>
      </c>
      <c r="B104" s="1476"/>
      <c r="C104" s="1473"/>
      <c r="D104" s="1474"/>
      <c r="E104" s="1473"/>
      <c r="F104" s="1474"/>
      <c r="G104" s="1475"/>
    </row>
    <row r="105" spans="1:7">
      <c r="A105" s="824">
        <v>66</v>
      </c>
      <c r="B105" s="1476"/>
      <c r="C105" s="1473"/>
      <c r="D105" s="1474"/>
      <c r="E105" s="1473"/>
      <c r="F105" s="1474"/>
      <c r="G105" s="1475"/>
    </row>
    <row r="106" spans="1:7">
      <c r="A106" s="824">
        <v>67</v>
      </c>
      <c r="B106" s="1476"/>
      <c r="C106" s="1473"/>
      <c r="D106" s="1474"/>
      <c r="E106" s="1473"/>
      <c r="F106" s="1474"/>
      <c r="G106" s="1475"/>
    </row>
    <row r="107" spans="1:7">
      <c r="A107" s="824">
        <v>68</v>
      </c>
      <c r="B107" s="1476"/>
      <c r="C107" s="1473"/>
      <c r="D107" s="1474"/>
      <c r="E107" s="1473"/>
      <c r="F107" s="1474"/>
      <c r="G107" s="1475"/>
    </row>
    <row r="108" spans="1:7">
      <c r="A108" s="824">
        <v>69</v>
      </c>
      <c r="B108" s="1476"/>
      <c r="C108" s="1473"/>
      <c r="D108" s="1474"/>
      <c r="E108" s="1473"/>
      <c r="F108" s="1474"/>
      <c r="G108" s="1475"/>
    </row>
    <row r="109" spans="1:7">
      <c r="A109" s="824">
        <v>70</v>
      </c>
      <c r="B109" s="1476"/>
      <c r="C109" s="1473"/>
      <c r="D109" s="1474"/>
      <c r="E109" s="1473"/>
      <c r="F109" s="1474"/>
      <c r="G109" s="1475"/>
    </row>
    <row r="110" spans="1:7">
      <c r="A110" s="824">
        <v>71</v>
      </c>
      <c r="B110" s="1476"/>
      <c r="C110" s="1473"/>
      <c r="D110" s="1474"/>
      <c r="E110" s="1473"/>
      <c r="F110" s="1474"/>
      <c r="G110" s="1475"/>
    </row>
    <row r="111" spans="1:7">
      <c r="A111" s="824">
        <v>72</v>
      </c>
      <c r="B111" s="1476"/>
      <c r="C111" s="1473"/>
      <c r="D111" s="1474"/>
      <c r="E111" s="1473"/>
      <c r="F111" s="1474"/>
      <c r="G111" s="1475"/>
    </row>
    <row r="112" spans="1:7">
      <c r="A112" s="824">
        <v>73</v>
      </c>
      <c r="B112" s="1476"/>
      <c r="C112" s="1473"/>
      <c r="D112" s="1474"/>
      <c r="E112" s="1473"/>
      <c r="F112" s="1474"/>
      <c r="G112" s="1475"/>
    </row>
    <row r="113" spans="1:7">
      <c r="A113" s="824">
        <v>74</v>
      </c>
      <c r="B113" s="1476"/>
      <c r="C113" s="1473"/>
      <c r="D113" s="1474"/>
      <c r="E113" s="1473"/>
      <c r="F113" s="1474"/>
      <c r="G113" s="1475"/>
    </row>
    <row r="114" spans="1:7" ht="15.75" thickBot="1">
      <c r="A114" s="1483">
        <v>75</v>
      </c>
      <c r="B114" s="1478" t="s">
        <v>787</v>
      </c>
      <c r="C114" s="1479"/>
      <c r="D114" s="1480">
        <f>SUM(D13:D113)</f>
        <v>0</v>
      </c>
      <c r="E114" s="1481"/>
      <c r="F114" s="1480">
        <f>SUM(F13:F113)</f>
        <v>0</v>
      </c>
      <c r="G114" s="1482">
        <f>SUM(G82:G113)</f>
        <v>0</v>
      </c>
    </row>
    <row r="115" spans="1:7">
      <c r="B115" s="868"/>
      <c r="C115" s="868"/>
      <c r="D115" s="868"/>
      <c r="E115" s="868"/>
      <c r="F115" s="868"/>
      <c r="G115" s="868" t="s">
        <v>115</v>
      </c>
    </row>
    <row r="116" spans="1:7">
      <c r="D116" s="805" t="s">
        <v>3200</v>
      </c>
    </row>
  </sheetData>
  <printOptions horizontalCentered="1" verticalCentered="1"/>
  <pageMargins left="0.25" right="0.25" top="0.25" bottom="0.25" header="0.5" footer="0.21"/>
  <pageSetup scale="66"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52">
    <pageSetUpPr fitToPage="1"/>
  </sheetPr>
  <dimension ref="A1:J58"/>
  <sheetViews>
    <sheetView defaultGridColor="0" view="pageBreakPreview" colorId="22" zoomScale="60" zoomScaleNormal="70" workbookViewId="0">
      <selection activeCell="C59" sqref="C59"/>
    </sheetView>
  </sheetViews>
  <sheetFormatPr defaultColWidth="12.44140625" defaultRowHeight="15"/>
  <cols>
    <col min="1" max="1" width="4.6640625" style="805" customWidth="1"/>
    <col min="2" max="2" width="52.33203125" style="805" customWidth="1"/>
    <col min="3" max="6" width="13.6640625" style="805" customWidth="1"/>
    <col min="7" max="7" width="12.109375" style="805" customWidth="1"/>
    <col min="8" max="256" width="12.44140625" style="805"/>
    <col min="257" max="257" width="4.6640625" style="805" customWidth="1"/>
    <col min="258" max="258" width="52.33203125" style="805" customWidth="1"/>
    <col min="259" max="262" width="13.6640625" style="805" customWidth="1"/>
    <col min="263" max="263" width="12.109375" style="805" customWidth="1"/>
    <col min="264" max="512" width="12.44140625" style="805"/>
    <col min="513" max="513" width="4.6640625" style="805" customWidth="1"/>
    <col min="514" max="514" width="52.33203125" style="805" customWidth="1"/>
    <col min="515" max="518" width="13.6640625" style="805" customWidth="1"/>
    <col min="519" max="519" width="12.109375" style="805" customWidth="1"/>
    <col min="520" max="768" width="12.44140625" style="805"/>
    <col min="769" max="769" width="4.6640625" style="805" customWidth="1"/>
    <col min="770" max="770" width="52.33203125" style="805" customWidth="1"/>
    <col min="771" max="774" width="13.6640625" style="805" customWidth="1"/>
    <col min="775" max="775" width="12.109375" style="805" customWidth="1"/>
    <col min="776" max="1024" width="12.44140625" style="805"/>
    <col min="1025" max="1025" width="4.6640625" style="805" customWidth="1"/>
    <col min="1026" max="1026" width="52.33203125" style="805" customWidth="1"/>
    <col min="1027" max="1030" width="13.6640625" style="805" customWidth="1"/>
    <col min="1031" max="1031" width="12.109375" style="805" customWidth="1"/>
    <col min="1032" max="1280" width="12.44140625" style="805"/>
    <col min="1281" max="1281" width="4.6640625" style="805" customWidth="1"/>
    <col min="1282" max="1282" width="52.33203125" style="805" customWidth="1"/>
    <col min="1283" max="1286" width="13.6640625" style="805" customWidth="1"/>
    <col min="1287" max="1287" width="12.109375" style="805" customWidth="1"/>
    <col min="1288" max="1536" width="12.44140625" style="805"/>
    <col min="1537" max="1537" width="4.6640625" style="805" customWidth="1"/>
    <col min="1538" max="1538" width="52.33203125" style="805" customWidth="1"/>
    <col min="1539" max="1542" width="13.6640625" style="805" customWidth="1"/>
    <col min="1543" max="1543" width="12.109375" style="805" customWidth="1"/>
    <col min="1544" max="1792" width="12.44140625" style="805"/>
    <col min="1793" max="1793" width="4.6640625" style="805" customWidth="1"/>
    <col min="1794" max="1794" width="52.33203125" style="805" customWidth="1"/>
    <col min="1795" max="1798" width="13.6640625" style="805" customWidth="1"/>
    <col min="1799" max="1799" width="12.109375" style="805" customWidth="1"/>
    <col min="1800" max="2048" width="12.44140625" style="805"/>
    <col min="2049" max="2049" width="4.6640625" style="805" customWidth="1"/>
    <col min="2050" max="2050" width="52.33203125" style="805" customWidth="1"/>
    <col min="2051" max="2054" width="13.6640625" style="805" customWidth="1"/>
    <col min="2055" max="2055" width="12.109375" style="805" customWidth="1"/>
    <col min="2056" max="2304" width="12.44140625" style="805"/>
    <col min="2305" max="2305" width="4.6640625" style="805" customWidth="1"/>
    <col min="2306" max="2306" width="52.33203125" style="805" customWidth="1"/>
    <col min="2307" max="2310" width="13.6640625" style="805" customWidth="1"/>
    <col min="2311" max="2311" width="12.109375" style="805" customWidth="1"/>
    <col min="2312" max="2560" width="12.44140625" style="805"/>
    <col min="2561" max="2561" width="4.6640625" style="805" customWidth="1"/>
    <col min="2562" max="2562" width="52.33203125" style="805" customWidth="1"/>
    <col min="2563" max="2566" width="13.6640625" style="805" customWidth="1"/>
    <col min="2567" max="2567" width="12.109375" style="805" customWidth="1"/>
    <col min="2568" max="2816" width="12.44140625" style="805"/>
    <col min="2817" max="2817" width="4.6640625" style="805" customWidth="1"/>
    <col min="2818" max="2818" width="52.33203125" style="805" customWidth="1"/>
    <col min="2819" max="2822" width="13.6640625" style="805" customWidth="1"/>
    <col min="2823" max="2823" width="12.109375" style="805" customWidth="1"/>
    <col min="2824" max="3072" width="12.44140625" style="805"/>
    <col min="3073" max="3073" width="4.6640625" style="805" customWidth="1"/>
    <col min="3074" max="3074" width="52.33203125" style="805" customWidth="1"/>
    <col min="3075" max="3078" width="13.6640625" style="805" customWidth="1"/>
    <col min="3079" max="3079" width="12.109375" style="805" customWidth="1"/>
    <col min="3080" max="3328" width="12.44140625" style="805"/>
    <col min="3329" max="3329" width="4.6640625" style="805" customWidth="1"/>
    <col min="3330" max="3330" width="52.33203125" style="805" customWidth="1"/>
    <col min="3331" max="3334" width="13.6640625" style="805" customWidth="1"/>
    <col min="3335" max="3335" width="12.109375" style="805" customWidth="1"/>
    <col min="3336" max="3584" width="12.44140625" style="805"/>
    <col min="3585" max="3585" width="4.6640625" style="805" customWidth="1"/>
    <col min="3586" max="3586" width="52.33203125" style="805" customWidth="1"/>
    <col min="3587" max="3590" width="13.6640625" style="805" customWidth="1"/>
    <col min="3591" max="3591" width="12.109375" style="805" customWidth="1"/>
    <col min="3592" max="3840" width="12.44140625" style="805"/>
    <col min="3841" max="3841" width="4.6640625" style="805" customWidth="1"/>
    <col min="3842" max="3842" width="52.33203125" style="805" customWidth="1"/>
    <col min="3843" max="3846" width="13.6640625" style="805" customWidth="1"/>
    <col min="3847" max="3847" width="12.109375" style="805" customWidth="1"/>
    <col min="3848" max="4096" width="12.44140625" style="805"/>
    <col min="4097" max="4097" width="4.6640625" style="805" customWidth="1"/>
    <col min="4098" max="4098" width="52.33203125" style="805" customWidth="1"/>
    <col min="4099" max="4102" width="13.6640625" style="805" customWidth="1"/>
    <col min="4103" max="4103" width="12.109375" style="805" customWidth="1"/>
    <col min="4104" max="4352" width="12.44140625" style="805"/>
    <col min="4353" max="4353" width="4.6640625" style="805" customWidth="1"/>
    <col min="4354" max="4354" width="52.33203125" style="805" customWidth="1"/>
    <col min="4355" max="4358" width="13.6640625" style="805" customWidth="1"/>
    <col min="4359" max="4359" width="12.109375" style="805" customWidth="1"/>
    <col min="4360" max="4608" width="12.44140625" style="805"/>
    <col min="4609" max="4609" width="4.6640625" style="805" customWidth="1"/>
    <col min="4610" max="4610" width="52.33203125" style="805" customWidth="1"/>
    <col min="4611" max="4614" width="13.6640625" style="805" customWidth="1"/>
    <col min="4615" max="4615" width="12.109375" style="805" customWidth="1"/>
    <col min="4616" max="4864" width="12.44140625" style="805"/>
    <col min="4865" max="4865" width="4.6640625" style="805" customWidth="1"/>
    <col min="4866" max="4866" width="52.33203125" style="805" customWidth="1"/>
    <col min="4867" max="4870" width="13.6640625" style="805" customWidth="1"/>
    <col min="4871" max="4871" width="12.109375" style="805" customWidth="1"/>
    <col min="4872" max="5120" width="12.44140625" style="805"/>
    <col min="5121" max="5121" width="4.6640625" style="805" customWidth="1"/>
    <col min="5122" max="5122" width="52.33203125" style="805" customWidth="1"/>
    <col min="5123" max="5126" width="13.6640625" style="805" customWidth="1"/>
    <col min="5127" max="5127" width="12.109375" style="805" customWidth="1"/>
    <col min="5128" max="5376" width="12.44140625" style="805"/>
    <col min="5377" max="5377" width="4.6640625" style="805" customWidth="1"/>
    <col min="5378" max="5378" width="52.33203125" style="805" customWidth="1"/>
    <col min="5379" max="5382" width="13.6640625" style="805" customWidth="1"/>
    <col min="5383" max="5383" width="12.109375" style="805" customWidth="1"/>
    <col min="5384" max="5632" width="12.44140625" style="805"/>
    <col min="5633" max="5633" width="4.6640625" style="805" customWidth="1"/>
    <col min="5634" max="5634" width="52.33203125" style="805" customWidth="1"/>
    <col min="5635" max="5638" width="13.6640625" style="805" customWidth="1"/>
    <col min="5639" max="5639" width="12.109375" style="805" customWidth="1"/>
    <col min="5640" max="5888" width="12.44140625" style="805"/>
    <col min="5889" max="5889" width="4.6640625" style="805" customWidth="1"/>
    <col min="5890" max="5890" width="52.33203125" style="805" customWidth="1"/>
    <col min="5891" max="5894" width="13.6640625" style="805" customWidth="1"/>
    <col min="5895" max="5895" width="12.109375" style="805" customWidth="1"/>
    <col min="5896" max="6144" width="12.44140625" style="805"/>
    <col min="6145" max="6145" width="4.6640625" style="805" customWidth="1"/>
    <col min="6146" max="6146" width="52.33203125" style="805" customWidth="1"/>
    <col min="6147" max="6150" width="13.6640625" style="805" customWidth="1"/>
    <col min="6151" max="6151" width="12.109375" style="805" customWidth="1"/>
    <col min="6152" max="6400" width="12.44140625" style="805"/>
    <col min="6401" max="6401" width="4.6640625" style="805" customWidth="1"/>
    <col min="6402" max="6402" width="52.33203125" style="805" customWidth="1"/>
    <col min="6403" max="6406" width="13.6640625" style="805" customWidth="1"/>
    <col min="6407" max="6407" width="12.109375" style="805" customWidth="1"/>
    <col min="6408" max="6656" width="12.44140625" style="805"/>
    <col min="6657" max="6657" width="4.6640625" style="805" customWidth="1"/>
    <col min="6658" max="6658" width="52.33203125" style="805" customWidth="1"/>
    <col min="6659" max="6662" width="13.6640625" style="805" customWidth="1"/>
    <col min="6663" max="6663" width="12.109375" style="805" customWidth="1"/>
    <col min="6664" max="6912" width="12.44140625" style="805"/>
    <col min="6913" max="6913" width="4.6640625" style="805" customWidth="1"/>
    <col min="6914" max="6914" width="52.33203125" style="805" customWidth="1"/>
    <col min="6915" max="6918" width="13.6640625" style="805" customWidth="1"/>
    <col min="6919" max="6919" width="12.109375" style="805" customWidth="1"/>
    <col min="6920" max="7168" width="12.44140625" style="805"/>
    <col min="7169" max="7169" width="4.6640625" style="805" customWidth="1"/>
    <col min="7170" max="7170" width="52.33203125" style="805" customWidth="1"/>
    <col min="7171" max="7174" width="13.6640625" style="805" customWidth="1"/>
    <col min="7175" max="7175" width="12.109375" style="805" customWidth="1"/>
    <col min="7176" max="7424" width="12.44140625" style="805"/>
    <col min="7425" max="7425" width="4.6640625" style="805" customWidth="1"/>
    <col min="7426" max="7426" width="52.33203125" style="805" customWidth="1"/>
    <col min="7427" max="7430" width="13.6640625" style="805" customWidth="1"/>
    <col min="7431" max="7431" width="12.109375" style="805" customWidth="1"/>
    <col min="7432" max="7680" width="12.44140625" style="805"/>
    <col min="7681" max="7681" width="4.6640625" style="805" customWidth="1"/>
    <col min="7682" max="7682" width="52.33203125" style="805" customWidth="1"/>
    <col min="7683" max="7686" width="13.6640625" style="805" customWidth="1"/>
    <col min="7687" max="7687" width="12.109375" style="805" customWidth="1"/>
    <col min="7688" max="7936" width="12.44140625" style="805"/>
    <col min="7937" max="7937" width="4.6640625" style="805" customWidth="1"/>
    <col min="7938" max="7938" width="52.33203125" style="805" customWidth="1"/>
    <col min="7939" max="7942" width="13.6640625" style="805" customWidth="1"/>
    <col min="7943" max="7943" width="12.109375" style="805" customWidth="1"/>
    <col min="7944" max="8192" width="12.44140625" style="805"/>
    <col min="8193" max="8193" width="4.6640625" style="805" customWidth="1"/>
    <col min="8194" max="8194" width="52.33203125" style="805" customWidth="1"/>
    <col min="8195" max="8198" width="13.6640625" style="805" customWidth="1"/>
    <col min="8199" max="8199" width="12.109375" style="805" customWidth="1"/>
    <col min="8200" max="8448" width="12.44140625" style="805"/>
    <col min="8449" max="8449" width="4.6640625" style="805" customWidth="1"/>
    <col min="8450" max="8450" width="52.33203125" style="805" customWidth="1"/>
    <col min="8451" max="8454" width="13.6640625" style="805" customWidth="1"/>
    <col min="8455" max="8455" width="12.109375" style="805" customWidth="1"/>
    <col min="8456" max="8704" width="12.44140625" style="805"/>
    <col min="8705" max="8705" width="4.6640625" style="805" customWidth="1"/>
    <col min="8706" max="8706" width="52.33203125" style="805" customWidth="1"/>
    <col min="8707" max="8710" width="13.6640625" style="805" customWidth="1"/>
    <col min="8711" max="8711" width="12.109375" style="805" customWidth="1"/>
    <col min="8712" max="8960" width="12.44140625" style="805"/>
    <col min="8961" max="8961" width="4.6640625" style="805" customWidth="1"/>
    <col min="8962" max="8962" width="52.33203125" style="805" customWidth="1"/>
    <col min="8963" max="8966" width="13.6640625" style="805" customWidth="1"/>
    <col min="8967" max="8967" width="12.109375" style="805" customWidth="1"/>
    <col min="8968" max="9216" width="12.44140625" style="805"/>
    <col min="9217" max="9217" width="4.6640625" style="805" customWidth="1"/>
    <col min="9218" max="9218" width="52.33203125" style="805" customWidth="1"/>
    <col min="9219" max="9222" width="13.6640625" style="805" customWidth="1"/>
    <col min="9223" max="9223" width="12.109375" style="805" customWidth="1"/>
    <col min="9224" max="9472" width="12.44140625" style="805"/>
    <col min="9473" max="9473" width="4.6640625" style="805" customWidth="1"/>
    <col min="9474" max="9474" width="52.33203125" style="805" customWidth="1"/>
    <col min="9475" max="9478" width="13.6640625" style="805" customWidth="1"/>
    <col min="9479" max="9479" width="12.109375" style="805" customWidth="1"/>
    <col min="9480" max="9728" width="12.44140625" style="805"/>
    <col min="9729" max="9729" width="4.6640625" style="805" customWidth="1"/>
    <col min="9730" max="9730" width="52.33203125" style="805" customWidth="1"/>
    <col min="9731" max="9734" width="13.6640625" style="805" customWidth="1"/>
    <col min="9735" max="9735" width="12.109375" style="805" customWidth="1"/>
    <col min="9736" max="9984" width="12.44140625" style="805"/>
    <col min="9985" max="9985" width="4.6640625" style="805" customWidth="1"/>
    <col min="9986" max="9986" width="52.33203125" style="805" customWidth="1"/>
    <col min="9987" max="9990" width="13.6640625" style="805" customWidth="1"/>
    <col min="9991" max="9991" width="12.109375" style="805" customWidth="1"/>
    <col min="9992" max="10240" width="12.44140625" style="805"/>
    <col min="10241" max="10241" width="4.6640625" style="805" customWidth="1"/>
    <col min="10242" max="10242" width="52.33203125" style="805" customWidth="1"/>
    <col min="10243" max="10246" width="13.6640625" style="805" customWidth="1"/>
    <col min="10247" max="10247" width="12.109375" style="805" customWidth="1"/>
    <col min="10248" max="10496" width="12.44140625" style="805"/>
    <col min="10497" max="10497" width="4.6640625" style="805" customWidth="1"/>
    <col min="10498" max="10498" width="52.33203125" style="805" customWidth="1"/>
    <col min="10499" max="10502" width="13.6640625" style="805" customWidth="1"/>
    <col min="10503" max="10503" width="12.109375" style="805" customWidth="1"/>
    <col min="10504" max="10752" width="12.44140625" style="805"/>
    <col min="10753" max="10753" width="4.6640625" style="805" customWidth="1"/>
    <col min="10754" max="10754" width="52.33203125" style="805" customWidth="1"/>
    <col min="10755" max="10758" width="13.6640625" style="805" customWidth="1"/>
    <col min="10759" max="10759" width="12.109375" style="805" customWidth="1"/>
    <col min="10760" max="11008" width="12.44140625" style="805"/>
    <col min="11009" max="11009" width="4.6640625" style="805" customWidth="1"/>
    <col min="11010" max="11010" width="52.33203125" style="805" customWidth="1"/>
    <col min="11011" max="11014" width="13.6640625" style="805" customWidth="1"/>
    <col min="11015" max="11015" width="12.109375" style="805" customWidth="1"/>
    <col min="11016" max="11264" width="12.44140625" style="805"/>
    <col min="11265" max="11265" width="4.6640625" style="805" customWidth="1"/>
    <col min="11266" max="11266" width="52.33203125" style="805" customWidth="1"/>
    <col min="11267" max="11270" width="13.6640625" style="805" customWidth="1"/>
    <col min="11271" max="11271" width="12.109375" style="805" customWidth="1"/>
    <col min="11272" max="11520" width="12.44140625" style="805"/>
    <col min="11521" max="11521" width="4.6640625" style="805" customWidth="1"/>
    <col min="11522" max="11522" width="52.33203125" style="805" customWidth="1"/>
    <col min="11523" max="11526" width="13.6640625" style="805" customWidth="1"/>
    <col min="11527" max="11527" width="12.109375" style="805" customWidth="1"/>
    <col min="11528" max="11776" width="12.44140625" style="805"/>
    <col min="11777" max="11777" width="4.6640625" style="805" customWidth="1"/>
    <col min="11778" max="11778" width="52.33203125" style="805" customWidth="1"/>
    <col min="11779" max="11782" width="13.6640625" style="805" customWidth="1"/>
    <col min="11783" max="11783" width="12.109375" style="805" customWidth="1"/>
    <col min="11784" max="12032" width="12.44140625" style="805"/>
    <col min="12033" max="12033" width="4.6640625" style="805" customWidth="1"/>
    <col min="12034" max="12034" width="52.33203125" style="805" customWidth="1"/>
    <col min="12035" max="12038" width="13.6640625" style="805" customWidth="1"/>
    <col min="12039" max="12039" width="12.109375" style="805" customWidth="1"/>
    <col min="12040" max="12288" width="12.44140625" style="805"/>
    <col min="12289" max="12289" width="4.6640625" style="805" customWidth="1"/>
    <col min="12290" max="12290" width="52.33203125" style="805" customWidth="1"/>
    <col min="12291" max="12294" width="13.6640625" style="805" customWidth="1"/>
    <col min="12295" max="12295" width="12.109375" style="805" customWidth="1"/>
    <col min="12296" max="12544" width="12.44140625" style="805"/>
    <col min="12545" max="12545" width="4.6640625" style="805" customWidth="1"/>
    <col min="12546" max="12546" width="52.33203125" style="805" customWidth="1"/>
    <col min="12547" max="12550" width="13.6640625" style="805" customWidth="1"/>
    <col min="12551" max="12551" width="12.109375" style="805" customWidth="1"/>
    <col min="12552" max="12800" width="12.44140625" style="805"/>
    <col min="12801" max="12801" width="4.6640625" style="805" customWidth="1"/>
    <col min="12802" max="12802" width="52.33203125" style="805" customWidth="1"/>
    <col min="12803" max="12806" width="13.6640625" style="805" customWidth="1"/>
    <col min="12807" max="12807" width="12.109375" style="805" customWidth="1"/>
    <col min="12808" max="13056" width="12.44140625" style="805"/>
    <col min="13057" max="13057" width="4.6640625" style="805" customWidth="1"/>
    <col min="13058" max="13058" width="52.33203125" style="805" customWidth="1"/>
    <col min="13059" max="13062" width="13.6640625" style="805" customWidth="1"/>
    <col min="13063" max="13063" width="12.109375" style="805" customWidth="1"/>
    <col min="13064" max="13312" width="12.44140625" style="805"/>
    <col min="13313" max="13313" width="4.6640625" style="805" customWidth="1"/>
    <col min="13314" max="13314" width="52.33203125" style="805" customWidth="1"/>
    <col min="13315" max="13318" width="13.6640625" style="805" customWidth="1"/>
    <col min="13319" max="13319" width="12.109375" style="805" customWidth="1"/>
    <col min="13320" max="13568" width="12.44140625" style="805"/>
    <col min="13569" max="13569" width="4.6640625" style="805" customWidth="1"/>
    <col min="13570" max="13570" width="52.33203125" style="805" customWidth="1"/>
    <col min="13571" max="13574" width="13.6640625" style="805" customWidth="1"/>
    <col min="13575" max="13575" width="12.109375" style="805" customWidth="1"/>
    <col min="13576" max="13824" width="12.44140625" style="805"/>
    <col min="13825" max="13825" width="4.6640625" style="805" customWidth="1"/>
    <col min="13826" max="13826" width="52.33203125" style="805" customWidth="1"/>
    <col min="13827" max="13830" width="13.6640625" style="805" customWidth="1"/>
    <col min="13831" max="13831" width="12.109375" style="805" customWidth="1"/>
    <col min="13832" max="14080" width="12.44140625" style="805"/>
    <col min="14081" max="14081" width="4.6640625" style="805" customWidth="1"/>
    <col min="14082" max="14082" width="52.33203125" style="805" customWidth="1"/>
    <col min="14083" max="14086" width="13.6640625" style="805" customWidth="1"/>
    <col min="14087" max="14087" width="12.109375" style="805" customWidth="1"/>
    <col min="14088" max="14336" width="12.44140625" style="805"/>
    <col min="14337" max="14337" width="4.6640625" style="805" customWidth="1"/>
    <col min="14338" max="14338" width="52.33203125" style="805" customWidth="1"/>
    <col min="14339" max="14342" width="13.6640625" style="805" customWidth="1"/>
    <col min="14343" max="14343" width="12.109375" style="805" customWidth="1"/>
    <col min="14344" max="14592" width="12.44140625" style="805"/>
    <col min="14593" max="14593" width="4.6640625" style="805" customWidth="1"/>
    <col min="14594" max="14594" width="52.33203125" style="805" customWidth="1"/>
    <col min="14595" max="14598" width="13.6640625" style="805" customWidth="1"/>
    <col min="14599" max="14599" width="12.109375" style="805" customWidth="1"/>
    <col min="14600" max="14848" width="12.44140625" style="805"/>
    <col min="14849" max="14849" width="4.6640625" style="805" customWidth="1"/>
    <col min="14850" max="14850" width="52.33203125" style="805" customWidth="1"/>
    <col min="14851" max="14854" width="13.6640625" style="805" customWidth="1"/>
    <col min="14855" max="14855" width="12.109375" style="805" customWidth="1"/>
    <col min="14856" max="15104" width="12.44140625" style="805"/>
    <col min="15105" max="15105" width="4.6640625" style="805" customWidth="1"/>
    <col min="15106" max="15106" width="52.33203125" style="805" customWidth="1"/>
    <col min="15107" max="15110" width="13.6640625" style="805" customWidth="1"/>
    <col min="15111" max="15111" width="12.109375" style="805" customWidth="1"/>
    <col min="15112" max="15360" width="12.44140625" style="805"/>
    <col min="15361" max="15361" width="4.6640625" style="805" customWidth="1"/>
    <col min="15362" max="15362" width="52.33203125" style="805" customWidth="1"/>
    <col min="15363" max="15366" width="13.6640625" style="805" customWidth="1"/>
    <col min="15367" max="15367" width="12.109375" style="805" customWidth="1"/>
    <col min="15368" max="15616" width="12.44140625" style="805"/>
    <col min="15617" max="15617" width="4.6640625" style="805" customWidth="1"/>
    <col min="15618" max="15618" width="52.33203125" style="805" customWidth="1"/>
    <col min="15619" max="15622" width="13.6640625" style="805" customWidth="1"/>
    <col min="15623" max="15623" width="12.109375" style="805" customWidth="1"/>
    <col min="15624" max="15872" width="12.44140625" style="805"/>
    <col min="15873" max="15873" width="4.6640625" style="805" customWidth="1"/>
    <col min="15874" max="15874" width="52.33203125" style="805" customWidth="1"/>
    <col min="15875" max="15878" width="13.6640625" style="805" customWidth="1"/>
    <col min="15879" max="15879" width="12.109375" style="805" customWidth="1"/>
    <col min="15880" max="16128" width="12.44140625" style="805"/>
    <col min="16129" max="16129" width="4.6640625" style="805" customWidth="1"/>
    <col min="16130" max="16130" width="52.33203125" style="805" customWidth="1"/>
    <col min="16131" max="16134" width="13.6640625" style="805" customWidth="1"/>
    <col min="16135" max="16135" width="12.109375" style="805" customWidth="1"/>
    <col min="16136" max="16384" width="12.44140625" style="805"/>
  </cols>
  <sheetData>
    <row r="1" spans="1:10" ht="15.75" thickBot="1">
      <c r="A1" s="799" t="s">
        <v>3065</v>
      </c>
      <c r="E1" s="863"/>
      <c r="F1" s="841"/>
      <c r="G1" s="841"/>
      <c r="J1" s="1484"/>
    </row>
    <row r="2" spans="1:10">
      <c r="A2" s="892"/>
      <c r="B2" s="893"/>
      <c r="C2" s="893"/>
      <c r="D2" s="893"/>
      <c r="E2" s="893"/>
      <c r="F2" s="893"/>
      <c r="G2" s="864"/>
    </row>
    <row r="3" spans="1:10" ht="15.75">
      <c r="A3" s="1485" t="s">
        <v>789</v>
      </c>
      <c r="B3" s="841"/>
      <c r="C3" s="841"/>
      <c r="D3" s="841"/>
      <c r="E3" s="841"/>
      <c r="F3" s="841"/>
      <c r="G3" s="816"/>
    </row>
    <row r="4" spans="1:10">
      <c r="A4" s="812"/>
      <c r="G4" s="813"/>
    </row>
    <row r="5" spans="1:10">
      <c r="A5" s="1486" t="s">
        <v>2125</v>
      </c>
      <c r="G5" s="813"/>
    </row>
    <row r="6" spans="1:10">
      <c r="A6" s="812"/>
      <c r="B6" s="805" t="s">
        <v>2126</v>
      </c>
      <c r="G6" s="813"/>
    </row>
    <row r="7" spans="1:10">
      <c r="A7" s="1486" t="s">
        <v>2127</v>
      </c>
      <c r="G7" s="813"/>
    </row>
    <row r="8" spans="1:10">
      <c r="A8" s="1486"/>
      <c r="B8" s="868" t="s">
        <v>2128</v>
      </c>
      <c r="G8" s="813"/>
    </row>
    <row r="9" spans="1:10">
      <c r="A9" s="1486" t="s">
        <v>2442</v>
      </c>
      <c r="G9" s="813"/>
    </row>
    <row r="10" spans="1:10">
      <c r="A10" s="1486" t="s">
        <v>2070</v>
      </c>
      <c r="B10" s="1487"/>
      <c r="C10" s="827"/>
      <c r="D10" s="827"/>
      <c r="E10" s="827"/>
      <c r="F10" s="827"/>
      <c r="G10" s="828"/>
    </row>
    <row r="11" spans="1:10">
      <c r="A11" s="817"/>
      <c r="B11" s="1488"/>
      <c r="C11" s="903"/>
      <c r="D11" s="903" t="s">
        <v>273</v>
      </c>
      <c r="E11" s="903" t="s">
        <v>273</v>
      </c>
      <c r="F11" s="903"/>
      <c r="G11" s="904" t="s">
        <v>2071</v>
      </c>
    </row>
    <row r="12" spans="1:10">
      <c r="A12" s="824" t="s">
        <v>524</v>
      </c>
      <c r="B12" s="1465" t="s">
        <v>2722</v>
      </c>
      <c r="C12" s="1469" t="s">
        <v>2660</v>
      </c>
      <c r="D12" s="1469" t="s">
        <v>1636</v>
      </c>
      <c r="E12" s="1469" t="s">
        <v>1636</v>
      </c>
      <c r="F12" s="1469" t="s">
        <v>2035</v>
      </c>
      <c r="G12" s="906" t="s">
        <v>1632</v>
      </c>
    </row>
    <row r="13" spans="1:10">
      <c r="A13" s="824" t="s">
        <v>529</v>
      </c>
      <c r="B13" s="1465" t="s">
        <v>2663</v>
      </c>
      <c r="C13" s="1469" t="s">
        <v>2664</v>
      </c>
      <c r="D13" s="1469" t="s">
        <v>2665</v>
      </c>
      <c r="E13" s="1469" t="s">
        <v>2666</v>
      </c>
      <c r="F13" s="1469" t="s">
        <v>2072</v>
      </c>
      <c r="G13" s="906" t="s">
        <v>2073</v>
      </c>
    </row>
    <row r="14" spans="1:10">
      <c r="A14" s="812"/>
      <c r="B14" s="1468"/>
      <c r="C14" s="905"/>
      <c r="D14" s="905"/>
      <c r="E14" s="905"/>
      <c r="F14" s="905"/>
      <c r="G14" s="906" t="s">
        <v>2665</v>
      </c>
    </row>
    <row r="15" spans="1:10">
      <c r="A15" s="825"/>
      <c r="B15" s="1470" t="s">
        <v>2502</v>
      </c>
      <c r="C15" s="1471" t="s">
        <v>2503</v>
      </c>
      <c r="D15" s="1471" t="s">
        <v>272</v>
      </c>
      <c r="E15" s="1471" t="s">
        <v>2279</v>
      </c>
      <c r="F15" s="1471" t="s">
        <v>2468</v>
      </c>
      <c r="G15" s="907" t="s">
        <v>2469</v>
      </c>
    </row>
    <row r="16" spans="1:10">
      <c r="A16" s="824">
        <v>1</v>
      </c>
      <c r="B16" s="1476"/>
      <c r="C16" s="1474"/>
      <c r="D16" s="1474"/>
      <c r="E16" s="1474"/>
      <c r="F16" s="1474"/>
      <c r="G16" s="1489" t="str">
        <f t="shared" ref="G16:G41" si="0">IF(ISERR(F16/D16)," ",(F16/D16))</f>
        <v xml:space="preserve"> </v>
      </c>
    </row>
    <row r="17" spans="1:7">
      <c r="A17" s="824">
        <v>2</v>
      </c>
      <c r="B17" s="1476"/>
      <c r="C17" s="1474"/>
      <c r="D17" s="1474"/>
      <c r="E17" s="1474"/>
      <c r="F17" s="1474"/>
      <c r="G17" s="1490" t="str">
        <f t="shared" si="0"/>
        <v xml:space="preserve"> </v>
      </c>
    </row>
    <row r="18" spans="1:7">
      <c r="A18" s="824">
        <v>3</v>
      </c>
      <c r="B18" s="1491" t="s">
        <v>1673</v>
      </c>
      <c r="C18" s="1474"/>
      <c r="D18" s="1474"/>
      <c r="E18" s="1474"/>
      <c r="F18" s="1474"/>
      <c r="G18" s="1490" t="str">
        <f t="shared" si="0"/>
        <v xml:space="preserve"> </v>
      </c>
    </row>
    <row r="19" spans="1:7">
      <c r="A19" s="824">
        <v>4</v>
      </c>
      <c r="B19" s="1476"/>
      <c r="C19" s="1474"/>
      <c r="D19" s="1474"/>
      <c r="E19" s="1474"/>
      <c r="F19" s="1474"/>
      <c r="G19" s="1490" t="str">
        <f t="shared" si="0"/>
        <v xml:space="preserve"> </v>
      </c>
    </row>
    <row r="20" spans="1:7">
      <c r="A20" s="824">
        <v>5</v>
      </c>
      <c r="B20" s="1476"/>
      <c r="C20" s="1474"/>
      <c r="D20" s="1474"/>
      <c r="E20" s="1474"/>
      <c r="F20" s="1474"/>
      <c r="G20" s="1490" t="str">
        <f t="shared" si="0"/>
        <v xml:space="preserve"> </v>
      </c>
    </row>
    <row r="21" spans="1:7">
      <c r="A21" s="824">
        <v>6</v>
      </c>
      <c r="B21" s="1476"/>
      <c r="C21" s="1474"/>
      <c r="D21" s="1474"/>
      <c r="E21" s="1474"/>
      <c r="F21" s="1474"/>
      <c r="G21" s="1490" t="str">
        <f t="shared" si="0"/>
        <v xml:space="preserve"> </v>
      </c>
    </row>
    <row r="22" spans="1:7">
      <c r="A22" s="824">
        <v>7</v>
      </c>
      <c r="B22" s="1476"/>
      <c r="C22" s="1474"/>
      <c r="D22" s="1474"/>
      <c r="E22" s="1474"/>
      <c r="F22" s="1474"/>
      <c r="G22" s="1490" t="str">
        <f t="shared" si="0"/>
        <v xml:space="preserve"> </v>
      </c>
    </row>
    <row r="23" spans="1:7">
      <c r="A23" s="824">
        <v>8</v>
      </c>
      <c r="B23" s="1476"/>
      <c r="C23" s="1474"/>
      <c r="D23" s="1474"/>
      <c r="E23" s="1474"/>
      <c r="F23" s="1474"/>
      <c r="G23" s="1490" t="str">
        <f t="shared" si="0"/>
        <v xml:space="preserve"> </v>
      </c>
    </row>
    <row r="24" spans="1:7">
      <c r="A24" s="824">
        <v>9</v>
      </c>
      <c r="B24" s="1476"/>
      <c r="C24" s="1474"/>
      <c r="D24" s="1474"/>
      <c r="E24" s="1474"/>
      <c r="F24" s="1474"/>
      <c r="G24" s="1490" t="str">
        <f t="shared" si="0"/>
        <v xml:space="preserve"> </v>
      </c>
    </row>
    <row r="25" spans="1:7">
      <c r="A25" s="824">
        <v>10</v>
      </c>
      <c r="B25" s="1476"/>
      <c r="C25" s="1474"/>
      <c r="D25" s="1474"/>
      <c r="E25" s="1474"/>
      <c r="F25" s="1474"/>
      <c r="G25" s="1490" t="str">
        <f t="shared" si="0"/>
        <v xml:space="preserve"> </v>
      </c>
    </row>
    <row r="26" spans="1:7">
      <c r="A26" s="824">
        <v>11</v>
      </c>
      <c r="B26" s="1476"/>
      <c r="C26" s="1474"/>
      <c r="D26" s="1474"/>
      <c r="E26" s="1474"/>
      <c r="F26" s="1474"/>
      <c r="G26" s="1490" t="str">
        <f t="shared" si="0"/>
        <v xml:space="preserve"> </v>
      </c>
    </row>
    <row r="27" spans="1:7">
      <c r="A27" s="824">
        <v>12</v>
      </c>
      <c r="B27" s="1476"/>
      <c r="C27" s="1474"/>
      <c r="D27" s="1474"/>
      <c r="E27" s="1474"/>
      <c r="F27" s="1474"/>
      <c r="G27" s="1490" t="str">
        <f t="shared" si="0"/>
        <v xml:space="preserve"> </v>
      </c>
    </row>
    <row r="28" spans="1:7">
      <c r="A28" s="824">
        <v>13</v>
      </c>
      <c r="B28" s="1476"/>
      <c r="C28" s="1474"/>
      <c r="D28" s="1474"/>
      <c r="E28" s="1474"/>
      <c r="F28" s="1474"/>
      <c r="G28" s="1490" t="str">
        <f t="shared" si="0"/>
        <v xml:space="preserve"> </v>
      </c>
    </row>
    <row r="29" spans="1:7">
      <c r="A29" s="824">
        <v>14</v>
      </c>
      <c r="B29" s="1476"/>
      <c r="C29" s="1474"/>
      <c r="D29" s="1474"/>
      <c r="E29" s="1474"/>
      <c r="F29" s="1474"/>
      <c r="G29" s="1490" t="str">
        <f t="shared" si="0"/>
        <v xml:space="preserve"> </v>
      </c>
    </row>
    <row r="30" spans="1:7">
      <c r="A30" s="824">
        <v>15</v>
      </c>
      <c r="B30" s="1476"/>
      <c r="C30" s="1474"/>
      <c r="D30" s="1474"/>
      <c r="E30" s="1474"/>
      <c r="F30" s="1474"/>
      <c r="G30" s="1490" t="str">
        <f t="shared" si="0"/>
        <v xml:space="preserve"> </v>
      </c>
    </row>
    <row r="31" spans="1:7">
      <c r="A31" s="824">
        <v>16</v>
      </c>
      <c r="B31" s="1476"/>
      <c r="C31" s="1474"/>
      <c r="D31" s="1474"/>
      <c r="E31" s="1474"/>
      <c r="F31" s="1474"/>
      <c r="G31" s="1490" t="str">
        <f t="shared" si="0"/>
        <v xml:space="preserve"> </v>
      </c>
    </row>
    <row r="32" spans="1:7">
      <c r="A32" s="824">
        <v>17</v>
      </c>
      <c r="B32" s="1476"/>
      <c r="C32" s="1474"/>
      <c r="D32" s="1474"/>
      <c r="E32" s="1474"/>
      <c r="F32" s="1474"/>
      <c r="G32" s="1490" t="str">
        <f t="shared" si="0"/>
        <v xml:space="preserve"> </v>
      </c>
    </row>
    <row r="33" spans="1:7">
      <c r="A33" s="824">
        <v>18</v>
      </c>
      <c r="B33" s="1476"/>
      <c r="C33" s="1474"/>
      <c r="D33" s="1474"/>
      <c r="E33" s="1474"/>
      <c r="F33" s="1474"/>
      <c r="G33" s="1490" t="str">
        <f t="shared" si="0"/>
        <v xml:space="preserve"> </v>
      </c>
    </row>
    <row r="34" spans="1:7">
      <c r="A34" s="824">
        <v>19</v>
      </c>
      <c r="B34" s="1476"/>
      <c r="C34" s="1474"/>
      <c r="D34" s="1474"/>
      <c r="E34" s="1474"/>
      <c r="F34" s="1474"/>
      <c r="G34" s="1490" t="str">
        <f t="shared" si="0"/>
        <v xml:space="preserve"> </v>
      </c>
    </row>
    <row r="35" spans="1:7">
      <c r="A35" s="824">
        <v>20</v>
      </c>
      <c r="B35" s="1476"/>
      <c r="C35" s="1474"/>
      <c r="D35" s="1474"/>
      <c r="E35" s="1474"/>
      <c r="F35" s="1474"/>
      <c r="G35" s="1490" t="str">
        <f t="shared" si="0"/>
        <v xml:space="preserve"> </v>
      </c>
    </row>
    <row r="36" spans="1:7">
      <c r="A36" s="824">
        <v>21</v>
      </c>
      <c r="B36" s="1476"/>
      <c r="C36" s="1474"/>
      <c r="D36" s="1474"/>
      <c r="E36" s="1474"/>
      <c r="F36" s="1474"/>
      <c r="G36" s="1490" t="str">
        <f t="shared" si="0"/>
        <v xml:space="preserve"> </v>
      </c>
    </row>
    <row r="37" spans="1:7">
      <c r="A37" s="824">
        <v>22</v>
      </c>
      <c r="B37" s="1476"/>
      <c r="C37" s="1474"/>
      <c r="D37" s="1474"/>
      <c r="E37" s="1474"/>
      <c r="F37" s="1474"/>
      <c r="G37" s="1490" t="str">
        <f t="shared" si="0"/>
        <v xml:space="preserve"> </v>
      </c>
    </row>
    <row r="38" spans="1:7">
      <c r="A38" s="824">
        <v>23</v>
      </c>
      <c r="B38" s="1476"/>
      <c r="C38" s="1474"/>
      <c r="D38" s="1474"/>
      <c r="E38" s="1474"/>
      <c r="F38" s="1474"/>
      <c r="G38" s="1490" t="str">
        <f t="shared" si="0"/>
        <v xml:space="preserve"> </v>
      </c>
    </row>
    <row r="39" spans="1:7">
      <c r="A39" s="824">
        <v>24</v>
      </c>
      <c r="B39" s="1476"/>
      <c r="C39" s="1474"/>
      <c r="D39" s="1474"/>
      <c r="E39" s="1474"/>
      <c r="F39" s="1474"/>
      <c r="G39" s="1490" t="str">
        <f t="shared" si="0"/>
        <v xml:space="preserve"> </v>
      </c>
    </row>
    <row r="40" spans="1:7">
      <c r="A40" s="824">
        <v>25</v>
      </c>
      <c r="B40" s="1476"/>
      <c r="C40" s="1474"/>
      <c r="D40" s="1474"/>
      <c r="E40" s="1474"/>
      <c r="F40" s="1474"/>
      <c r="G40" s="1490" t="str">
        <f t="shared" si="0"/>
        <v xml:space="preserve"> </v>
      </c>
    </row>
    <row r="41" spans="1:7">
      <c r="A41" s="824">
        <v>26</v>
      </c>
      <c r="B41" s="1476"/>
      <c r="C41" s="1474"/>
      <c r="D41" s="1474"/>
      <c r="E41" s="1474"/>
      <c r="F41" s="1474"/>
      <c r="G41" s="1489" t="str">
        <f t="shared" si="0"/>
        <v xml:space="preserve"> </v>
      </c>
    </row>
    <row r="42" spans="1:7" ht="15.75" thickBot="1">
      <c r="A42" s="1483">
        <v>27</v>
      </c>
      <c r="B42" s="1478" t="s">
        <v>2074</v>
      </c>
      <c r="C42" s="1481"/>
      <c r="D42" s="1492">
        <f>SUM(D16:D41)</f>
        <v>0</v>
      </c>
      <c r="E42" s="1492">
        <f>SUM(E16:E41)</f>
        <v>0</v>
      </c>
      <c r="F42" s="1493">
        <f>SUM(F16:F41)</f>
        <v>0</v>
      </c>
      <c r="G42" s="1494"/>
    </row>
    <row r="43" spans="1:7">
      <c r="B43" s="868"/>
      <c r="C43" s="868"/>
      <c r="D43" s="868"/>
      <c r="E43" s="868"/>
      <c r="F43" s="898" t="s">
        <v>115</v>
      </c>
      <c r="G43" s="898"/>
    </row>
    <row r="44" spans="1:7">
      <c r="A44" s="841" t="s">
        <v>2075</v>
      </c>
      <c r="B44" s="841"/>
      <c r="C44" s="841"/>
      <c r="D44" s="841"/>
      <c r="E44" s="841"/>
      <c r="F44" s="841"/>
      <c r="G44" s="841"/>
    </row>
    <row r="50" spans="2:2">
      <c r="B50" s="862"/>
    </row>
    <row r="53" spans="2:2">
      <c r="B53" s="862"/>
    </row>
    <row r="54" spans="2:2">
      <c r="B54" s="862"/>
    </row>
    <row r="55" spans="2:2">
      <c r="B55" s="862"/>
    </row>
    <row r="56" spans="2:2">
      <c r="B56" s="862"/>
    </row>
    <row r="57" spans="2:2">
      <c r="B57" s="862"/>
    </row>
    <row r="58" spans="2:2">
      <c r="B58" s="862"/>
    </row>
  </sheetData>
  <printOptions horizontalCentered="1" verticalCentered="1"/>
  <pageMargins left="0.25" right="0.25" top="0.25" bottom="0.25" header="0.5" footer="0.21"/>
  <pageSetup scale="69" orientation="portrait" r:id="rId1"/>
  <headerFooter alignWithMargins="0"/>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3">
    <pageSetUpPr fitToPage="1"/>
  </sheetPr>
  <dimension ref="A1:L78"/>
  <sheetViews>
    <sheetView view="pageBreakPreview" zoomScale="60" zoomScaleNormal="100" workbookViewId="0">
      <selection activeCell="J29" sqref="J29:M52"/>
    </sheetView>
  </sheetViews>
  <sheetFormatPr defaultColWidth="12.44140625" defaultRowHeight="12.75"/>
  <cols>
    <col min="1" max="1" width="3.6640625" style="1595" customWidth="1"/>
    <col min="2" max="2" width="1.6640625" style="1595" customWidth="1"/>
    <col min="3" max="3" width="50.6640625" style="1595" customWidth="1"/>
    <col min="4" max="4" width="17.21875" style="1595" customWidth="1"/>
    <col min="5" max="5" width="35.77734375" style="1595" customWidth="1"/>
    <col min="6" max="9" width="17.109375" style="1595" customWidth="1"/>
    <col min="10" max="10" width="13.5546875" style="1595" bestFit="1" customWidth="1"/>
    <col min="11" max="16384" width="12.44140625" style="1595"/>
  </cols>
  <sheetData>
    <row r="1" spans="1:9" ht="34.5" customHeight="1" thickBot="1">
      <c r="A1" s="799" t="s">
        <v>3065</v>
      </c>
      <c r="E1" s="1596"/>
    </row>
    <row r="2" spans="1:9">
      <c r="A2" s="1597"/>
      <c r="B2" s="1598"/>
      <c r="C2" s="1598"/>
      <c r="D2" s="1598"/>
      <c r="E2" s="1598"/>
      <c r="F2" s="1598"/>
      <c r="G2" s="1598"/>
      <c r="H2" s="1598"/>
      <c r="I2" s="1599"/>
    </row>
    <row r="3" spans="1:9">
      <c r="A3" s="1600" t="s">
        <v>2076</v>
      </c>
      <c r="B3" s="1601"/>
      <c r="C3" s="1601"/>
      <c r="D3" s="1601"/>
      <c r="E3" s="1601"/>
      <c r="F3" s="1601"/>
      <c r="G3" s="1601"/>
      <c r="H3" s="1601"/>
      <c r="I3" s="1602"/>
    </row>
    <row r="4" spans="1:9">
      <c r="A4" s="1603" t="s">
        <v>2077</v>
      </c>
      <c r="B4" s="1601"/>
      <c r="C4" s="1601"/>
      <c r="D4" s="1601"/>
      <c r="E4" s="1601"/>
      <c r="F4" s="1601"/>
      <c r="G4" s="1601"/>
      <c r="H4" s="1601"/>
      <c r="I4" s="1602"/>
    </row>
    <row r="5" spans="1:9">
      <c r="A5" s="1603" t="s">
        <v>2078</v>
      </c>
      <c r="B5" s="1601"/>
      <c r="C5" s="1601"/>
      <c r="D5" s="1601"/>
      <c r="E5" s="1601"/>
      <c r="F5" s="1601"/>
      <c r="G5" s="1601"/>
      <c r="H5" s="1601"/>
      <c r="I5" s="1602"/>
    </row>
    <row r="6" spans="1:9">
      <c r="A6" s="1604"/>
      <c r="I6" s="1605"/>
    </row>
    <row r="7" spans="1:9">
      <c r="A7" s="1606" t="s">
        <v>1161</v>
      </c>
      <c r="C7" s="1595" t="s">
        <v>2079</v>
      </c>
      <c r="I7" s="1605"/>
    </row>
    <row r="8" spans="1:9">
      <c r="A8" s="1606" t="s">
        <v>1163</v>
      </c>
      <c r="C8" s="1595" t="s">
        <v>2080</v>
      </c>
      <c r="I8" s="1605"/>
    </row>
    <row r="9" spans="1:9">
      <c r="A9" s="1604"/>
      <c r="C9" s="1595" t="s">
        <v>2375</v>
      </c>
      <c r="I9" s="1605"/>
    </row>
    <row r="10" spans="1:9">
      <c r="A10" s="1606" t="s">
        <v>1166</v>
      </c>
      <c r="C10" s="1595" t="s">
        <v>261</v>
      </c>
      <c r="I10" s="1605"/>
    </row>
    <row r="11" spans="1:9">
      <c r="A11" s="1604"/>
      <c r="C11" s="1595" t="s">
        <v>262</v>
      </c>
      <c r="I11" s="1605"/>
    </row>
    <row r="12" spans="1:9">
      <c r="A12" s="1604"/>
      <c r="C12" s="1595" t="s">
        <v>263</v>
      </c>
      <c r="I12" s="1605"/>
    </row>
    <row r="13" spans="1:9">
      <c r="A13" s="1604"/>
      <c r="C13" s="1595" t="s">
        <v>264</v>
      </c>
      <c r="I13" s="1605"/>
    </row>
    <row r="14" spans="1:9">
      <c r="A14" s="1604"/>
      <c r="C14" s="1595" t="s">
        <v>1365</v>
      </c>
      <c r="I14" s="1605"/>
    </row>
    <row r="15" spans="1:9">
      <c r="A15" s="1604"/>
      <c r="C15" s="1595" t="s">
        <v>1668</v>
      </c>
      <c r="I15" s="1605"/>
    </row>
    <row r="16" spans="1:9">
      <c r="A16" s="1604"/>
      <c r="C16" s="1595" t="s">
        <v>1669</v>
      </c>
      <c r="F16" s="1607"/>
      <c r="I16" s="1605"/>
    </row>
    <row r="17" spans="1:12">
      <c r="A17" s="1604"/>
      <c r="C17" s="1595" t="s">
        <v>1670</v>
      </c>
      <c r="I17" s="1605"/>
    </row>
    <row r="18" spans="1:12">
      <c r="A18" s="1604"/>
      <c r="C18" s="1595" t="s">
        <v>1671</v>
      </c>
      <c r="I18" s="1605"/>
    </row>
    <row r="19" spans="1:12">
      <c r="A19" s="1606" t="s">
        <v>1169</v>
      </c>
      <c r="C19" s="1595" t="s">
        <v>1672</v>
      </c>
      <c r="I19" s="1605"/>
    </row>
    <row r="20" spans="1:12">
      <c r="A20" s="1604"/>
      <c r="C20" s="1595" t="s">
        <v>2383</v>
      </c>
      <c r="I20" s="1605"/>
    </row>
    <row r="21" spans="1:12">
      <c r="A21" s="1604"/>
      <c r="I21" s="1605"/>
    </row>
    <row r="22" spans="1:12">
      <c r="A22" s="1608"/>
      <c r="B22" s="1609"/>
      <c r="C22" s="1609"/>
      <c r="D22" s="1609"/>
      <c r="E22" s="1609"/>
      <c r="F22" s="1609"/>
      <c r="G22" s="1609"/>
      <c r="H22" s="1609"/>
      <c r="I22" s="1610"/>
    </row>
    <row r="23" spans="1:12">
      <c r="A23" s="1600" t="s">
        <v>2384</v>
      </c>
      <c r="B23" s="1601"/>
      <c r="C23" s="1601"/>
      <c r="D23" s="1601"/>
      <c r="E23" s="1601"/>
      <c r="F23" s="1601"/>
      <c r="G23" s="1601"/>
      <c r="H23" s="1601"/>
      <c r="I23" s="1602"/>
    </row>
    <row r="24" spans="1:12">
      <c r="A24" s="1611"/>
      <c r="B24" s="1612"/>
      <c r="C24" s="1612"/>
      <c r="D24" s="1612"/>
      <c r="E24" s="1612"/>
      <c r="F24" s="1612"/>
      <c r="G24" s="1612"/>
      <c r="H24" s="1612"/>
      <c r="I24" s="1613"/>
    </row>
    <row r="25" spans="1:12">
      <c r="A25" s="1614"/>
      <c r="C25" s="1615"/>
      <c r="D25" s="1615"/>
      <c r="E25" s="1616" t="s">
        <v>946</v>
      </c>
      <c r="F25" s="1616" t="s">
        <v>946</v>
      </c>
      <c r="G25" s="1615"/>
      <c r="H25" s="1615"/>
      <c r="I25" s="1605"/>
    </row>
    <row r="26" spans="1:12">
      <c r="A26" s="1614"/>
      <c r="C26" s="1615"/>
      <c r="D26" s="1615"/>
      <c r="E26" s="1616" t="s">
        <v>2385</v>
      </c>
      <c r="F26" s="1616" t="s">
        <v>2386</v>
      </c>
      <c r="G26" s="1616" t="s">
        <v>946</v>
      </c>
      <c r="H26" s="1615"/>
      <c r="I26" s="1617" t="s">
        <v>1435</v>
      </c>
    </row>
    <row r="27" spans="1:12">
      <c r="A27" s="1614"/>
      <c r="C27" s="1615"/>
      <c r="D27" s="1615"/>
      <c r="E27" s="1616" t="s">
        <v>2387</v>
      </c>
      <c r="F27" s="1616" t="s">
        <v>2388</v>
      </c>
      <c r="G27" s="1616" t="s">
        <v>2389</v>
      </c>
      <c r="H27" s="1616" t="s">
        <v>2390</v>
      </c>
      <c r="I27" s="1617" t="s">
        <v>2444</v>
      </c>
    </row>
    <row r="28" spans="1:12">
      <c r="A28" s="1614"/>
      <c r="C28" s="1615"/>
      <c r="D28" s="1618" t="s">
        <v>2391</v>
      </c>
      <c r="E28" s="1616" t="s">
        <v>2392</v>
      </c>
      <c r="F28" s="1616" t="s">
        <v>2295</v>
      </c>
      <c r="G28" s="1616" t="s">
        <v>2296</v>
      </c>
      <c r="H28" s="1616" t="s">
        <v>2389</v>
      </c>
      <c r="I28" s="1617" t="s">
        <v>2297</v>
      </c>
    </row>
    <row r="29" spans="1:12">
      <c r="A29" s="1614"/>
      <c r="C29" s="1615"/>
      <c r="D29" s="1618" t="s">
        <v>945</v>
      </c>
      <c r="E29" s="1616" t="s">
        <v>2298</v>
      </c>
      <c r="F29" s="1616" t="s">
        <v>2299</v>
      </c>
      <c r="G29" s="1616" t="s">
        <v>2300</v>
      </c>
      <c r="H29" s="1616" t="s">
        <v>2300</v>
      </c>
      <c r="I29" s="1617" t="s">
        <v>1146</v>
      </c>
    </row>
    <row r="30" spans="1:12">
      <c r="A30" s="1614" t="s">
        <v>524</v>
      </c>
      <c r="C30" s="1616" t="s">
        <v>2301</v>
      </c>
      <c r="D30" s="1618" t="s">
        <v>2302</v>
      </c>
      <c r="E30" s="1616" t="s">
        <v>2303</v>
      </c>
      <c r="F30" s="1619" t="s">
        <v>2304</v>
      </c>
      <c r="G30" s="1616" t="s">
        <v>1945</v>
      </c>
      <c r="H30" s="1616" t="s">
        <v>1946</v>
      </c>
      <c r="I30" s="1617" t="s">
        <v>946</v>
      </c>
    </row>
    <row r="31" spans="1:12">
      <c r="A31" s="1620" t="s">
        <v>529</v>
      </c>
      <c r="B31" s="1612"/>
      <c r="C31" s="1621" t="s">
        <v>2502</v>
      </c>
      <c r="D31" s="1622" t="s">
        <v>2503</v>
      </c>
      <c r="E31" s="1621" t="s">
        <v>272</v>
      </c>
      <c r="F31" s="1623" t="s">
        <v>2279</v>
      </c>
      <c r="G31" s="1621" t="s">
        <v>2468</v>
      </c>
      <c r="H31" s="1621" t="s">
        <v>2469</v>
      </c>
      <c r="I31" s="1624" t="s">
        <v>2470</v>
      </c>
    </row>
    <row r="32" spans="1:12">
      <c r="A32" s="1614">
        <v>1</v>
      </c>
      <c r="C32" s="1615" t="s">
        <v>1947</v>
      </c>
      <c r="D32" s="1625">
        <v>0</v>
      </c>
      <c r="E32" s="1626">
        <v>0</v>
      </c>
      <c r="F32" s="1627">
        <v>0</v>
      </c>
      <c r="G32" s="1627">
        <v>0</v>
      </c>
      <c r="H32" s="2119">
        <v>808968.58</v>
      </c>
      <c r="I32" s="2116">
        <f>SUM(D32:H32)</f>
        <v>808968.58</v>
      </c>
      <c r="L32" s="1628"/>
    </row>
    <row r="33" spans="1:11">
      <c r="A33" s="1614">
        <v>2</v>
      </c>
      <c r="C33" s="1615" t="s">
        <v>1948</v>
      </c>
      <c r="D33" s="2113">
        <v>22993.56</v>
      </c>
      <c r="E33" s="2114">
        <v>0</v>
      </c>
      <c r="F33" s="2115">
        <v>0</v>
      </c>
      <c r="G33" s="2115">
        <v>0</v>
      </c>
      <c r="H33" s="2115">
        <v>0</v>
      </c>
      <c r="I33" s="2116">
        <f>SUM(D33:H33)</f>
        <v>22993.56</v>
      </c>
    </row>
    <row r="34" spans="1:11">
      <c r="A34" s="1614">
        <v>3</v>
      </c>
      <c r="C34" s="1615" t="s">
        <v>1949</v>
      </c>
      <c r="D34" s="2113">
        <v>0</v>
      </c>
      <c r="E34" s="2114">
        <v>0</v>
      </c>
      <c r="F34" s="2115">
        <v>0</v>
      </c>
      <c r="G34" s="2115">
        <v>0</v>
      </c>
      <c r="H34" s="2115">
        <v>0</v>
      </c>
      <c r="I34" s="2116">
        <f>SUM(D34:H34)</f>
        <v>0</v>
      </c>
    </row>
    <row r="35" spans="1:11">
      <c r="A35" s="1614">
        <v>4</v>
      </c>
      <c r="C35" s="1615" t="s">
        <v>1104</v>
      </c>
      <c r="D35" s="2113">
        <v>0</v>
      </c>
      <c r="E35" s="2114">
        <v>0</v>
      </c>
      <c r="F35" s="2115">
        <v>0</v>
      </c>
      <c r="G35" s="2115">
        <v>0</v>
      </c>
      <c r="H35" s="2115">
        <v>0</v>
      </c>
      <c r="I35" s="2117">
        <f t="shared" ref="I35:I43" si="0">SUM(D35:H35)</f>
        <v>0</v>
      </c>
    </row>
    <row r="36" spans="1:11">
      <c r="A36" s="1614">
        <v>5</v>
      </c>
      <c r="C36" s="1615" t="s">
        <v>1950</v>
      </c>
      <c r="D36" s="2113">
        <v>0</v>
      </c>
      <c r="E36" s="2114">
        <v>0</v>
      </c>
      <c r="F36" s="2115">
        <v>0</v>
      </c>
      <c r="G36" s="2115">
        <v>0</v>
      </c>
      <c r="H36" s="2115">
        <v>0</v>
      </c>
      <c r="I36" s="2117">
        <f t="shared" si="0"/>
        <v>0</v>
      </c>
      <c r="J36" s="1629"/>
    </row>
    <row r="37" spans="1:11">
      <c r="A37" s="1614">
        <v>6</v>
      </c>
      <c r="C37" s="1615" t="s">
        <v>1951</v>
      </c>
      <c r="D37" s="2113">
        <v>1585254.08</v>
      </c>
      <c r="E37" s="2114">
        <v>0</v>
      </c>
      <c r="F37" s="2115">
        <v>0</v>
      </c>
      <c r="G37" s="2115">
        <v>0</v>
      </c>
      <c r="H37" s="2115">
        <v>0</v>
      </c>
      <c r="I37" s="2117">
        <f t="shared" si="0"/>
        <v>1585254.08</v>
      </c>
    </row>
    <row r="38" spans="1:11">
      <c r="A38" s="1614">
        <v>7</v>
      </c>
      <c r="C38" s="1615" t="s">
        <v>1952</v>
      </c>
      <c r="D38" s="2113">
        <v>0</v>
      </c>
      <c r="E38" s="2114">
        <v>0</v>
      </c>
      <c r="F38" s="2115">
        <v>0</v>
      </c>
      <c r="G38" s="2115">
        <v>0</v>
      </c>
      <c r="H38" s="2115">
        <v>0</v>
      </c>
      <c r="I38" s="2117">
        <f t="shared" si="0"/>
        <v>0</v>
      </c>
    </row>
    <row r="39" spans="1:11">
      <c r="A39" s="1614">
        <v>8</v>
      </c>
      <c r="C39" s="1615" t="s">
        <v>1953</v>
      </c>
      <c r="D39" s="2113">
        <v>6770073.5999999996</v>
      </c>
      <c r="E39" s="2114">
        <v>0</v>
      </c>
      <c r="F39" s="2115">
        <v>0</v>
      </c>
      <c r="G39" s="2115">
        <v>0</v>
      </c>
      <c r="H39" s="2115">
        <v>0</v>
      </c>
      <c r="I39" s="2117">
        <f t="shared" si="0"/>
        <v>6770073.5999999996</v>
      </c>
    </row>
    <row r="40" spans="1:11">
      <c r="A40" s="1614">
        <v>9</v>
      </c>
      <c r="C40" s="1615" t="s">
        <v>1954</v>
      </c>
      <c r="D40" s="2113">
        <v>46358751.68999999</v>
      </c>
      <c r="E40" s="2114">
        <v>0</v>
      </c>
      <c r="F40" s="2115">
        <v>0</v>
      </c>
      <c r="G40" s="2115">
        <v>0</v>
      </c>
      <c r="H40" s="2115">
        <v>0</v>
      </c>
      <c r="I40" s="2117">
        <f t="shared" si="0"/>
        <v>46358751.68999999</v>
      </c>
    </row>
    <row r="41" spans="1:11">
      <c r="A41" s="1614">
        <v>10</v>
      </c>
      <c r="C41" s="1615" t="s">
        <v>1955</v>
      </c>
      <c r="D41" s="2113">
        <v>2838883.9899999998</v>
      </c>
      <c r="E41" s="2114">
        <v>0</v>
      </c>
      <c r="F41" s="2115">
        <v>0</v>
      </c>
      <c r="G41" s="2118"/>
      <c r="H41" s="2115">
        <v>0</v>
      </c>
      <c r="I41" s="2117">
        <f t="shared" si="0"/>
        <v>2838883.9899999998</v>
      </c>
    </row>
    <row r="42" spans="1:11">
      <c r="A42" s="1614">
        <v>11</v>
      </c>
      <c r="C42" s="1615" t="s">
        <v>1956</v>
      </c>
      <c r="D42" s="2113">
        <v>0</v>
      </c>
      <c r="E42" s="2114">
        <v>0</v>
      </c>
      <c r="F42" s="2115">
        <v>0</v>
      </c>
      <c r="G42" s="2115">
        <v>0</v>
      </c>
      <c r="H42" s="2115">
        <v>0</v>
      </c>
      <c r="I42" s="2117">
        <f t="shared" si="0"/>
        <v>0</v>
      </c>
    </row>
    <row r="43" spans="1:11">
      <c r="A43" s="1614">
        <v>12</v>
      </c>
      <c r="C43" s="1615" t="s">
        <v>3420</v>
      </c>
      <c r="D43" s="2113">
        <v>4480.33</v>
      </c>
      <c r="E43" s="2114"/>
      <c r="F43" s="2115"/>
      <c r="G43" s="2115"/>
      <c r="H43" s="2115"/>
      <c r="I43" s="2117">
        <f t="shared" si="0"/>
        <v>4480.33</v>
      </c>
    </row>
    <row r="44" spans="1:11">
      <c r="A44" s="1620">
        <v>13</v>
      </c>
      <c r="B44" s="1612"/>
      <c r="C44" s="1621" t="s">
        <v>1435</v>
      </c>
      <c r="D44" s="1630">
        <f>SUM(D32:D43)</f>
        <v>57580437.249999993</v>
      </c>
      <c r="E44" s="1631">
        <f>SUM(E32:E42)</f>
        <v>0</v>
      </c>
      <c r="F44" s="1631">
        <f>SUM(F32:F42)</f>
        <v>0</v>
      </c>
      <c r="G44" s="1631">
        <f>SUM(G32:G42)</f>
        <v>0</v>
      </c>
      <c r="H44" s="1631">
        <f>SUM(H32:H42)</f>
        <v>808968.58</v>
      </c>
      <c r="I44" s="1632">
        <f>SUM(I32:I43)</f>
        <v>58389405.829999991</v>
      </c>
      <c r="J44" s="1633"/>
      <c r="K44" s="1634"/>
    </row>
    <row r="45" spans="1:11">
      <c r="A45" s="1604"/>
      <c r="D45" s="1635"/>
      <c r="I45" s="1605"/>
    </row>
    <row r="46" spans="1:11">
      <c r="A46" s="1600" t="s">
        <v>1957</v>
      </c>
      <c r="B46" s="1601"/>
      <c r="C46" s="1601"/>
      <c r="D46" s="1636"/>
      <c r="E46" s="1601"/>
      <c r="F46" s="1601"/>
      <c r="G46" s="1601"/>
      <c r="H46" s="1601"/>
      <c r="I46" s="1602"/>
      <c r="J46" s="1633"/>
    </row>
    <row r="47" spans="1:11" ht="13.5" thickBot="1">
      <c r="A47" s="1604"/>
      <c r="B47" s="1637"/>
      <c r="C47" s="1637"/>
      <c r="D47" s="1638"/>
      <c r="E47" s="1637"/>
      <c r="F47" s="1637"/>
      <c r="G47" s="1637"/>
      <c r="H47" s="1637"/>
      <c r="I47" s="1605"/>
    </row>
    <row r="48" spans="1:11">
      <c r="A48" s="1639"/>
      <c r="B48" s="1640"/>
      <c r="C48" s="1640"/>
      <c r="D48" s="1641"/>
      <c r="E48" s="1640"/>
      <c r="F48" s="1640"/>
      <c r="G48" s="1640"/>
      <c r="H48" s="1640"/>
      <c r="I48" s="1642"/>
    </row>
    <row r="49" spans="1:10">
      <c r="A49" s="1643"/>
      <c r="B49" s="1644"/>
      <c r="C49" s="1644"/>
      <c r="D49" s="1645"/>
      <c r="E49" s="1644"/>
      <c r="F49" s="1644"/>
      <c r="G49" s="1644"/>
      <c r="H49" s="1644"/>
      <c r="I49" s="1646"/>
      <c r="J49" s="1629"/>
    </row>
    <row r="50" spans="1:10">
      <c r="A50" s="1643"/>
      <c r="B50" s="1644"/>
      <c r="C50" s="1644"/>
      <c r="D50" s="1644"/>
      <c r="E50" s="1644"/>
      <c r="F50" s="1644"/>
      <c r="G50" s="1644"/>
      <c r="H50" s="1647"/>
      <c r="I50" s="1646"/>
    </row>
    <row r="51" spans="1:10">
      <c r="A51" s="1643"/>
      <c r="B51" s="1644"/>
      <c r="C51" s="1644"/>
      <c r="D51" s="1648"/>
      <c r="E51" s="1644"/>
      <c r="F51" s="1644"/>
      <c r="G51" s="1644"/>
      <c r="H51" s="1644"/>
      <c r="I51" s="1646"/>
    </row>
    <row r="52" spans="1:10">
      <c r="A52" s="1643"/>
      <c r="B52" s="1644"/>
      <c r="C52" s="1644"/>
      <c r="D52" s="1649"/>
      <c r="E52" s="1644"/>
      <c r="F52" s="1644"/>
      <c r="G52" s="1644"/>
      <c r="H52" s="1644"/>
      <c r="I52" s="1650"/>
    </row>
    <row r="53" spans="1:10" ht="13.5" thickBot="1">
      <c r="A53" s="1651"/>
      <c r="B53" s="1652"/>
      <c r="C53" s="1652"/>
      <c r="D53" s="1653"/>
      <c r="E53" s="1652"/>
      <c r="F53" s="1652"/>
      <c r="G53" s="1652"/>
      <c r="H53" s="1652"/>
      <c r="I53" s="1654"/>
    </row>
    <row r="54" spans="1:10">
      <c r="D54" s="1655"/>
      <c r="I54" s="1656" t="s">
        <v>978</v>
      </c>
    </row>
    <row r="55" spans="1:10">
      <c r="A55" s="1601" t="s">
        <v>1958</v>
      </c>
      <c r="B55" s="1601"/>
      <c r="C55" s="1601"/>
      <c r="D55" s="1601"/>
      <c r="E55" s="1601"/>
      <c r="F55" s="1601"/>
      <c r="G55" s="1601"/>
      <c r="H55" s="1601"/>
      <c r="I55" s="1601"/>
    </row>
    <row r="58" spans="1:10">
      <c r="G58" s="1657"/>
    </row>
    <row r="59" spans="1:10">
      <c r="D59" s="1658"/>
    </row>
    <row r="60" spans="1:10">
      <c r="D60" s="1658"/>
    </row>
    <row r="64" spans="1:10">
      <c r="C64" s="1659"/>
    </row>
    <row r="67" spans="3:6">
      <c r="C67" s="1659"/>
    </row>
    <row r="68" spans="3:6">
      <c r="C68" s="1659"/>
    </row>
    <row r="69" spans="3:6">
      <c r="C69" s="1659"/>
    </row>
    <row r="70" spans="3:6">
      <c r="C70" s="1659"/>
    </row>
    <row r="71" spans="3:6">
      <c r="C71" s="1659"/>
    </row>
    <row r="72" spans="3:6">
      <c r="C72" s="1659"/>
    </row>
    <row r="78" spans="3:6">
      <c r="F78" s="1637"/>
    </row>
  </sheetData>
  <printOptions horizontalCentered="1" verticalCentered="1"/>
  <pageMargins left="0.25" right="0.25" top="0.25" bottom="0.25" header="0.5" footer="0.21"/>
  <pageSetup scale="63" orientation="landscape" r:id="rId1"/>
  <headerFooter alignWithMargins="0"/>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3"/>
  <sheetViews>
    <sheetView zoomScaleNormal="100" workbookViewId="0">
      <selection activeCell="K16" sqref="K16"/>
    </sheetView>
  </sheetViews>
  <sheetFormatPr defaultColWidth="8.33203125" defaultRowHeight="12.75"/>
  <cols>
    <col min="1" max="1" width="4.6640625" style="2515" customWidth="1"/>
    <col min="2" max="2" width="13.44140625" style="2578" customWidth="1"/>
    <col min="3" max="3" width="8.33203125" style="2579" bestFit="1" customWidth="1"/>
    <col min="4" max="4" width="8.6640625" style="2580" bestFit="1" customWidth="1"/>
    <col min="5" max="5" width="7.33203125" style="2581" bestFit="1" customWidth="1"/>
    <col min="6" max="6" width="9.33203125" style="2582" bestFit="1" customWidth="1"/>
    <col min="7" max="7" width="6.5546875" style="2577" customWidth="1"/>
    <col min="8" max="8" width="10.5546875" style="2583" bestFit="1" customWidth="1"/>
    <col min="9" max="9" width="8.33203125" style="2515"/>
    <col min="10" max="10" width="2.44140625" style="2515" customWidth="1"/>
    <col min="11" max="11" width="26" style="2515" bestFit="1" customWidth="1"/>
    <col min="12" max="12" width="8.44140625" style="2515" bestFit="1" customWidth="1"/>
    <col min="13" max="256" width="8.33203125" style="2515"/>
    <col min="257" max="257" width="4.6640625" style="2515" customWidth="1"/>
    <col min="258" max="258" width="13.44140625" style="2515" customWidth="1"/>
    <col min="259" max="259" width="8.33203125" style="2515" bestFit="1" customWidth="1"/>
    <col min="260" max="260" width="8.6640625" style="2515" bestFit="1" customWidth="1"/>
    <col min="261" max="261" width="7.33203125" style="2515" bestFit="1" customWidth="1"/>
    <col min="262" max="262" width="9.33203125" style="2515" bestFit="1" customWidth="1"/>
    <col min="263" max="263" width="6.5546875" style="2515" customWidth="1"/>
    <col min="264" max="264" width="10.5546875" style="2515" bestFit="1" customWidth="1"/>
    <col min="265" max="265" width="8.33203125" style="2515"/>
    <col min="266" max="266" width="2.44140625" style="2515" customWidth="1"/>
    <col min="267" max="267" width="26" style="2515" bestFit="1" customWidth="1"/>
    <col min="268" max="268" width="8.44140625" style="2515" bestFit="1" customWidth="1"/>
    <col min="269" max="512" width="8.33203125" style="2515"/>
    <col min="513" max="513" width="4.6640625" style="2515" customWidth="1"/>
    <col min="514" max="514" width="13.44140625" style="2515" customWidth="1"/>
    <col min="515" max="515" width="8.33203125" style="2515" bestFit="1" customWidth="1"/>
    <col min="516" max="516" width="8.6640625" style="2515" bestFit="1" customWidth="1"/>
    <col min="517" max="517" width="7.33203125" style="2515" bestFit="1" customWidth="1"/>
    <col min="518" max="518" width="9.33203125" style="2515" bestFit="1" customWidth="1"/>
    <col min="519" max="519" width="6.5546875" style="2515" customWidth="1"/>
    <col min="520" max="520" width="10.5546875" style="2515" bestFit="1" customWidth="1"/>
    <col min="521" max="521" width="8.33203125" style="2515"/>
    <col min="522" max="522" width="2.44140625" style="2515" customWidth="1"/>
    <col min="523" max="523" width="26" style="2515" bestFit="1" customWidth="1"/>
    <col min="524" max="524" width="8.44140625" style="2515" bestFit="1" customWidth="1"/>
    <col min="525" max="768" width="8.33203125" style="2515"/>
    <col min="769" max="769" width="4.6640625" style="2515" customWidth="1"/>
    <col min="770" max="770" width="13.44140625" style="2515" customWidth="1"/>
    <col min="771" max="771" width="8.33203125" style="2515" bestFit="1" customWidth="1"/>
    <col min="772" max="772" width="8.6640625" style="2515" bestFit="1" customWidth="1"/>
    <col min="773" max="773" width="7.33203125" style="2515" bestFit="1" customWidth="1"/>
    <col min="774" max="774" width="9.33203125" style="2515" bestFit="1" customWidth="1"/>
    <col min="775" max="775" width="6.5546875" style="2515" customWidth="1"/>
    <col min="776" max="776" width="10.5546875" style="2515" bestFit="1" customWidth="1"/>
    <col min="777" max="777" width="8.33203125" style="2515"/>
    <col min="778" max="778" width="2.44140625" style="2515" customWidth="1"/>
    <col min="779" max="779" width="26" style="2515" bestFit="1" customWidth="1"/>
    <col min="780" max="780" width="8.44140625" style="2515" bestFit="1" customWidth="1"/>
    <col min="781" max="1024" width="8.33203125" style="2515"/>
    <col min="1025" max="1025" width="4.6640625" style="2515" customWidth="1"/>
    <col min="1026" max="1026" width="13.44140625" style="2515" customWidth="1"/>
    <col min="1027" max="1027" width="8.33203125" style="2515" bestFit="1" customWidth="1"/>
    <col min="1028" max="1028" width="8.6640625" style="2515" bestFit="1" customWidth="1"/>
    <col min="1029" max="1029" width="7.33203125" style="2515" bestFit="1" customWidth="1"/>
    <col min="1030" max="1030" width="9.33203125" style="2515" bestFit="1" customWidth="1"/>
    <col min="1031" max="1031" width="6.5546875" style="2515" customWidth="1"/>
    <col min="1032" max="1032" width="10.5546875" style="2515" bestFit="1" customWidth="1"/>
    <col min="1033" max="1033" width="8.33203125" style="2515"/>
    <col min="1034" max="1034" width="2.44140625" style="2515" customWidth="1"/>
    <col min="1035" max="1035" width="26" style="2515" bestFit="1" customWidth="1"/>
    <col min="1036" max="1036" width="8.44140625" style="2515" bestFit="1" customWidth="1"/>
    <col min="1037" max="1280" width="8.33203125" style="2515"/>
    <col min="1281" max="1281" width="4.6640625" style="2515" customWidth="1"/>
    <col min="1282" max="1282" width="13.44140625" style="2515" customWidth="1"/>
    <col min="1283" max="1283" width="8.33203125" style="2515" bestFit="1" customWidth="1"/>
    <col min="1284" max="1284" width="8.6640625" style="2515" bestFit="1" customWidth="1"/>
    <col min="1285" max="1285" width="7.33203125" style="2515" bestFit="1" customWidth="1"/>
    <col min="1286" max="1286" width="9.33203125" style="2515" bestFit="1" customWidth="1"/>
    <col min="1287" max="1287" width="6.5546875" style="2515" customWidth="1"/>
    <col min="1288" max="1288" width="10.5546875" style="2515" bestFit="1" customWidth="1"/>
    <col min="1289" max="1289" width="8.33203125" style="2515"/>
    <col min="1290" max="1290" width="2.44140625" style="2515" customWidth="1"/>
    <col min="1291" max="1291" width="26" style="2515" bestFit="1" customWidth="1"/>
    <col min="1292" max="1292" width="8.44140625" style="2515" bestFit="1" customWidth="1"/>
    <col min="1293" max="1536" width="8.33203125" style="2515"/>
    <col min="1537" max="1537" width="4.6640625" style="2515" customWidth="1"/>
    <col min="1538" max="1538" width="13.44140625" style="2515" customWidth="1"/>
    <col min="1539" max="1539" width="8.33203125" style="2515" bestFit="1" customWidth="1"/>
    <col min="1540" max="1540" width="8.6640625" style="2515" bestFit="1" customWidth="1"/>
    <col min="1541" max="1541" width="7.33203125" style="2515" bestFit="1" customWidth="1"/>
    <col min="1542" max="1542" width="9.33203125" style="2515" bestFit="1" customWidth="1"/>
    <col min="1543" max="1543" width="6.5546875" style="2515" customWidth="1"/>
    <col min="1544" max="1544" width="10.5546875" style="2515" bestFit="1" customWidth="1"/>
    <col min="1545" max="1545" width="8.33203125" style="2515"/>
    <col min="1546" max="1546" width="2.44140625" style="2515" customWidth="1"/>
    <col min="1547" max="1547" width="26" style="2515" bestFit="1" customWidth="1"/>
    <col min="1548" max="1548" width="8.44140625" style="2515" bestFit="1" customWidth="1"/>
    <col min="1549" max="1792" width="8.33203125" style="2515"/>
    <col min="1793" max="1793" width="4.6640625" style="2515" customWidth="1"/>
    <col min="1794" max="1794" width="13.44140625" style="2515" customWidth="1"/>
    <col min="1795" max="1795" width="8.33203125" style="2515" bestFit="1" customWidth="1"/>
    <col min="1796" max="1796" width="8.6640625" style="2515" bestFit="1" customWidth="1"/>
    <col min="1797" max="1797" width="7.33203125" style="2515" bestFit="1" customWidth="1"/>
    <col min="1798" max="1798" width="9.33203125" style="2515" bestFit="1" customWidth="1"/>
    <col min="1799" max="1799" width="6.5546875" style="2515" customWidth="1"/>
    <col min="1800" max="1800" width="10.5546875" style="2515" bestFit="1" customWidth="1"/>
    <col min="1801" max="1801" width="8.33203125" style="2515"/>
    <col min="1802" max="1802" width="2.44140625" style="2515" customWidth="1"/>
    <col min="1803" max="1803" width="26" style="2515" bestFit="1" customWidth="1"/>
    <col min="1804" max="1804" width="8.44140625" style="2515" bestFit="1" customWidth="1"/>
    <col min="1805" max="2048" width="8.33203125" style="2515"/>
    <col min="2049" max="2049" width="4.6640625" style="2515" customWidth="1"/>
    <col min="2050" max="2050" width="13.44140625" style="2515" customWidth="1"/>
    <col min="2051" max="2051" width="8.33203125" style="2515" bestFit="1" customWidth="1"/>
    <col min="2052" max="2052" width="8.6640625" style="2515" bestFit="1" customWidth="1"/>
    <col min="2053" max="2053" width="7.33203125" style="2515" bestFit="1" customWidth="1"/>
    <col min="2054" max="2054" width="9.33203125" style="2515" bestFit="1" customWidth="1"/>
    <col min="2055" max="2055" width="6.5546875" style="2515" customWidth="1"/>
    <col min="2056" max="2056" width="10.5546875" style="2515" bestFit="1" customWidth="1"/>
    <col min="2057" max="2057" width="8.33203125" style="2515"/>
    <col min="2058" max="2058" width="2.44140625" style="2515" customWidth="1"/>
    <col min="2059" max="2059" width="26" style="2515" bestFit="1" customWidth="1"/>
    <col min="2060" max="2060" width="8.44140625" style="2515" bestFit="1" customWidth="1"/>
    <col min="2061" max="2304" width="8.33203125" style="2515"/>
    <col min="2305" max="2305" width="4.6640625" style="2515" customWidth="1"/>
    <col min="2306" max="2306" width="13.44140625" style="2515" customWidth="1"/>
    <col min="2307" max="2307" width="8.33203125" style="2515" bestFit="1" customWidth="1"/>
    <col min="2308" max="2308" width="8.6640625" style="2515" bestFit="1" customWidth="1"/>
    <col min="2309" max="2309" width="7.33203125" style="2515" bestFit="1" customWidth="1"/>
    <col min="2310" max="2310" width="9.33203125" style="2515" bestFit="1" customWidth="1"/>
    <col min="2311" max="2311" width="6.5546875" style="2515" customWidth="1"/>
    <col min="2312" max="2312" width="10.5546875" style="2515" bestFit="1" customWidth="1"/>
    <col min="2313" max="2313" width="8.33203125" style="2515"/>
    <col min="2314" max="2314" width="2.44140625" style="2515" customWidth="1"/>
    <col min="2315" max="2315" width="26" style="2515" bestFit="1" customWidth="1"/>
    <col min="2316" max="2316" width="8.44140625" style="2515" bestFit="1" customWidth="1"/>
    <col min="2317" max="2560" width="8.33203125" style="2515"/>
    <col min="2561" max="2561" width="4.6640625" style="2515" customWidth="1"/>
    <col min="2562" max="2562" width="13.44140625" style="2515" customWidth="1"/>
    <col min="2563" max="2563" width="8.33203125" style="2515" bestFit="1" customWidth="1"/>
    <col min="2564" max="2564" width="8.6640625" style="2515" bestFit="1" customWidth="1"/>
    <col min="2565" max="2565" width="7.33203125" style="2515" bestFit="1" customWidth="1"/>
    <col min="2566" max="2566" width="9.33203125" style="2515" bestFit="1" customWidth="1"/>
    <col min="2567" max="2567" width="6.5546875" style="2515" customWidth="1"/>
    <col min="2568" max="2568" width="10.5546875" style="2515" bestFit="1" customWidth="1"/>
    <col min="2569" max="2569" width="8.33203125" style="2515"/>
    <col min="2570" max="2570" width="2.44140625" style="2515" customWidth="1"/>
    <col min="2571" max="2571" width="26" style="2515" bestFit="1" customWidth="1"/>
    <col min="2572" max="2572" width="8.44140625" style="2515" bestFit="1" customWidth="1"/>
    <col min="2573" max="2816" width="8.33203125" style="2515"/>
    <col min="2817" max="2817" width="4.6640625" style="2515" customWidth="1"/>
    <col min="2818" max="2818" width="13.44140625" style="2515" customWidth="1"/>
    <col min="2819" max="2819" width="8.33203125" style="2515" bestFit="1" customWidth="1"/>
    <col min="2820" max="2820" width="8.6640625" style="2515" bestFit="1" customWidth="1"/>
    <col min="2821" max="2821" width="7.33203125" style="2515" bestFit="1" customWidth="1"/>
    <col min="2822" max="2822" width="9.33203125" style="2515" bestFit="1" customWidth="1"/>
    <col min="2823" max="2823" width="6.5546875" style="2515" customWidth="1"/>
    <col min="2824" max="2824" width="10.5546875" style="2515" bestFit="1" customWidth="1"/>
    <col min="2825" max="2825" width="8.33203125" style="2515"/>
    <col min="2826" max="2826" width="2.44140625" style="2515" customWidth="1"/>
    <col min="2827" max="2827" width="26" style="2515" bestFit="1" customWidth="1"/>
    <col min="2828" max="2828" width="8.44140625" style="2515" bestFit="1" customWidth="1"/>
    <col min="2829" max="3072" width="8.33203125" style="2515"/>
    <col min="3073" max="3073" width="4.6640625" style="2515" customWidth="1"/>
    <col min="3074" max="3074" width="13.44140625" style="2515" customWidth="1"/>
    <col min="3075" max="3075" width="8.33203125" style="2515" bestFit="1" customWidth="1"/>
    <col min="3076" max="3076" width="8.6640625" style="2515" bestFit="1" customWidth="1"/>
    <col min="3077" max="3077" width="7.33203125" style="2515" bestFit="1" customWidth="1"/>
    <col min="3078" max="3078" width="9.33203125" style="2515" bestFit="1" customWidth="1"/>
    <col min="3079" max="3079" width="6.5546875" style="2515" customWidth="1"/>
    <col min="3080" max="3080" width="10.5546875" style="2515" bestFit="1" customWidth="1"/>
    <col min="3081" max="3081" width="8.33203125" style="2515"/>
    <col min="3082" max="3082" width="2.44140625" style="2515" customWidth="1"/>
    <col min="3083" max="3083" width="26" style="2515" bestFit="1" customWidth="1"/>
    <col min="3084" max="3084" width="8.44140625" style="2515" bestFit="1" customWidth="1"/>
    <col min="3085" max="3328" width="8.33203125" style="2515"/>
    <col min="3329" max="3329" width="4.6640625" style="2515" customWidth="1"/>
    <col min="3330" max="3330" width="13.44140625" style="2515" customWidth="1"/>
    <col min="3331" max="3331" width="8.33203125" style="2515" bestFit="1" customWidth="1"/>
    <col min="3332" max="3332" width="8.6640625" style="2515" bestFit="1" customWidth="1"/>
    <col min="3333" max="3333" width="7.33203125" style="2515" bestFit="1" customWidth="1"/>
    <col min="3334" max="3334" width="9.33203125" style="2515" bestFit="1" customWidth="1"/>
    <col min="3335" max="3335" width="6.5546875" style="2515" customWidth="1"/>
    <col min="3336" max="3336" width="10.5546875" style="2515" bestFit="1" customWidth="1"/>
    <col min="3337" max="3337" width="8.33203125" style="2515"/>
    <col min="3338" max="3338" width="2.44140625" style="2515" customWidth="1"/>
    <col min="3339" max="3339" width="26" style="2515" bestFit="1" customWidth="1"/>
    <col min="3340" max="3340" width="8.44140625" style="2515" bestFit="1" customWidth="1"/>
    <col min="3341" max="3584" width="8.33203125" style="2515"/>
    <col min="3585" max="3585" width="4.6640625" style="2515" customWidth="1"/>
    <col min="3586" max="3586" width="13.44140625" style="2515" customWidth="1"/>
    <col min="3587" max="3587" width="8.33203125" style="2515" bestFit="1" customWidth="1"/>
    <col min="3588" max="3588" width="8.6640625" style="2515" bestFit="1" customWidth="1"/>
    <col min="3589" max="3589" width="7.33203125" style="2515" bestFit="1" customWidth="1"/>
    <col min="3590" max="3590" width="9.33203125" style="2515" bestFit="1" customWidth="1"/>
    <col min="3591" max="3591" width="6.5546875" style="2515" customWidth="1"/>
    <col min="3592" max="3592" width="10.5546875" style="2515" bestFit="1" customWidth="1"/>
    <col min="3593" max="3593" width="8.33203125" style="2515"/>
    <col min="3594" max="3594" width="2.44140625" style="2515" customWidth="1"/>
    <col min="3595" max="3595" width="26" style="2515" bestFit="1" customWidth="1"/>
    <col min="3596" max="3596" width="8.44140625" style="2515" bestFit="1" customWidth="1"/>
    <col min="3597" max="3840" width="8.33203125" style="2515"/>
    <col min="3841" max="3841" width="4.6640625" style="2515" customWidth="1"/>
    <col min="3842" max="3842" width="13.44140625" style="2515" customWidth="1"/>
    <col min="3843" max="3843" width="8.33203125" style="2515" bestFit="1" customWidth="1"/>
    <col min="3844" max="3844" width="8.6640625" style="2515" bestFit="1" customWidth="1"/>
    <col min="3845" max="3845" width="7.33203125" style="2515" bestFit="1" customWidth="1"/>
    <col min="3846" max="3846" width="9.33203125" style="2515" bestFit="1" customWidth="1"/>
    <col min="3847" max="3847" width="6.5546875" style="2515" customWidth="1"/>
    <col min="3848" max="3848" width="10.5546875" style="2515" bestFit="1" customWidth="1"/>
    <col min="3849" max="3849" width="8.33203125" style="2515"/>
    <col min="3850" max="3850" width="2.44140625" style="2515" customWidth="1"/>
    <col min="3851" max="3851" width="26" style="2515" bestFit="1" customWidth="1"/>
    <col min="3852" max="3852" width="8.44140625" style="2515" bestFit="1" customWidth="1"/>
    <col min="3853" max="4096" width="8.33203125" style="2515"/>
    <col min="4097" max="4097" width="4.6640625" style="2515" customWidth="1"/>
    <col min="4098" max="4098" width="13.44140625" style="2515" customWidth="1"/>
    <col min="4099" max="4099" width="8.33203125" style="2515" bestFit="1" customWidth="1"/>
    <col min="4100" max="4100" width="8.6640625" style="2515" bestFit="1" customWidth="1"/>
    <col min="4101" max="4101" width="7.33203125" style="2515" bestFit="1" customWidth="1"/>
    <col min="4102" max="4102" width="9.33203125" style="2515" bestFit="1" customWidth="1"/>
    <col min="4103" max="4103" width="6.5546875" style="2515" customWidth="1"/>
    <col min="4104" max="4104" width="10.5546875" style="2515" bestFit="1" customWidth="1"/>
    <col min="4105" max="4105" width="8.33203125" style="2515"/>
    <col min="4106" max="4106" width="2.44140625" style="2515" customWidth="1"/>
    <col min="4107" max="4107" width="26" style="2515" bestFit="1" customWidth="1"/>
    <col min="4108" max="4108" width="8.44140625" style="2515" bestFit="1" customWidth="1"/>
    <col min="4109" max="4352" width="8.33203125" style="2515"/>
    <col min="4353" max="4353" width="4.6640625" style="2515" customWidth="1"/>
    <col min="4354" max="4354" width="13.44140625" style="2515" customWidth="1"/>
    <col min="4355" max="4355" width="8.33203125" style="2515" bestFit="1" customWidth="1"/>
    <col min="4356" max="4356" width="8.6640625" style="2515" bestFit="1" customWidth="1"/>
    <col min="4357" max="4357" width="7.33203125" style="2515" bestFit="1" customWidth="1"/>
    <col min="4358" max="4358" width="9.33203125" style="2515" bestFit="1" customWidth="1"/>
    <col min="4359" max="4359" width="6.5546875" style="2515" customWidth="1"/>
    <col min="4360" max="4360" width="10.5546875" style="2515" bestFit="1" customWidth="1"/>
    <col min="4361" max="4361" width="8.33203125" style="2515"/>
    <col min="4362" max="4362" width="2.44140625" style="2515" customWidth="1"/>
    <col min="4363" max="4363" width="26" style="2515" bestFit="1" customWidth="1"/>
    <col min="4364" max="4364" width="8.44140625" style="2515" bestFit="1" customWidth="1"/>
    <col min="4365" max="4608" width="8.33203125" style="2515"/>
    <col min="4609" max="4609" width="4.6640625" style="2515" customWidth="1"/>
    <col min="4610" max="4610" width="13.44140625" style="2515" customWidth="1"/>
    <col min="4611" max="4611" width="8.33203125" style="2515" bestFit="1" customWidth="1"/>
    <col min="4612" max="4612" width="8.6640625" style="2515" bestFit="1" customWidth="1"/>
    <col min="4613" max="4613" width="7.33203125" style="2515" bestFit="1" customWidth="1"/>
    <col min="4614" max="4614" width="9.33203125" style="2515" bestFit="1" customWidth="1"/>
    <col min="4615" max="4615" width="6.5546875" style="2515" customWidth="1"/>
    <col min="4616" max="4616" width="10.5546875" style="2515" bestFit="1" customWidth="1"/>
    <col min="4617" max="4617" width="8.33203125" style="2515"/>
    <col min="4618" max="4618" width="2.44140625" style="2515" customWidth="1"/>
    <col min="4619" max="4619" width="26" style="2515" bestFit="1" customWidth="1"/>
    <col min="4620" max="4620" width="8.44140625" style="2515" bestFit="1" customWidth="1"/>
    <col min="4621" max="4864" width="8.33203125" style="2515"/>
    <col min="4865" max="4865" width="4.6640625" style="2515" customWidth="1"/>
    <col min="4866" max="4866" width="13.44140625" style="2515" customWidth="1"/>
    <col min="4867" max="4867" width="8.33203125" style="2515" bestFit="1" customWidth="1"/>
    <col min="4868" max="4868" width="8.6640625" style="2515" bestFit="1" customWidth="1"/>
    <col min="4869" max="4869" width="7.33203125" style="2515" bestFit="1" customWidth="1"/>
    <col min="4870" max="4870" width="9.33203125" style="2515" bestFit="1" customWidth="1"/>
    <col min="4871" max="4871" width="6.5546875" style="2515" customWidth="1"/>
    <col min="4872" max="4872" width="10.5546875" style="2515" bestFit="1" customWidth="1"/>
    <col min="4873" max="4873" width="8.33203125" style="2515"/>
    <col min="4874" max="4874" width="2.44140625" style="2515" customWidth="1"/>
    <col min="4875" max="4875" width="26" style="2515" bestFit="1" customWidth="1"/>
    <col min="4876" max="4876" width="8.44140625" style="2515" bestFit="1" customWidth="1"/>
    <col min="4877" max="5120" width="8.33203125" style="2515"/>
    <col min="5121" max="5121" width="4.6640625" style="2515" customWidth="1"/>
    <col min="5122" max="5122" width="13.44140625" style="2515" customWidth="1"/>
    <col min="5123" max="5123" width="8.33203125" style="2515" bestFit="1" customWidth="1"/>
    <col min="5124" max="5124" width="8.6640625" style="2515" bestFit="1" customWidth="1"/>
    <col min="5125" max="5125" width="7.33203125" style="2515" bestFit="1" customWidth="1"/>
    <col min="5126" max="5126" width="9.33203125" style="2515" bestFit="1" customWidth="1"/>
    <col min="5127" max="5127" width="6.5546875" style="2515" customWidth="1"/>
    <col min="5128" max="5128" width="10.5546875" style="2515" bestFit="1" customWidth="1"/>
    <col min="5129" max="5129" width="8.33203125" style="2515"/>
    <col min="5130" max="5130" width="2.44140625" style="2515" customWidth="1"/>
    <col min="5131" max="5131" width="26" style="2515" bestFit="1" customWidth="1"/>
    <col min="5132" max="5132" width="8.44140625" style="2515" bestFit="1" customWidth="1"/>
    <col min="5133" max="5376" width="8.33203125" style="2515"/>
    <col min="5377" max="5377" width="4.6640625" style="2515" customWidth="1"/>
    <col min="5378" max="5378" width="13.44140625" style="2515" customWidth="1"/>
    <col min="5379" max="5379" width="8.33203125" style="2515" bestFit="1" customWidth="1"/>
    <col min="5380" max="5380" width="8.6640625" style="2515" bestFit="1" customWidth="1"/>
    <col min="5381" max="5381" width="7.33203125" style="2515" bestFit="1" customWidth="1"/>
    <col min="5382" max="5382" width="9.33203125" style="2515" bestFit="1" customWidth="1"/>
    <col min="5383" max="5383" width="6.5546875" style="2515" customWidth="1"/>
    <col min="5384" max="5384" width="10.5546875" style="2515" bestFit="1" customWidth="1"/>
    <col min="5385" max="5385" width="8.33203125" style="2515"/>
    <col min="5386" max="5386" width="2.44140625" style="2515" customWidth="1"/>
    <col min="5387" max="5387" width="26" style="2515" bestFit="1" customWidth="1"/>
    <col min="5388" max="5388" width="8.44140625" style="2515" bestFit="1" customWidth="1"/>
    <col min="5389" max="5632" width="8.33203125" style="2515"/>
    <col min="5633" max="5633" width="4.6640625" style="2515" customWidth="1"/>
    <col min="5634" max="5634" width="13.44140625" style="2515" customWidth="1"/>
    <col min="5635" max="5635" width="8.33203125" style="2515" bestFit="1" customWidth="1"/>
    <col min="5636" max="5636" width="8.6640625" style="2515" bestFit="1" customWidth="1"/>
    <col min="5637" max="5637" width="7.33203125" style="2515" bestFit="1" customWidth="1"/>
    <col min="5638" max="5638" width="9.33203125" style="2515" bestFit="1" customWidth="1"/>
    <col min="5639" max="5639" width="6.5546875" style="2515" customWidth="1"/>
    <col min="5640" max="5640" width="10.5546875" style="2515" bestFit="1" customWidth="1"/>
    <col min="5641" max="5641" width="8.33203125" style="2515"/>
    <col min="5642" max="5642" width="2.44140625" style="2515" customWidth="1"/>
    <col min="5643" max="5643" width="26" style="2515" bestFit="1" customWidth="1"/>
    <col min="5644" max="5644" width="8.44140625" style="2515" bestFit="1" customWidth="1"/>
    <col min="5645" max="5888" width="8.33203125" style="2515"/>
    <col min="5889" max="5889" width="4.6640625" style="2515" customWidth="1"/>
    <col min="5890" max="5890" width="13.44140625" style="2515" customWidth="1"/>
    <col min="5891" max="5891" width="8.33203125" style="2515" bestFit="1" customWidth="1"/>
    <col min="5892" max="5892" width="8.6640625" style="2515" bestFit="1" customWidth="1"/>
    <col min="5893" max="5893" width="7.33203125" style="2515" bestFit="1" customWidth="1"/>
    <col min="5894" max="5894" width="9.33203125" style="2515" bestFit="1" customWidth="1"/>
    <col min="5895" max="5895" width="6.5546875" style="2515" customWidth="1"/>
    <col min="5896" max="5896" width="10.5546875" style="2515" bestFit="1" customWidth="1"/>
    <col min="5897" max="5897" width="8.33203125" style="2515"/>
    <col min="5898" max="5898" width="2.44140625" style="2515" customWidth="1"/>
    <col min="5899" max="5899" width="26" style="2515" bestFit="1" customWidth="1"/>
    <col min="5900" max="5900" width="8.44140625" style="2515" bestFit="1" customWidth="1"/>
    <col min="5901" max="6144" width="8.33203125" style="2515"/>
    <col min="6145" max="6145" width="4.6640625" style="2515" customWidth="1"/>
    <col min="6146" max="6146" width="13.44140625" style="2515" customWidth="1"/>
    <col min="6147" max="6147" width="8.33203125" style="2515" bestFit="1" customWidth="1"/>
    <col min="6148" max="6148" width="8.6640625" style="2515" bestFit="1" customWidth="1"/>
    <col min="6149" max="6149" width="7.33203125" style="2515" bestFit="1" customWidth="1"/>
    <col min="6150" max="6150" width="9.33203125" style="2515" bestFit="1" customWidth="1"/>
    <col min="6151" max="6151" width="6.5546875" style="2515" customWidth="1"/>
    <col min="6152" max="6152" width="10.5546875" style="2515" bestFit="1" customWidth="1"/>
    <col min="6153" max="6153" width="8.33203125" style="2515"/>
    <col min="6154" max="6154" width="2.44140625" style="2515" customWidth="1"/>
    <col min="6155" max="6155" width="26" style="2515" bestFit="1" customWidth="1"/>
    <col min="6156" max="6156" width="8.44140625" style="2515" bestFit="1" customWidth="1"/>
    <col min="6157" max="6400" width="8.33203125" style="2515"/>
    <col min="6401" max="6401" width="4.6640625" style="2515" customWidth="1"/>
    <col min="6402" max="6402" width="13.44140625" style="2515" customWidth="1"/>
    <col min="6403" max="6403" width="8.33203125" style="2515" bestFit="1" customWidth="1"/>
    <col min="6404" max="6404" width="8.6640625" style="2515" bestFit="1" customWidth="1"/>
    <col min="6405" max="6405" width="7.33203125" style="2515" bestFit="1" customWidth="1"/>
    <col min="6406" max="6406" width="9.33203125" style="2515" bestFit="1" customWidth="1"/>
    <col min="6407" max="6407" width="6.5546875" style="2515" customWidth="1"/>
    <col min="6408" max="6408" width="10.5546875" style="2515" bestFit="1" customWidth="1"/>
    <col min="6409" max="6409" width="8.33203125" style="2515"/>
    <col min="6410" max="6410" width="2.44140625" style="2515" customWidth="1"/>
    <col min="6411" max="6411" width="26" style="2515" bestFit="1" customWidth="1"/>
    <col min="6412" max="6412" width="8.44140625" style="2515" bestFit="1" customWidth="1"/>
    <col min="6413" max="6656" width="8.33203125" style="2515"/>
    <col min="6657" max="6657" width="4.6640625" style="2515" customWidth="1"/>
    <col min="6658" max="6658" width="13.44140625" style="2515" customWidth="1"/>
    <col min="6659" max="6659" width="8.33203125" style="2515" bestFit="1" customWidth="1"/>
    <col min="6660" max="6660" width="8.6640625" style="2515" bestFit="1" customWidth="1"/>
    <col min="6661" max="6661" width="7.33203125" style="2515" bestFit="1" customWidth="1"/>
    <col min="6662" max="6662" width="9.33203125" style="2515" bestFit="1" customWidth="1"/>
    <col min="6663" max="6663" width="6.5546875" style="2515" customWidth="1"/>
    <col min="6664" max="6664" width="10.5546875" style="2515" bestFit="1" customWidth="1"/>
    <col min="6665" max="6665" width="8.33203125" style="2515"/>
    <col min="6666" max="6666" width="2.44140625" style="2515" customWidth="1"/>
    <col min="6667" max="6667" width="26" style="2515" bestFit="1" customWidth="1"/>
    <col min="6668" max="6668" width="8.44140625" style="2515" bestFit="1" customWidth="1"/>
    <col min="6669" max="6912" width="8.33203125" style="2515"/>
    <col min="6913" max="6913" width="4.6640625" style="2515" customWidth="1"/>
    <col min="6914" max="6914" width="13.44140625" style="2515" customWidth="1"/>
    <col min="6915" max="6915" width="8.33203125" style="2515" bestFit="1" customWidth="1"/>
    <col min="6916" max="6916" width="8.6640625" style="2515" bestFit="1" customWidth="1"/>
    <col min="6917" max="6917" width="7.33203125" style="2515" bestFit="1" customWidth="1"/>
    <col min="6918" max="6918" width="9.33203125" style="2515" bestFit="1" customWidth="1"/>
    <col min="6919" max="6919" width="6.5546875" style="2515" customWidth="1"/>
    <col min="6920" max="6920" width="10.5546875" style="2515" bestFit="1" customWidth="1"/>
    <col min="6921" max="6921" width="8.33203125" style="2515"/>
    <col min="6922" max="6922" width="2.44140625" style="2515" customWidth="1"/>
    <col min="6923" max="6923" width="26" style="2515" bestFit="1" customWidth="1"/>
    <col min="6924" max="6924" width="8.44140625" style="2515" bestFit="1" customWidth="1"/>
    <col min="6925" max="7168" width="8.33203125" style="2515"/>
    <col min="7169" max="7169" width="4.6640625" style="2515" customWidth="1"/>
    <col min="7170" max="7170" width="13.44140625" style="2515" customWidth="1"/>
    <col min="7171" max="7171" width="8.33203125" style="2515" bestFit="1" customWidth="1"/>
    <col min="7172" max="7172" width="8.6640625" style="2515" bestFit="1" customWidth="1"/>
    <col min="7173" max="7173" width="7.33203125" style="2515" bestFit="1" customWidth="1"/>
    <col min="7174" max="7174" width="9.33203125" style="2515" bestFit="1" customWidth="1"/>
    <col min="7175" max="7175" width="6.5546875" style="2515" customWidth="1"/>
    <col min="7176" max="7176" width="10.5546875" style="2515" bestFit="1" customWidth="1"/>
    <col min="7177" max="7177" width="8.33203125" style="2515"/>
    <col min="7178" max="7178" width="2.44140625" style="2515" customWidth="1"/>
    <col min="7179" max="7179" width="26" style="2515" bestFit="1" customWidth="1"/>
    <col min="7180" max="7180" width="8.44140625" style="2515" bestFit="1" customWidth="1"/>
    <col min="7181" max="7424" width="8.33203125" style="2515"/>
    <col min="7425" max="7425" width="4.6640625" style="2515" customWidth="1"/>
    <col min="7426" max="7426" width="13.44140625" style="2515" customWidth="1"/>
    <col min="7427" max="7427" width="8.33203125" style="2515" bestFit="1" customWidth="1"/>
    <col min="7428" max="7428" width="8.6640625" style="2515" bestFit="1" customWidth="1"/>
    <col min="7429" max="7429" width="7.33203125" style="2515" bestFit="1" customWidth="1"/>
    <col min="7430" max="7430" width="9.33203125" style="2515" bestFit="1" customWidth="1"/>
    <col min="7431" max="7431" width="6.5546875" style="2515" customWidth="1"/>
    <col min="7432" max="7432" width="10.5546875" style="2515" bestFit="1" customWidth="1"/>
    <col min="7433" max="7433" width="8.33203125" style="2515"/>
    <col min="7434" max="7434" width="2.44140625" style="2515" customWidth="1"/>
    <col min="7435" max="7435" width="26" style="2515" bestFit="1" customWidth="1"/>
    <col min="7436" max="7436" width="8.44140625" style="2515" bestFit="1" customWidth="1"/>
    <col min="7437" max="7680" width="8.33203125" style="2515"/>
    <col min="7681" max="7681" width="4.6640625" style="2515" customWidth="1"/>
    <col min="7682" max="7682" width="13.44140625" style="2515" customWidth="1"/>
    <col min="7683" max="7683" width="8.33203125" style="2515" bestFit="1" customWidth="1"/>
    <col min="7684" max="7684" width="8.6640625" style="2515" bestFit="1" customWidth="1"/>
    <col min="7685" max="7685" width="7.33203125" style="2515" bestFit="1" customWidth="1"/>
    <col min="7686" max="7686" width="9.33203125" style="2515" bestFit="1" customWidth="1"/>
    <col min="7687" max="7687" width="6.5546875" style="2515" customWidth="1"/>
    <col min="7688" max="7688" width="10.5546875" style="2515" bestFit="1" customWidth="1"/>
    <col min="7689" max="7689" width="8.33203125" style="2515"/>
    <col min="7690" max="7690" width="2.44140625" style="2515" customWidth="1"/>
    <col min="7691" max="7691" width="26" style="2515" bestFit="1" customWidth="1"/>
    <col min="7692" max="7692" width="8.44140625" style="2515" bestFit="1" customWidth="1"/>
    <col min="7693" max="7936" width="8.33203125" style="2515"/>
    <col min="7937" max="7937" width="4.6640625" style="2515" customWidth="1"/>
    <col min="7938" max="7938" width="13.44140625" style="2515" customWidth="1"/>
    <col min="7939" max="7939" width="8.33203125" style="2515" bestFit="1" customWidth="1"/>
    <col min="7940" max="7940" width="8.6640625" style="2515" bestFit="1" customWidth="1"/>
    <col min="7941" max="7941" width="7.33203125" style="2515" bestFit="1" customWidth="1"/>
    <col min="7942" max="7942" width="9.33203125" style="2515" bestFit="1" customWidth="1"/>
    <col min="7943" max="7943" width="6.5546875" style="2515" customWidth="1"/>
    <col min="7944" max="7944" width="10.5546875" style="2515" bestFit="1" customWidth="1"/>
    <col min="7945" max="7945" width="8.33203125" style="2515"/>
    <col min="7946" max="7946" width="2.44140625" style="2515" customWidth="1"/>
    <col min="7947" max="7947" width="26" style="2515" bestFit="1" customWidth="1"/>
    <col min="7948" max="7948" width="8.44140625" style="2515" bestFit="1" customWidth="1"/>
    <col min="7949" max="8192" width="8.33203125" style="2515"/>
    <col min="8193" max="8193" width="4.6640625" style="2515" customWidth="1"/>
    <col min="8194" max="8194" width="13.44140625" style="2515" customWidth="1"/>
    <col min="8195" max="8195" width="8.33203125" style="2515" bestFit="1" customWidth="1"/>
    <col min="8196" max="8196" width="8.6640625" style="2515" bestFit="1" customWidth="1"/>
    <col min="8197" max="8197" width="7.33203125" style="2515" bestFit="1" customWidth="1"/>
    <col min="8198" max="8198" width="9.33203125" style="2515" bestFit="1" customWidth="1"/>
    <col min="8199" max="8199" width="6.5546875" style="2515" customWidth="1"/>
    <col min="8200" max="8200" width="10.5546875" style="2515" bestFit="1" customWidth="1"/>
    <col min="8201" max="8201" width="8.33203125" style="2515"/>
    <col min="8202" max="8202" width="2.44140625" style="2515" customWidth="1"/>
    <col min="8203" max="8203" width="26" style="2515" bestFit="1" customWidth="1"/>
    <col min="8204" max="8204" width="8.44140625" style="2515" bestFit="1" customWidth="1"/>
    <col min="8205" max="8448" width="8.33203125" style="2515"/>
    <col min="8449" max="8449" width="4.6640625" style="2515" customWidth="1"/>
    <col min="8450" max="8450" width="13.44140625" style="2515" customWidth="1"/>
    <col min="8451" max="8451" width="8.33203125" style="2515" bestFit="1" customWidth="1"/>
    <col min="8452" max="8452" width="8.6640625" style="2515" bestFit="1" customWidth="1"/>
    <col min="8453" max="8453" width="7.33203125" style="2515" bestFit="1" customWidth="1"/>
    <col min="8454" max="8454" width="9.33203125" style="2515" bestFit="1" customWidth="1"/>
    <col min="8455" max="8455" width="6.5546875" style="2515" customWidth="1"/>
    <col min="8456" max="8456" width="10.5546875" style="2515" bestFit="1" customWidth="1"/>
    <col min="8457" max="8457" width="8.33203125" style="2515"/>
    <col min="8458" max="8458" width="2.44140625" style="2515" customWidth="1"/>
    <col min="8459" max="8459" width="26" style="2515" bestFit="1" customWidth="1"/>
    <col min="8460" max="8460" width="8.44140625" style="2515" bestFit="1" customWidth="1"/>
    <col min="8461" max="8704" width="8.33203125" style="2515"/>
    <col min="8705" max="8705" width="4.6640625" style="2515" customWidth="1"/>
    <col min="8706" max="8706" width="13.44140625" style="2515" customWidth="1"/>
    <col min="8707" max="8707" width="8.33203125" style="2515" bestFit="1" customWidth="1"/>
    <col min="8708" max="8708" width="8.6640625" style="2515" bestFit="1" customWidth="1"/>
    <col min="8709" max="8709" width="7.33203125" style="2515" bestFit="1" customWidth="1"/>
    <col min="8710" max="8710" width="9.33203125" style="2515" bestFit="1" customWidth="1"/>
    <col min="8711" max="8711" width="6.5546875" style="2515" customWidth="1"/>
    <col min="8712" max="8712" width="10.5546875" style="2515" bestFit="1" customWidth="1"/>
    <col min="8713" max="8713" width="8.33203125" style="2515"/>
    <col min="8714" max="8714" width="2.44140625" style="2515" customWidth="1"/>
    <col min="8715" max="8715" width="26" style="2515" bestFit="1" customWidth="1"/>
    <col min="8716" max="8716" width="8.44140625" style="2515" bestFit="1" customWidth="1"/>
    <col min="8717" max="8960" width="8.33203125" style="2515"/>
    <col min="8961" max="8961" width="4.6640625" style="2515" customWidth="1"/>
    <col min="8962" max="8962" width="13.44140625" style="2515" customWidth="1"/>
    <col min="8963" max="8963" width="8.33203125" style="2515" bestFit="1" customWidth="1"/>
    <col min="8964" max="8964" width="8.6640625" style="2515" bestFit="1" customWidth="1"/>
    <col min="8965" max="8965" width="7.33203125" style="2515" bestFit="1" customWidth="1"/>
    <col min="8966" max="8966" width="9.33203125" style="2515" bestFit="1" customWidth="1"/>
    <col min="8967" max="8967" width="6.5546875" style="2515" customWidth="1"/>
    <col min="8968" max="8968" width="10.5546875" style="2515" bestFit="1" customWidth="1"/>
    <col min="8969" max="8969" width="8.33203125" style="2515"/>
    <col min="8970" max="8970" width="2.44140625" style="2515" customWidth="1"/>
    <col min="8971" max="8971" width="26" style="2515" bestFit="1" customWidth="1"/>
    <col min="8972" max="8972" width="8.44140625" style="2515" bestFit="1" customWidth="1"/>
    <col min="8973" max="9216" width="8.33203125" style="2515"/>
    <col min="9217" max="9217" width="4.6640625" style="2515" customWidth="1"/>
    <col min="9218" max="9218" width="13.44140625" style="2515" customWidth="1"/>
    <col min="9219" max="9219" width="8.33203125" style="2515" bestFit="1" customWidth="1"/>
    <col min="9220" max="9220" width="8.6640625" style="2515" bestFit="1" customWidth="1"/>
    <col min="9221" max="9221" width="7.33203125" style="2515" bestFit="1" customWidth="1"/>
    <col min="9222" max="9222" width="9.33203125" style="2515" bestFit="1" customWidth="1"/>
    <col min="9223" max="9223" width="6.5546875" style="2515" customWidth="1"/>
    <col min="9224" max="9224" width="10.5546875" style="2515" bestFit="1" customWidth="1"/>
    <col min="9225" max="9225" width="8.33203125" style="2515"/>
    <col min="9226" max="9226" width="2.44140625" style="2515" customWidth="1"/>
    <col min="9227" max="9227" width="26" style="2515" bestFit="1" customWidth="1"/>
    <col min="9228" max="9228" width="8.44140625" style="2515" bestFit="1" customWidth="1"/>
    <col min="9229" max="9472" width="8.33203125" style="2515"/>
    <col min="9473" max="9473" width="4.6640625" style="2515" customWidth="1"/>
    <col min="9474" max="9474" width="13.44140625" style="2515" customWidth="1"/>
    <col min="9475" max="9475" width="8.33203125" style="2515" bestFit="1" customWidth="1"/>
    <col min="9476" max="9476" width="8.6640625" style="2515" bestFit="1" customWidth="1"/>
    <col min="9477" max="9477" width="7.33203125" style="2515" bestFit="1" customWidth="1"/>
    <col min="9478" max="9478" width="9.33203125" style="2515" bestFit="1" customWidth="1"/>
    <col min="9479" max="9479" width="6.5546875" style="2515" customWidth="1"/>
    <col min="9480" max="9480" width="10.5546875" style="2515" bestFit="1" customWidth="1"/>
    <col min="9481" max="9481" width="8.33203125" style="2515"/>
    <col min="9482" max="9482" width="2.44140625" style="2515" customWidth="1"/>
    <col min="9483" max="9483" width="26" style="2515" bestFit="1" customWidth="1"/>
    <col min="9484" max="9484" width="8.44140625" style="2515" bestFit="1" customWidth="1"/>
    <col min="9485" max="9728" width="8.33203125" style="2515"/>
    <col min="9729" max="9729" width="4.6640625" style="2515" customWidth="1"/>
    <col min="9730" max="9730" width="13.44140625" style="2515" customWidth="1"/>
    <col min="9731" max="9731" width="8.33203125" style="2515" bestFit="1" customWidth="1"/>
    <col min="9732" max="9732" width="8.6640625" style="2515" bestFit="1" customWidth="1"/>
    <col min="9733" max="9733" width="7.33203125" style="2515" bestFit="1" customWidth="1"/>
    <col min="9734" max="9734" width="9.33203125" style="2515" bestFit="1" customWidth="1"/>
    <col min="9735" max="9735" width="6.5546875" style="2515" customWidth="1"/>
    <col min="9736" max="9736" width="10.5546875" style="2515" bestFit="1" customWidth="1"/>
    <col min="9737" max="9737" width="8.33203125" style="2515"/>
    <col min="9738" max="9738" width="2.44140625" style="2515" customWidth="1"/>
    <col min="9739" max="9739" width="26" style="2515" bestFit="1" customWidth="1"/>
    <col min="9740" max="9740" width="8.44140625" style="2515" bestFit="1" customWidth="1"/>
    <col min="9741" max="9984" width="8.33203125" style="2515"/>
    <col min="9985" max="9985" width="4.6640625" style="2515" customWidth="1"/>
    <col min="9986" max="9986" width="13.44140625" style="2515" customWidth="1"/>
    <col min="9987" max="9987" width="8.33203125" style="2515" bestFit="1" customWidth="1"/>
    <col min="9988" max="9988" width="8.6640625" style="2515" bestFit="1" customWidth="1"/>
    <col min="9989" max="9989" width="7.33203125" style="2515" bestFit="1" customWidth="1"/>
    <col min="9990" max="9990" width="9.33203125" style="2515" bestFit="1" customWidth="1"/>
    <col min="9991" max="9991" width="6.5546875" style="2515" customWidth="1"/>
    <col min="9992" max="9992" width="10.5546875" style="2515" bestFit="1" customWidth="1"/>
    <col min="9993" max="9993" width="8.33203125" style="2515"/>
    <col min="9994" max="9994" width="2.44140625" style="2515" customWidth="1"/>
    <col min="9995" max="9995" width="26" style="2515" bestFit="1" customWidth="1"/>
    <col min="9996" max="9996" width="8.44140625" style="2515" bestFit="1" customWidth="1"/>
    <col min="9997" max="10240" width="8.33203125" style="2515"/>
    <col min="10241" max="10241" width="4.6640625" style="2515" customWidth="1"/>
    <col min="10242" max="10242" width="13.44140625" style="2515" customWidth="1"/>
    <col min="10243" max="10243" width="8.33203125" style="2515" bestFit="1" customWidth="1"/>
    <col min="10244" max="10244" width="8.6640625" style="2515" bestFit="1" customWidth="1"/>
    <col min="10245" max="10245" width="7.33203125" style="2515" bestFit="1" customWidth="1"/>
    <col min="10246" max="10246" width="9.33203125" style="2515" bestFit="1" customWidth="1"/>
    <col min="10247" max="10247" width="6.5546875" style="2515" customWidth="1"/>
    <col min="10248" max="10248" width="10.5546875" style="2515" bestFit="1" customWidth="1"/>
    <col min="10249" max="10249" width="8.33203125" style="2515"/>
    <col min="10250" max="10250" width="2.44140625" style="2515" customWidth="1"/>
    <col min="10251" max="10251" width="26" style="2515" bestFit="1" customWidth="1"/>
    <col min="10252" max="10252" width="8.44140625" style="2515" bestFit="1" customWidth="1"/>
    <col min="10253" max="10496" width="8.33203125" style="2515"/>
    <col min="10497" max="10497" width="4.6640625" style="2515" customWidth="1"/>
    <col min="10498" max="10498" width="13.44140625" style="2515" customWidth="1"/>
    <col min="10499" max="10499" width="8.33203125" style="2515" bestFit="1" customWidth="1"/>
    <col min="10500" max="10500" width="8.6640625" style="2515" bestFit="1" customWidth="1"/>
    <col min="10501" max="10501" width="7.33203125" style="2515" bestFit="1" customWidth="1"/>
    <col min="10502" max="10502" width="9.33203125" style="2515" bestFit="1" customWidth="1"/>
    <col min="10503" max="10503" width="6.5546875" style="2515" customWidth="1"/>
    <col min="10504" max="10504" width="10.5546875" style="2515" bestFit="1" customWidth="1"/>
    <col min="10505" max="10505" width="8.33203125" style="2515"/>
    <col min="10506" max="10506" width="2.44140625" style="2515" customWidth="1"/>
    <col min="10507" max="10507" width="26" style="2515" bestFit="1" customWidth="1"/>
    <col min="10508" max="10508" width="8.44140625" style="2515" bestFit="1" customWidth="1"/>
    <col min="10509" max="10752" width="8.33203125" style="2515"/>
    <col min="10753" max="10753" width="4.6640625" style="2515" customWidth="1"/>
    <col min="10754" max="10754" width="13.44140625" style="2515" customWidth="1"/>
    <col min="10755" max="10755" width="8.33203125" style="2515" bestFit="1" customWidth="1"/>
    <col min="10756" max="10756" width="8.6640625" style="2515" bestFit="1" customWidth="1"/>
    <col min="10757" max="10757" width="7.33203125" style="2515" bestFit="1" customWidth="1"/>
    <col min="10758" max="10758" width="9.33203125" style="2515" bestFit="1" customWidth="1"/>
    <col min="10759" max="10759" width="6.5546875" style="2515" customWidth="1"/>
    <col min="10760" max="10760" width="10.5546875" style="2515" bestFit="1" customWidth="1"/>
    <col min="10761" max="10761" width="8.33203125" style="2515"/>
    <col min="10762" max="10762" width="2.44140625" style="2515" customWidth="1"/>
    <col min="10763" max="10763" width="26" style="2515" bestFit="1" customWidth="1"/>
    <col min="10764" max="10764" width="8.44140625" style="2515" bestFit="1" customWidth="1"/>
    <col min="10765" max="11008" width="8.33203125" style="2515"/>
    <col min="11009" max="11009" width="4.6640625" style="2515" customWidth="1"/>
    <col min="11010" max="11010" width="13.44140625" style="2515" customWidth="1"/>
    <col min="11011" max="11011" width="8.33203125" style="2515" bestFit="1" customWidth="1"/>
    <col min="11012" max="11012" width="8.6640625" style="2515" bestFit="1" customWidth="1"/>
    <col min="11013" max="11013" width="7.33203125" style="2515" bestFit="1" customWidth="1"/>
    <col min="11014" max="11014" width="9.33203125" style="2515" bestFit="1" customWidth="1"/>
    <col min="11015" max="11015" width="6.5546875" style="2515" customWidth="1"/>
    <col min="11016" max="11016" width="10.5546875" style="2515" bestFit="1" customWidth="1"/>
    <col min="11017" max="11017" width="8.33203125" style="2515"/>
    <col min="11018" max="11018" width="2.44140625" style="2515" customWidth="1"/>
    <col min="11019" max="11019" width="26" style="2515" bestFit="1" customWidth="1"/>
    <col min="11020" max="11020" width="8.44140625" style="2515" bestFit="1" customWidth="1"/>
    <col min="11021" max="11264" width="8.33203125" style="2515"/>
    <col min="11265" max="11265" width="4.6640625" style="2515" customWidth="1"/>
    <col min="11266" max="11266" width="13.44140625" style="2515" customWidth="1"/>
    <col min="11267" max="11267" width="8.33203125" style="2515" bestFit="1" customWidth="1"/>
    <col min="11268" max="11268" width="8.6640625" style="2515" bestFit="1" customWidth="1"/>
    <col min="11269" max="11269" width="7.33203125" style="2515" bestFit="1" customWidth="1"/>
    <col min="11270" max="11270" width="9.33203125" style="2515" bestFit="1" customWidth="1"/>
    <col min="11271" max="11271" width="6.5546875" style="2515" customWidth="1"/>
    <col min="11272" max="11272" width="10.5546875" style="2515" bestFit="1" customWidth="1"/>
    <col min="11273" max="11273" width="8.33203125" style="2515"/>
    <col min="11274" max="11274" width="2.44140625" style="2515" customWidth="1"/>
    <col min="11275" max="11275" width="26" style="2515" bestFit="1" customWidth="1"/>
    <col min="11276" max="11276" width="8.44140625" style="2515" bestFit="1" customWidth="1"/>
    <col min="11277" max="11520" width="8.33203125" style="2515"/>
    <col min="11521" max="11521" width="4.6640625" style="2515" customWidth="1"/>
    <col min="11522" max="11522" width="13.44140625" style="2515" customWidth="1"/>
    <col min="11523" max="11523" width="8.33203125" style="2515" bestFit="1" customWidth="1"/>
    <col min="11524" max="11524" width="8.6640625" style="2515" bestFit="1" customWidth="1"/>
    <col min="11525" max="11525" width="7.33203125" style="2515" bestFit="1" customWidth="1"/>
    <col min="11526" max="11526" width="9.33203125" style="2515" bestFit="1" customWidth="1"/>
    <col min="11527" max="11527" width="6.5546875" style="2515" customWidth="1"/>
    <col min="11528" max="11528" width="10.5546875" style="2515" bestFit="1" customWidth="1"/>
    <col min="11529" max="11529" width="8.33203125" style="2515"/>
    <col min="11530" max="11530" width="2.44140625" style="2515" customWidth="1"/>
    <col min="11531" max="11531" width="26" style="2515" bestFit="1" customWidth="1"/>
    <col min="11532" max="11532" width="8.44140625" style="2515" bestFit="1" customWidth="1"/>
    <col min="11533" max="11776" width="8.33203125" style="2515"/>
    <col min="11777" max="11777" width="4.6640625" style="2515" customWidth="1"/>
    <col min="11778" max="11778" width="13.44140625" style="2515" customWidth="1"/>
    <col min="11779" max="11779" width="8.33203125" style="2515" bestFit="1" customWidth="1"/>
    <col min="11780" max="11780" width="8.6640625" style="2515" bestFit="1" customWidth="1"/>
    <col min="11781" max="11781" width="7.33203125" style="2515" bestFit="1" customWidth="1"/>
    <col min="11782" max="11782" width="9.33203125" style="2515" bestFit="1" customWidth="1"/>
    <col min="11783" max="11783" width="6.5546875" style="2515" customWidth="1"/>
    <col min="11784" max="11784" width="10.5546875" style="2515" bestFit="1" customWidth="1"/>
    <col min="11785" max="11785" width="8.33203125" style="2515"/>
    <col min="11786" max="11786" width="2.44140625" style="2515" customWidth="1"/>
    <col min="11787" max="11787" width="26" style="2515" bestFit="1" customWidth="1"/>
    <col min="11788" max="11788" width="8.44140625" style="2515" bestFit="1" customWidth="1"/>
    <col min="11789" max="12032" width="8.33203125" style="2515"/>
    <col min="12033" max="12033" width="4.6640625" style="2515" customWidth="1"/>
    <col min="12034" max="12034" width="13.44140625" style="2515" customWidth="1"/>
    <col min="12035" max="12035" width="8.33203125" style="2515" bestFit="1" customWidth="1"/>
    <col min="12036" max="12036" width="8.6640625" style="2515" bestFit="1" customWidth="1"/>
    <col min="12037" max="12037" width="7.33203125" style="2515" bestFit="1" customWidth="1"/>
    <col min="12038" max="12038" width="9.33203125" style="2515" bestFit="1" customWidth="1"/>
    <col min="12039" max="12039" width="6.5546875" style="2515" customWidth="1"/>
    <col min="12040" max="12040" width="10.5546875" style="2515" bestFit="1" customWidth="1"/>
    <col min="12041" max="12041" width="8.33203125" style="2515"/>
    <col min="12042" max="12042" width="2.44140625" style="2515" customWidth="1"/>
    <col min="12043" max="12043" width="26" style="2515" bestFit="1" customWidth="1"/>
    <col min="12044" max="12044" width="8.44140625" style="2515" bestFit="1" customWidth="1"/>
    <col min="12045" max="12288" width="8.33203125" style="2515"/>
    <col min="12289" max="12289" width="4.6640625" style="2515" customWidth="1"/>
    <col min="12290" max="12290" width="13.44140625" style="2515" customWidth="1"/>
    <col min="12291" max="12291" width="8.33203125" style="2515" bestFit="1" customWidth="1"/>
    <col min="12292" max="12292" width="8.6640625" style="2515" bestFit="1" customWidth="1"/>
    <col min="12293" max="12293" width="7.33203125" style="2515" bestFit="1" customWidth="1"/>
    <col min="12294" max="12294" width="9.33203125" style="2515" bestFit="1" customWidth="1"/>
    <col min="12295" max="12295" width="6.5546875" style="2515" customWidth="1"/>
    <col min="12296" max="12296" width="10.5546875" style="2515" bestFit="1" customWidth="1"/>
    <col min="12297" max="12297" width="8.33203125" style="2515"/>
    <col min="12298" max="12298" width="2.44140625" style="2515" customWidth="1"/>
    <col min="12299" max="12299" width="26" style="2515" bestFit="1" customWidth="1"/>
    <col min="12300" max="12300" width="8.44140625" style="2515" bestFit="1" customWidth="1"/>
    <col min="12301" max="12544" width="8.33203125" style="2515"/>
    <col min="12545" max="12545" width="4.6640625" style="2515" customWidth="1"/>
    <col min="12546" max="12546" width="13.44140625" style="2515" customWidth="1"/>
    <col min="12547" max="12547" width="8.33203125" style="2515" bestFit="1" customWidth="1"/>
    <col min="12548" max="12548" width="8.6640625" style="2515" bestFit="1" customWidth="1"/>
    <col min="12549" max="12549" width="7.33203125" style="2515" bestFit="1" customWidth="1"/>
    <col min="12550" max="12550" width="9.33203125" style="2515" bestFit="1" customWidth="1"/>
    <col min="12551" max="12551" width="6.5546875" style="2515" customWidth="1"/>
    <col min="12552" max="12552" width="10.5546875" style="2515" bestFit="1" customWidth="1"/>
    <col min="12553" max="12553" width="8.33203125" style="2515"/>
    <col min="12554" max="12554" width="2.44140625" style="2515" customWidth="1"/>
    <col min="12555" max="12555" width="26" style="2515" bestFit="1" customWidth="1"/>
    <col min="12556" max="12556" width="8.44140625" style="2515" bestFit="1" customWidth="1"/>
    <col min="12557" max="12800" width="8.33203125" style="2515"/>
    <col min="12801" max="12801" width="4.6640625" style="2515" customWidth="1"/>
    <col min="12802" max="12802" width="13.44140625" style="2515" customWidth="1"/>
    <col min="12803" max="12803" width="8.33203125" style="2515" bestFit="1" customWidth="1"/>
    <col min="12804" max="12804" width="8.6640625" style="2515" bestFit="1" customWidth="1"/>
    <col min="12805" max="12805" width="7.33203125" style="2515" bestFit="1" customWidth="1"/>
    <col min="12806" max="12806" width="9.33203125" style="2515" bestFit="1" customWidth="1"/>
    <col min="12807" max="12807" width="6.5546875" style="2515" customWidth="1"/>
    <col min="12808" max="12808" width="10.5546875" style="2515" bestFit="1" customWidth="1"/>
    <col min="12809" max="12809" width="8.33203125" style="2515"/>
    <col min="12810" max="12810" width="2.44140625" style="2515" customWidth="1"/>
    <col min="12811" max="12811" width="26" style="2515" bestFit="1" customWidth="1"/>
    <col min="12812" max="12812" width="8.44140625" style="2515" bestFit="1" customWidth="1"/>
    <col min="12813" max="13056" width="8.33203125" style="2515"/>
    <col min="13057" max="13057" width="4.6640625" style="2515" customWidth="1"/>
    <col min="13058" max="13058" width="13.44140625" style="2515" customWidth="1"/>
    <col min="13059" max="13059" width="8.33203125" style="2515" bestFit="1" customWidth="1"/>
    <col min="13060" max="13060" width="8.6640625" style="2515" bestFit="1" customWidth="1"/>
    <col min="13061" max="13061" width="7.33203125" style="2515" bestFit="1" customWidth="1"/>
    <col min="13062" max="13062" width="9.33203125" style="2515" bestFit="1" customWidth="1"/>
    <col min="13063" max="13063" width="6.5546875" style="2515" customWidth="1"/>
    <col min="13064" max="13064" width="10.5546875" style="2515" bestFit="1" customWidth="1"/>
    <col min="13065" max="13065" width="8.33203125" style="2515"/>
    <col min="13066" max="13066" width="2.44140625" style="2515" customWidth="1"/>
    <col min="13067" max="13067" width="26" style="2515" bestFit="1" customWidth="1"/>
    <col min="13068" max="13068" width="8.44140625" style="2515" bestFit="1" customWidth="1"/>
    <col min="13069" max="13312" width="8.33203125" style="2515"/>
    <col min="13313" max="13313" width="4.6640625" style="2515" customWidth="1"/>
    <col min="13314" max="13314" width="13.44140625" style="2515" customWidth="1"/>
    <col min="13315" max="13315" width="8.33203125" style="2515" bestFit="1" customWidth="1"/>
    <col min="13316" max="13316" width="8.6640625" style="2515" bestFit="1" customWidth="1"/>
    <col min="13317" max="13317" width="7.33203125" style="2515" bestFit="1" customWidth="1"/>
    <col min="13318" max="13318" width="9.33203125" style="2515" bestFit="1" customWidth="1"/>
    <col min="13319" max="13319" width="6.5546875" style="2515" customWidth="1"/>
    <col min="13320" max="13320" width="10.5546875" style="2515" bestFit="1" customWidth="1"/>
    <col min="13321" max="13321" width="8.33203125" style="2515"/>
    <col min="13322" max="13322" width="2.44140625" style="2515" customWidth="1"/>
    <col min="13323" max="13323" width="26" style="2515" bestFit="1" customWidth="1"/>
    <col min="13324" max="13324" width="8.44140625" style="2515" bestFit="1" customWidth="1"/>
    <col min="13325" max="13568" width="8.33203125" style="2515"/>
    <col min="13569" max="13569" width="4.6640625" style="2515" customWidth="1"/>
    <col min="13570" max="13570" width="13.44140625" style="2515" customWidth="1"/>
    <col min="13571" max="13571" width="8.33203125" style="2515" bestFit="1" customWidth="1"/>
    <col min="13572" max="13572" width="8.6640625" style="2515" bestFit="1" customWidth="1"/>
    <col min="13573" max="13573" width="7.33203125" style="2515" bestFit="1" customWidth="1"/>
    <col min="13574" max="13574" width="9.33203125" style="2515" bestFit="1" customWidth="1"/>
    <col min="13575" max="13575" width="6.5546875" style="2515" customWidth="1"/>
    <col min="13576" max="13576" width="10.5546875" style="2515" bestFit="1" customWidth="1"/>
    <col min="13577" max="13577" width="8.33203125" style="2515"/>
    <col min="13578" max="13578" width="2.44140625" style="2515" customWidth="1"/>
    <col min="13579" max="13579" width="26" style="2515" bestFit="1" customWidth="1"/>
    <col min="13580" max="13580" width="8.44140625" style="2515" bestFit="1" customWidth="1"/>
    <col min="13581" max="13824" width="8.33203125" style="2515"/>
    <col min="13825" max="13825" width="4.6640625" style="2515" customWidth="1"/>
    <col min="13826" max="13826" width="13.44140625" style="2515" customWidth="1"/>
    <col min="13827" max="13827" width="8.33203125" style="2515" bestFit="1" customWidth="1"/>
    <col min="13828" max="13828" width="8.6640625" style="2515" bestFit="1" customWidth="1"/>
    <col min="13829" max="13829" width="7.33203125" style="2515" bestFit="1" customWidth="1"/>
    <col min="13830" max="13830" width="9.33203125" style="2515" bestFit="1" customWidth="1"/>
    <col min="13831" max="13831" width="6.5546875" style="2515" customWidth="1"/>
    <col min="13832" max="13832" width="10.5546875" style="2515" bestFit="1" customWidth="1"/>
    <col min="13833" max="13833" width="8.33203125" style="2515"/>
    <col min="13834" max="13834" width="2.44140625" style="2515" customWidth="1"/>
    <col min="13835" max="13835" width="26" style="2515" bestFit="1" customWidth="1"/>
    <col min="13836" max="13836" width="8.44140625" style="2515" bestFit="1" customWidth="1"/>
    <col min="13837" max="14080" width="8.33203125" style="2515"/>
    <col min="14081" max="14081" width="4.6640625" style="2515" customWidth="1"/>
    <col min="14082" max="14082" width="13.44140625" style="2515" customWidth="1"/>
    <col min="14083" max="14083" width="8.33203125" style="2515" bestFit="1" customWidth="1"/>
    <col min="14084" max="14084" width="8.6640625" style="2515" bestFit="1" customWidth="1"/>
    <col min="14085" max="14085" width="7.33203125" style="2515" bestFit="1" customWidth="1"/>
    <col min="14086" max="14086" width="9.33203125" style="2515" bestFit="1" customWidth="1"/>
    <col min="14087" max="14087" width="6.5546875" style="2515" customWidth="1"/>
    <col min="14088" max="14088" width="10.5546875" style="2515" bestFit="1" customWidth="1"/>
    <col min="14089" max="14089" width="8.33203125" style="2515"/>
    <col min="14090" max="14090" width="2.44140625" style="2515" customWidth="1"/>
    <col min="14091" max="14091" width="26" style="2515" bestFit="1" customWidth="1"/>
    <col min="14092" max="14092" width="8.44140625" style="2515" bestFit="1" customWidth="1"/>
    <col min="14093" max="14336" width="8.33203125" style="2515"/>
    <col min="14337" max="14337" width="4.6640625" style="2515" customWidth="1"/>
    <col min="14338" max="14338" width="13.44140625" style="2515" customWidth="1"/>
    <col min="14339" max="14339" width="8.33203125" style="2515" bestFit="1" customWidth="1"/>
    <col min="14340" max="14340" width="8.6640625" style="2515" bestFit="1" customWidth="1"/>
    <col min="14341" max="14341" width="7.33203125" style="2515" bestFit="1" customWidth="1"/>
    <col min="14342" max="14342" width="9.33203125" style="2515" bestFit="1" customWidth="1"/>
    <col min="14343" max="14343" width="6.5546875" style="2515" customWidth="1"/>
    <col min="14344" max="14344" width="10.5546875" style="2515" bestFit="1" customWidth="1"/>
    <col min="14345" max="14345" width="8.33203125" style="2515"/>
    <col min="14346" max="14346" width="2.44140625" style="2515" customWidth="1"/>
    <col min="14347" max="14347" width="26" style="2515" bestFit="1" customWidth="1"/>
    <col min="14348" max="14348" width="8.44140625" style="2515" bestFit="1" customWidth="1"/>
    <col min="14349" max="14592" width="8.33203125" style="2515"/>
    <col min="14593" max="14593" width="4.6640625" style="2515" customWidth="1"/>
    <col min="14594" max="14594" width="13.44140625" style="2515" customWidth="1"/>
    <col min="14595" max="14595" width="8.33203125" style="2515" bestFit="1" customWidth="1"/>
    <col min="14596" max="14596" width="8.6640625" style="2515" bestFit="1" customWidth="1"/>
    <col min="14597" max="14597" width="7.33203125" style="2515" bestFit="1" customWidth="1"/>
    <col min="14598" max="14598" width="9.33203125" style="2515" bestFit="1" customWidth="1"/>
    <col min="14599" max="14599" width="6.5546875" style="2515" customWidth="1"/>
    <col min="14600" max="14600" width="10.5546875" style="2515" bestFit="1" customWidth="1"/>
    <col min="14601" max="14601" width="8.33203125" style="2515"/>
    <col min="14602" max="14602" width="2.44140625" style="2515" customWidth="1"/>
    <col min="14603" max="14603" width="26" style="2515" bestFit="1" customWidth="1"/>
    <col min="14604" max="14604" width="8.44140625" style="2515" bestFit="1" customWidth="1"/>
    <col min="14605" max="14848" width="8.33203125" style="2515"/>
    <col min="14849" max="14849" width="4.6640625" style="2515" customWidth="1"/>
    <col min="14850" max="14850" width="13.44140625" style="2515" customWidth="1"/>
    <col min="14851" max="14851" width="8.33203125" style="2515" bestFit="1" customWidth="1"/>
    <col min="14852" max="14852" width="8.6640625" style="2515" bestFit="1" customWidth="1"/>
    <col min="14853" max="14853" width="7.33203125" style="2515" bestFit="1" customWidth="1"/>
    <col min="14854" max="14854" width="9.33203125" style="2515" bestFit="1" customWidth="1"/>
    <col min="14855" max="14855" width="6.5546875" style="2515" customWidth="1"/>
    <col min="14856" max="14856" width="10.5546875" style="2515" bestFit="1" customWidth="1"/>
    <col min="14857" max="14857" width="8.33203125" style="2515"/>
    <col min="14858" max="14858" width="2.44140625" style="2515" customWidth="1"/>
    <col min="14859" max="14859" width="26" style="2515" bestFit="1" customWidth="1"/>
    <col min="14860" max="14860" width="8.44140625" style="2515" bestFit="1" customWidth="1"/>
    <col min="14861" max="15104" width="8.33203125" style="2515"/>
    <col min="15105" max="15105" width="4.6640625" style="2515" customWidth="1"/>
    <col min="15106" max="15106" width="13.44140625" style="2515" customWidth="1"/>
    <col min="15107" max="15107" width="8.33203125" style="2515" bestFit="1" customWidth="1"/>
    <col min="15108" max="15108" width="8.6640625" style="2515" bestFit="1" customWidth="1"/>
    <col min="15109" max="15109" width="7.33203125" style="2515" bestFit="1" customWidth="1"/>
    <col min="15110" max="15110" width="9.33203125" style="2515" bestFit="1" customWidth="1"/>
    <col min="15111" max="15111" width="6.5546875" style="2515" customWidth="1"/>
    <col min="15112" max="15112" width="10.5546875" style="2515" bestFit="1" customWidth="1"/>
    <col min="15113" max="15113" width="8.33203125" style="2515"/>
    <col min="15114" max="15114" width="2.44140625" style="2515" customWidth="1"/>
    <col min="15115" max="15115" width="26" style="2515" bestFit="1" customWidth="1"/>
    <col min="15116" max="15116" width="8.44140625" style="2515" bestFit="1" customWidth="1"/>
    <col min="15117" max="15360" width="8.33203125" style="2515"/>
    <col min="15361" max="15361" width="4.6640625" style="2515" customWidth="1"/>
    <col min="15362" max="15362" width="13.44140625" style="2515" customWidth="1"/>
    <col min="15363" max="15363" width="8.33203125" style="2515" bestFit="1" customWidth="1"/>
    <col min="15364" max="15364" width="8.6640625" style="2515" bestFit="1" customWidth="1"/>
    <col min="15365" max="15365" width="7.33203125" style="2515" bestFit="1" customWidth="1"/>
    <col min="15366" max="15366" width="9.33203125" style="2515" bestFit="1" customWidth="1"/>
    <col min="15367" max="15367" width="6.5546875" style="2515" customWidth="1"/>
    <col min="15368" max="15368" width="10.5546875" style="2515" bestFit="1" customWidth="1"/>
    <col min="15369" max="15369" width="8.33203125" style="2515"/>
    <col min="15370" max="15370" width="2.44140625" style="2515" customWidth="1"/>
    <col min="15371" max="15371" width="26" style="2515" bestFit="1" customWidth="1"/>
    <col min="15372" max="15372" width="8.44140625" style="2515" bestFit="1" customWidth="1"/>
    <col min="15373" max="15616" width="8.33203125" style="2515"/>
    <col min="15617" max="15617" width="4.6640625" style="2515" customWidth="1"/>
    <col min="15618" max="15618" width="13.44140625" style="2515" customWidth="1"/>
    <col min="15619" max="15619" width="8.33203125" style="2515" bestFit="1" customWidth="1"/>
    <col min="15620" max="15620" width="8.6640625" style="2515" bestFit="1" customWidth="1"/>
    <col min="15621" max="15621" width="7.33203125" style="2515" bestFit="1" customWidth="1"/>
    <col min="15622" max="15622" width="9.33203125" style="2515" bestFit="1" customWidth="1"/>
    <col min="15623" max="15623" width="6.5546875" style="2515" customWidth="1"/>
    <col min="15624" max="15624" width="10.5546875" style="2515" bestFit="1" customWidth="1"/>
    <col min="15625" max="15625" width="8.33203125" style="2515"/>
    <col min="15626" max="15626" width="2.44140625" style="2515" customWidth="1"/>
    <col min="15627" max="15627" width="26" style="2515" bestFit="1" customWidth="1"/>
    <col min="15628" max="15628" width="8.44140625" style="2515" bestFit="1" customWidth="1"/>
    <col min="15629" max="15872" width="8.33203125" style="2515"/>
    <col min="15873" max="15873" width="4.6640625" style="2515" customWidth="1"/>
    <col min="15874" max="15874" width="13.44140625" style="2515" customWidth="1"/>
    <col min="15875" max="15875" width="8.33203125" style="2515" bestFit="1" customWidth="1"/>
    <col min="15876" max="15876" width="8.6640625" style="2515" bestFit="1" customWidth="1"/>
    <col min="15877" max="15877" width="7.33203125" style="2515" bestFit="1" customWidth="1"/>
    <col min="15878" max="15878" width="9.33203125" style="2515" bestFit="1" customWidth="1"/>
    <col min="15879" max="15879" width="6.5546875" style="2515" customWidth="1"/>
    <col min="15880" max="15880" width="10.5546875" style="2515" bestFit="1" customWidth="1"/>
    <col min="15881" max="15881" width="8.33203125" style="2515"/>
    <col min="15882" max="15882" width="2.44140625" style="2515" customWidth="1"/>
    <col min="15883" max="15883" width="26" style="2515" bestFit="1" customWidth="1"/>
    <col min="15884" max="15884" width="8.44140625" style="2515" bestFit="1" customWidth="1"/>
    <col min="15885" max="16128" width="8.33203125" style="2515"/>
    <col min="16129" max="16129" width="4.6640625" style="2515" customWidth="1"/>
    <col min="16130" max="16130" width="13.44140625" style="2515" customWidth="1"/>
    <col min="16131" max="16131" width="8.33203125" style="2515" bestFit="1" customWidth="1"/>
    <col min="16132" max="16132" width="8.6640625" style="2515" bestFit="1" customWidth="1"/>
    <col min="16133" max="16133" width="7.33203125" style="2515" bestFit="1" customWidth="1"/>
    <col min="16134" max="16134" width="9.33203125" style="2515" bestFit="1" customWidth="1"/>
    <col min="16135" max="16135" width="6.5546875" style="2515" customWidth="1"/>
    <col min="16136" max="16136" width="10.5546875" style="2515" bestFit="1" customWidth="1"/>
    <col min="16137" max="16137" width="8.33203125" style="2515"/>
    <col min="16138" max="16138" width="2.44140625" style="2515" customWidth="1"/>
    <col min="16139" max="16139" width="26" style="2515" bestFit="1" customWidth="1"/>
    <col min="16140" max="16140" width="8.44140625" style="2515" bestFit="1" customWidth="1"/>
    <col min="16141" max="16384" width="8.33203125" style="2515"/>
  </cols>
  <sheetData>
    <row r="1" spans="1:12" ht="32.25" customHeight="1" thickBot="1">
      <c r="A1" s="2668" t="s">
        <v>3534</v>
      </c>
      <c r="B1" s="2508"/>
      <c r="C1" s="2509"/>
      <c r="D1" s="2510"/>
      <c r="E1" s="2511"/>
      <c r="F1" s="2512"/>
      <c r="G1" s="2513" t="s">
        <v>3246</v>
      </c>
      <c r="H1" s="2514"/>
    </row>
    <row r="2" spans="1:12">
      <c r="A2" s="2516"/>
      <c r="B2" s="2517"/>
      <c r="C2" s="2518"/>
      <c r="D2" s="2519"/>
      <c r="E2" s="2520"/>
      <c r="F2" s="2521"/>
      <c r="G2" s="2522"/>
      <c r="H2" s="2523"/>
    </row>
    <row r="3" spans="1:12">
      <c r="A3" s="2771" t="s">
        <v>1959</v>
      </c>
      <c r="B3" s="2772"/>
      <c r="C3" s="2772"/>
      <c r="D3" s="2772"/>
      <c r="E3" s="2772"/>
      <c r="F3" s="2772"/>
      <c r="G3" s="2772"/>
      <c r="H3" s="2773"/>
    </row>
    <row r="4" spans="1:12">
      <c r="A4" s="2524"/>
      <c r="B4" s="2525"/>
      <c r="C4" s="2526"/>
      <c r="D4" s="2527"/>
      <c r="E4" s="2528"/>
      <c r="F4" s="2529"/>
      <c r="G4" s="2530"/>
      <c r="H4" s="2531"/>
    </row>
    <row r="5" spans="1:12">
      <c r="A5" s="2532" t="s">
        <v>1960</v>
      </c>
      <c r="B5" s="2525"/>
      <c r="C5" s="2526"/>
      <c r="D5" s="2527"/>
      <c r="E5" s="2528"/>
      <c r="F5" s="2529"/>
      <c r="G5" s="2530"/>
      <c r="H5" s="2531"/>
      <c r="I5" s="2757"/>
      <c r="J5" s="2757"/>
      <c r="K5" s="2757"/>
      <c r="L5" s="2757"/>
    </row>
    <row r="6" spans="1:12">
      <c r="A6" s="2533"/>
      <c r="B6" s="2534"/>
      <c r="C6" s="2535" t="s">
        <v>1961</v>
      </c>
      <c r="D6" s="2536" t="s">
        <v>1962</v>
      </c>
      <c r="E6" s="2537" t="s">
        <v>1963</v>
      </c>
      <c r="F6" s="2538" t="s">
        <v>1964</v>
      </c>
      <c r="G6" s="2539" t="s">
        <v>1965</v>
      </c>
      <c r="H6" s="2540" t="s">
        <v>1966</v>
      </c>
      <c r="I6" s="2757"/>
      <c r="J6" s="2757"/>
      <c r="K6" s="2757"/>
      <c r="L6" s="2757"/>
    </row>
    <row r="7" spans="1:12">
      <c r="A7" s="2533"/>
      <c r="B7" s="2534" t="s">
        <v>268</v>
      </c>
      <c r="C7" s="2535" t="s">
        <v>1967</v>
      </c>
      <c r="D7" s="2536" t="s">
        <v>1968</v>
      </c>
      <c r="E7" s="2537" t="s">
        <v>1969</v>
      </c>
      <c r="F7" s="2538" t="s">
        <v>1970</v>
      </c>
      <c r="G7" s="2539" t="s">
        <v>1971</v>
      </c>
      <c r="H7" s="2540" t="s">
        <v>1972</v>
      </c>
      <c r="I7" s="2757"/>
      <c r="J7" s="2757"/>
      <c r="K7" s="2757"/>
      <c r="L7" s="2757"/>
    </row>
    <row r="8" spans="1:12">
      <c r="A8" s="2541" t="s">
        <v>524</v>
      </c>
      <c r="B8" s="2534" t="s">
        <v>235</v>
      </c>
      <c r="C8" s="2535" t="s">
        <v>1973</v>
      </c>
      <c r="D8" s="2536" t="s">
        <v>1974</v>
      </c>
      <c r="E8" s="2537" t="s">
        <v>1975</v>
      </c>
      <c r="F8" s="2538" t="s">
        <v>1975</v>
      </c>
      <c r="G8" s="2539" t="s">
        <v>1976</v>
      </c>
      <c r="H8" s="2540" t="s">
        <v>735</v>
      </c>
      <c r="J8" s="665"/>
      <c r="K8" s="665"/>
    </row>
    <row r="9" spans="1:12">
      <c r="A9" s="2542" t="s">
        <v>529</v>
      </c>
      <c r="B9" s="2543" t="s">
        <v>2502</v>
      </c>
      <c r="C9" s="2544" t="s">
        <v>2503</v>
      </c>
      <c r="D9" s="2545" t="s">
        <v>272</v>
      </c>
      <c r="E9" s="2546" t="s">
        <v>2279</v>
      </c>
      <c r="F9" s="2547" t="s">
        <v>2468</v>
      </c>
      <c r="G9" s="2548" t="s">
        <v>2469</v>
      </c>
      <c r="H9" s="2531" t="s">
        <v>2470</v>
      </c>
      <c r="J9" s="665"/>
      <c r="K9" s="665"/>
    </row>
    <row r="10" spans="1:12">
      <c r="A10" s="2541">
        <v>6</v>
      </c>
      <c r="B10" s="2549">
        <v>303.10000000000002</v>
      </c>
      <c r="C10" s="2550">
        <f>SUM('[52]Cost Summary 2013'!O143:O144)/1000</f>
        <v>44224.108340000006</v>
      </c>
      <c r="D10" s="2551" t="s">
        <v>823</v>
      </c>
      <c r="E10" s="2552" t="s">
        <v>823</v>
      </c>
      <c r="F10" s="2553" t="s">
        <v>823</v>
      </c>
      <c r="G10" s="2554" t="s">
        <v>823</v>
      </c>
      <c r="H10" s="2555" t="s">
        <v>823</v>
      </c>
      <c r="J10" s="2556"/>
    </row>
    <row r="11" spans="1:12">
      <c r="A11" s="2541">
        <f t="shared" ref="A11:A29" si="0">+A10+1</f>
        <v>7</v>
      </c>
      <c r="B11" s="2549">
        <v>304</v>
      </c>
      <c r="C11" s="2550">
        <f>SUM('[52]Cost Summary 2013'!O145)/1000</f>
        <v>1694.7040200000001</v>
      </c>
      <c r="D11" s="2551" t="s">
        <v>823</v>
      </c>
      <c r="E11" s="2552" t="s">
        <v>823</v>
      </c>
      <c r="F11" s="2553" t="s">
        <v>823</v>
      </c>
      <c r="G11" s="2554" t="s">
        <v>823</v>
      </c>
      <c r="H11" s="2555" t="s">
        <v>823</v>
      </c>
      <c r="J11" s="2556"/>
    </row>
    <row r="12" spans="1:12" ht="15">
      <c r="A12" s="2541">
        <f t="shared" si="0"/>
        <v>8</v>
      </c>
      <c r="B12" s="2549">
        <v>305</v>
      </c>
      <c r="C12" s="2550">
        <f>SUM('[52]Cost Summary 2013'!O146)/1000</f>
        <v>444.12485000000004</v>
      </c>
      <c r="D12" s="2551">
        <v>30</v>
      </c>
      <c r="E12" s="2552">
        <v>-10</v>
      </c>
      <c r="F12" s="2553">
        <v>3.3329999999999999E-2</v>
      </c>
      <c r="G12" s="2554" t="s">
        <v>585</v>
      </c>
      <c r="H12" s="2555">
        <v>17.600000000000001</v>
      </c>
      <c r="J12" s="2557"/>
    </row>
    <row r="13" spans="1:12" ht="15">
      <c r="A13" s="2541">
        <f t="shared" si="0"/>
        <v>9</v>
      </c>
      <c r="B13" s="2549">
        <v>306</v>
      </c>
      <c r="C13" s="2550">
        <f>+'[52]2012 CS Summary for pg 84'!O13/1000</f>
        <v>0</v>
      </c>
      <c r="D13" s="2551"/>
      <c r="E13" s="2552"/>
      <c r="F13" s="2553"/>
      <c r="G13" s="2554"/>
      <c r="H13" s="2555"/>
      <c r="J13" s="2557"/>
    </row>
    <row r="14" spans="1:12" ht="15">
      <c r="A14" s="2541">
        <f t="shared" si="0"/>
        <v>10</v>
      </c>
      <c r="B14" s="2549">
        <v>307</v>
      </c>
      <c r="C14" s="2550">
        <f>+'[52]2012 CS Summary for pg 84'!O14/1000</f>
        <v>0</v>
      </c>
      <c r="D14" s="2551"/>
      <c r="E14" s="2552"/>
      <c r="F14" s="2553"/>
      <c r="G14" s="2554"/>
      <c r="H14" s="2555"/>
      <c r="J14" s="2557"/>
      <c r="L14" s="2558"/>
    </row>
    <row r="15" spans="1:12" ht="15">
      <c r="A15" s="2541">
        <f t="shared" si="0"/>
        <v>11</v>
      </c>
      <c r="B15" s="2549">
        <v>311</v>
      </c>
      <c r="C15" s="2550">
        <f>SUM('[52]Cost Summary 2013'!O149)/1000</f>
        <v>127.50963</v>
      </c>
      <c r="D15" s="2551">
        <v>30</v>
      </c>
      <c r="E15" s="2552">
        <v>-5</v>
      </c>
      <c r="F15" s="2553">
        <v>3.3329999999999999E-2</v>
      </c>
      <c r="G15" s="2554" t="s">
        <v>588</v>
      </c>
      <c r="H15" s="2555">
        <v>24</v>
      </c>
      <c r="J15" s="2557"/>
      <c r="L15" s="2558"/>
    </row>
    <row r="16" spans="1:12" ht="15">
      <c r="A16" s="2541">
        <f t="shared" si="0"/>
        <v>12</v>
      </c>
      <c r="B16" s="2549">
        <v>320</v>
      </c>
      <c r="C16" s="2550">
        <f>+'[52]Cost Summary 2013'!O150/1000</f>
        <v>103.50257999999999</v>
      </c>
      <c r="D16" s="2551">
        <v>20</v>
      </c>
      <c r="E16" s="2552">
        <v>-5</v>
      </c>
      <c r="F16" s="2553">
        <v>0.05</v>
      </c>
      <c r="G16" s="2554" t="s">
        <v>587</v>
      </c>
      <c r="H16" s="2555">
        <v>42.69</v>
      </c>
      <c r="J16" s="2557"/>
      <c r="L16" s="2558"/>
    </row>
    <row r="17" spans="1:13" ht="15">
      <c r="A17" s="2541">
        <f t="shared" si="0"/>
        <v>13</v>
      </c>
      <c r="B17" s="2549">
        <v>360.3</v>
      </c>
      <c r="C17" s="2550">
        <f>+'[52]Cost Summary 2013'!O151/1000</f>
        <v>1327.42455</v>
      </c>
      <c r="D17" s="2551"/>
      <c r="E17" s="2552"/>
      <c r="F17" s="2553"/>
      <c r="G17" s="2554"/>
      <c r="H17" s="2555">
        <v>113</v>
      </c>
      <c r="J17" s="2557"/>
      <c r="L17" s="2558"/>
    </row>
    <row r="18" spans="1:13" ht="15.75">
      <c r="A18" s="2541">
        <f t="shared" si="0"/>
        <v>14</v>
      </c>
      <c r="B18" s="2559">
        <v>360.5</v>
      </c>
      <c r="C18" s="2550">
        <f>SUM('[52]Cost Summary 2013'!O152)/1000</f>
        <v>88.911070000000009</v>
      </c>
      <c r="D18" s="2551"/>
      <c r="E18" s="2552"/>
      <c r="F18" s="2553"/>
      <c r="G18" s="2554"/>
      <c r="H18" s="2555">
        <v>113</v>
      </c>
      <c r="J18" s="2557"/>
      <c r="L18" s="2558"/>
      <c r="M18"/>
    </row>
    <row r="19" spans="1:13" ht="15.75">
      <c r="A19" s="2541">
        <f t="shared" si="0"/>
        <v>15</v>
      </c>
      <c r="B19" s="2549">
        <v>361.3</v>
      </c>
      <c r="C19" s="2550">
        <f>SUM('[52]Cost Summary 2013'!O153:O154)/1000</f>
        <v>6597.8126000000002</v>
      </c>
      <c r="D19" s="2551">
        <v>30</v>
      </c>
      <c r="E19" s="2552">
        <v>-15</v>
      </c>
      <c r="F19" s="2553">
        <v>3.3329999999999999E-2</v>
      </c>
      <c r="G19" s="2554" t="s">
        <v>589</v>
      </c>
      <c r="H19" s="2555">
        <v>24.02</v>
      </c>
      <c r="J19" s="2557"/>
      <c r="L19" s="2558"/>
      <c r="M19"/>
    </row>
    <row r="20" spans="1:13" ht="15">
      <c r="A20" s="2541">
        <f t="shared" si="0"/>
        <v>16</v>
      </c>
      <c r="B20" s="2549">
        <v>362.5</v>
      </c>
      <c r="C20" s="2550">
        <f>SUM('[52]Cost Summary 2013'!O156)/1000</f>
        <v>67.835790000000003</v>
      </c>
      <c r="D20" s="2551">
        <v>35</v>
      </c>
      <c r="E20" s="2552">
        <v>-10</v>
      </c>
      <c r="F20" s="2553">
        <v>2.8559999999999999E-2</v>
      </c>
      <c r="G20" s="2554" t="s">
        <v>590</v>
      </c>
      <c r="H20" s="2555">
        <v>44.8</v>
      </c>
      <c r="J20" s="2557"/>
      <c r="L20" s="2558"/>
    </row>
    <row r="21" spans="1:13" ht="15">
      <c r="A21" s="2541">
        <f t="shared" si="0"/>
        <v>17</v>
      </c>
      <c r="B21" s="2559">
        <v>362.3</v>
      </c>
      <c r="C21" s="2550">
        <f>SUM('[52]Cost Summary 2013'!O155)/1000</f>
        <v>4.6075699999999999</v>
      </c>
      <c r="D21" s="2551">
        <v>25</v>
      </c>
      <c r="E21" s="2552">
        <v>-10</v>
      </c>
      <c r="F21" s="2553">
        <v>0.04</v>
      </c>
      <c r="G21" s="2554" t="s">
        <v>591</v>
      </c>
      <c r="H21" s="2555">
        <v>50.99</v>
      </c>
      <c r="J21" s="2557"/>
      <c r="K21" s="2560"/>
      <c r="L21" s="2561"/>
    </row>
    <row r="22" spans="1:13" ht="15">
      <c r="A22" s="2541">
        <f t="shared" si="0"/>
        <v>18</v>
      </c>
      <c r="B22" s="2559">
        <v>362.7</v>
      </c>
      <c r="C22" s="2550">
        <f>SUM('[52]Cost Summary 2013'!O157:O158)/1000</f>
        <v>6517.8636100000003</v>
      </c>
      <c r="D22" s="2551">
        <v>25</v>
      </c>
      <c r="E22" s="2552">
        <v>-10</v>
      </c>
      <c r="F22" s="2553">
        <v>0.04</v>
      </c>
      <c r="G22" s="2554" t="s">
        <v>591</v>
      </c>
      <c r="H22" s="2555">
        <v>31.16</v>
      </c>
      <c r="J22" s="2557"/>
      <c r="K22" s="2560"/>
      <c r="L22" s="2561"/>
    </row>
    <row r="23" spans="1:13" ht="15">
      <c r="A23" s="2541">
        <f t="shared" si="0"/>
        <v>19</v>
      </c>
      <c r="B23" s="2549">
        <v>363</v>
      </c>
      <c r="C23" s="2550">
        <f>SUM('[52]Cost Summary 2013'!O159)/1000</f>
        <v>32.092300000000002</v>
      </c>
      <c r="D23" s="2551">
        <v>25</v>
      </c>
      <c r="E23" s="2552">
        <v>-10</v>
      </c>
      <c r="F23" s="2553">
        <v>0.04</v>
      </c>
      <c r="G23" s="2554" t="s">
        <v>592</v>
      </c>
      <c r="H23" s="2555">
        <v>42</v>
      </c>
      <c r="I23" s="2562"/>
      <c r="J23" s="2557"/>
      <c r="K23" s="2560"/>
      <c r="L23" s="2561"/>
    </row>
    <row r="24" spans="1:13" ht="15">
      <c r="A24" s="2541">
        <f t="shared" si="0"/>
        <v>20</v>
      </c>
      <c r="B24" s="2549">
        <v>363.1</v>
      </c>
      <c r="C24" s="2550">
        <f>SUM('[52]Cost Summary 2013'!O160:O161)/1000</f>
        <v>19072.26899</v>
      </c>
      <c r="D24" s="2551">
        <v>25</v>
      </c>
      <c r="E24" s="2552">
        <v>-10</v>
      </c>
      <c r="F24" s="2553">
        <v>0.04</v>
      </c>
      <c r="G24" s="2554" t="s">
        <v>585</v>
      </c>
      <c r="H24" s="2555">
        <v>15.92</v>
      </c>
      <c r="J24" s="2557"/>
      <c r="K24" s="2560"/>
      <c r="L24" s="2561"/>
    </row>
    <row r="25" spans="1:13" ht="15">
      <c r="A25" s="2541">
        <f t="shared" si="0"/>
        <v>21</v>
      </c>
      <c r="B25" s="2549">
        <v>363.2</v>
      </c>
      <c r="C25" s="2563">
        <f>SUM('[52]Cost Summary 2013'!O162:O163)/1000</f>
        <v>8064.2973000000002</v>
      </c>
      <c r="D25" s="2551">
        <v>25</v>
      </c>
      <c r="E25" s="2552">
        <v>-10</v>
      </c>
      <c r="F25" s="2553">
        <v>0.04</v>
      </c>
      <c r="G25" s="2554" t="s">
        <v>592</v>
      </c>
      <c r="H25" s="2555">
        <v>8.01</v>
      </c>
      <c r="J25" s="2557"/>
      <c r="K25" s="2560"/>
      <c r="L25" s="2561"/>
    </row>
    <row r="26" spans="1:13" ht="15">
      <c r="A26" s="2541">
        <f t="shared" si="0"/>
        <v>22</v>
      </c>
      <c r="B26" s="2549">
        <v>363.3</v>
      </c>
      <c r="C26" s="2550">
        <f>SUM('[52]Cost Summary 2013'!O164)/1000</f>
        <v>3100.4562599999999</v>
      </c>
      <c r="D26" s="2551">
        <v>25</v>
      </c>
      <c r="E26" s="2552">
        <v>-10</v>
      </c>
      <c r="F26" s="2553">
        <v>0.04</v>
      </c>
      <c r="G26" s="2554" t="s">
        <v>592</v>
      </c>
      <c r="H26" s="2555">
        <v>21.95</v>
      </c>
      <c r="J26" s="2557"/>
      <c r="K26" s="2560"/>
      <c r="L26" s="2561"/>
    </row>
    <row r="27" spans="1:13" ht="15">
      <c r="A27" s="2541">
        <f t="shared" si="0"/>
        <v>23</v>
      </c>
      <c r="B27" s="2549">
        <v>363.4</v>
      </c>
      <c r="C27" s="2550">
        <f>+'[52]Cost Summary 2013'!O166/1000</f>
        <v>389.46947999999998</v>
      </c>
      <c r="D27" s="2551">
        <v>25</v>
      </c>
      <c r="E27" s="2552">
        <v>-10</v>
      </c>
      <c r="F27" s="2553">
        <v>0.04</v>
      </c>
      <c r="G27" s="2554" t="s">
        <v>592</v>
      </c>
      <c r="H27" s="2555">
        <v>21.36</v>
      </c>
      <c r="J27" s="2557"/>
      <c r="K27" s="2560"/>
      <c r="L27" s="2561"/>
    </row>
    <row r="28" spans="1:13" ht="15">
      <c r="A28" s="2541">
        <f t="shared" si="0"/>
        <v>24</v>
      </c>
      <c r="B28" s="2549">
        <v>363.5</v>
      </c>
      <c r="C28" s="2550">
        <f>SUM('[52]Cost Summary 2013'!O167:O168)/1000</f>
        <v>3226.6604700000003</v>
      </c>
      <c r="D28" s="2551">
        <v>25</v>
      </c>
      <c r="E28" s="2552">
        <v>-10</v>
      </c>
      <c r="F28" s="2553">
        <v>0.04</v>
      </c>
      <c r="G28" s="2554" t="s">
        <v>592</v>
      </c>
      <c r="H28" s="2555">
        <v>25.29</v>
      </c>
      <c r="J28" s="2557"/>
      <c r="K28" s="2560"/>
      <c r="L28" s="2561"/>
    </row>
    <row r="29" spans="1:13" ht="15">
      <c r="A29" s="2541">
        <f t="shared" si="0"/>
        <v>25</v>
      </c>
      <c r="B29" s="2549">
        <v>363.6</v>
      </c>
      <c r="C29" s="2550">
        <f>SUM('[52]Cost Summary 2013'!O169)/1000</f>
        <v>4.5337899999999998</v>
      </c>
      <c r="D29" s="2551"/>
      <c r="E29" s="2552"/>
      <c r="F29" s="2553"/>
      <c r="G29" s="2554"/>
      <c r="H29" s="2555">
        <v>33</v>
      </c>
      <c r="J29" s="2557"/>
      <c r="K29" s="2560"/>
      <c r="L29" s="2561"/>
    </row>
    <row r="30" spans="1:13" ht="15">
      <c r="A30" s="2541">
        <f>+A28+1</f>
        <v>25</v>
      </c>
      <c r="B30" s="2549">
        <v>365.3</v>
      </c>
      <c r="C30" s="2550">
        <f>SUM('[52]Cost Summary 2013'!O170)/1000</f>
        <v>329.65921000000003</v>
      </c>
      <c r="D30" s="2551"/>
      <c r="E30" s="2552"/>
      <c r="F30" s="2553"/>
      <c r="G30" s="2554"/>
      <c r="H30" s="2555">
        <v>113</v>
      </c>
      <c r="J30" s="2557"/>
      <c r="K30" s="2560"/>
      <c r="L30" s="2561"/>
    </row>
    <row r="31" spans="1:13" ht="15">
      <c r="A31" s="2541">
        <f t="shared" ref="A31:A57" si="1">+A30+1</f>
        <v>26</v>
      </c>
      <c r="B31" s="2549">
        <v>365.4</v>
      </c>
      <c r="C31" s="2550">
        <f>SUM('[52]Cost Summary 2013'!O171)/1000</f>
        <v>75.944490000000002</v>
      </c>
      <c r="D31" s="2551"/>
      <c r="E31" s="2552"/>
      <c r="F31" s="2553"/>
      <c r="G31" s="2554"/>
      <c r="H31" s="2555">
        <v>44.98</v>
      </c>
      <c r="J31" s="2557"/>
      <c r="K31" s="2560"/>
      <c r="L31" s="2561"/>
    </row>
    <row r="32" spans="1:13" ht="15">
      <c r="A32" s="2541">
        <f t="shared" si="1"/>
        <v>27</v>
      </c>
      <c r="B32" s="2549">
        <v>366</v>
      </c>
      <c r="C32" s="2550">
        <f>SUM('[52]Cost Summary 2013'!O172:O173)/1000</f>
        <v>3207.00261</v>
      </c>
      <c r="D32" s="2551">
        <v>30</v>
      </c>
      <c r="E32" s="2552">
        <v>-15</v>
      </c>
      <c r="F32" s="2553">
        <v>3.3329999999999999E-2</v>
      </c>
      <c r="G32" s="2554" t="s">
        <v>587</v>
      </c>
      <c r="H32" s="2555">
        <v>21.64</v>
      </c>
      <c r="J32" s="2557"/>
      <c r="K32" s="2560"/>
      <c r="L32" s="2561"/>
    </row>
    <row r="33" spans="1:12" ht="15">
      <c r="A33" s="2541">
        <f t="shared" si="1"/>
        <v>28</v>
      </c>
      <c r="B33" s="2549">
        <v>367.9</v>
      </c>
      <c r="C33" s="2563">
        <f>SUM('[52]Cost Summary 2013'!O175:O176)/1000</f>
        <v>208495.08013999998</v>
      </c>
      <c r="D33" s="2551">
        <v>75</v>
      </c>
      <c r="E33" s="2552">
        <v>-15</v>
      </c>
      <c r="F33" s="2553">
        <v>1.333E-2</v>
      </c>
      <c r="G33" s="2554" t="s">
        <v>593</v>
      </c>
      <c r="H33" s="2555">
        <v>16.25</v>
      </c>
      <c r="J33" s="2557"/>
      <c r="K33" s="2560"/>
      <c r="L33" s="2561"/>
    </row>
    <row r="34" spans="1:12" ht="15">
      <c r="A34" s="2541">
        <f t="shared" si="1"/>
        <v>29</v>
      </c>
      <c r="B34" s="2549">
        <v>367.4</v>
      </c>
      <c r="C34" s="2550">
        <f>SUM('[52]Cost Summary 2013'!O174)/1000</f>
        <v>508.01261</v>
      </c>
      <c r="D34" s="2551">
        <v>50</v>
      </c>
      <c r="E34" s="2552">
        <v>-15</v>
      </c>
      <c r="F34" s="2553">
        <v>0.02</v>
      </c>
      <c r="G34" s="2554" t="s">
        <v>593</v>
      </c>
      <c r="H34" s="2555">
        <v>65.150000000000006</v>
      </c>
      <c r="J34" s="2557"/>
      <c r="K34" s="2560"/>
      <c r="L34" s="2561"/>
    </row>
    <row r="35" spans="1:12">
      <c r="A35" s="2541">
        <f t="shared" si="1"/>
        <v>30</v>
      </c>
      <c r="B35" s="2549">
        <v>368</v>
      </c>
      <c r="C35" s="2550">
        <f>SUM('[52]Cost Summary 2013'!O177)/1000</f>
        <v>989.82443000000001</v>
      </c>
      <c r="D35" s="2551">
        <v>28</v>
      </c>
      <c r="E35" s="2552">
        <v>-10</v>
      </c>
      <c r="F35" s="2553">
        <v>3.5569999999999997E-2</v>
      </c>
      <c r="G35" s="2554" t="s">
        <v>586</v>
      </c>
      <c r="H35" s="2555">
        <v>22.55</v>
      </c>
      <c r="K35" s="2560"/>
      <c r="L35" s="2561"/>
    </row>
    <row r="36" spans="1:12">
      <c r="A36" s="2541">
        <f t="shared" si="1"/>
        <v>31</v>
      </c>
      <c r="B36" s="2549">
        <v>369</v>
      </c>
      <c r="C36" s="2550">
        <f>SUM('[52]Cost Summary 2013'!O178:O179)/1000</f>
        <v>87112.308839999998</v>
      </c>
      <c r="D36" s="2551">
        <v>28</v>
      </c>
      <c r="E36" s="2552">
        <v>-10</v>
      </c>
      <c r="F36" s="2553">
        <v>3.5756999999999997E-2</v>
      </c>
      <c r="G36" s="2554" t="s">
        <v>594</v>
      </c>
      <c r="H36" s="2564">
        <v>12.53</v>
      </c>
      <c r="I36" s="2565"/>
      <c r="K36" s="2560"/>
      <c r="L36" s="2561"/>
    </row>
    <row r="37" spans="1:12" ht="15">
      <c r="A37" s="2541">
        <f t="shared" si="1"/>
        <v>32</v>
      </c>
      <c r="B37" s="2549">
        <v>374.1</v>
      </c>
      <c r="C37" s="2550">
        <f>SUM('[52]Cost Summary 2013'!O180:O181)/1000</f>
        <v>952.60607000000005</v>
      </c>
      <c r="D37" s="2551">
        <v>100</v>
      </c>
      <c r="E37" s="2552">
        <v>0</v>
      </c>
      <c r="F37" s="2553">
        <v>0.01</v>
      </c>
      <c r="G37" s="2554" t="s">
        <v>589</v>
      </c>
      <c r="H37" s="2566">
        <v>27.394070067299534</v>
      </c>
      <c r="I37" s="2565"/>
      <c r="J37" s="2557"/>
      <c r="L37" s="2558"/>
    </row>
    <row r="38" spans="1:12" ht="15">
      <c r="A38" s="2541">
        <f t="shared" si="1"/>
        <v>33</v>
      </c>
      <c r="B38" s="2549">
        <v>374.3</v>
      </c>
      <c r="C38" s="2550">
        <f>SUM('[52]Cost Summary 2013'!O182)/1000</f>
        <v>156.13076999999998</v>
      </c>
      <c r="D38" s="2551">
        <v>100</v>
      </c>
      <c r="E38" s="2552">
        <v>0</v>
      </c>
      <c r="F38" s="2553">
        <v>0.01</v>
      </c>
      <c r="G38" s="2554" t="s">
        <v>589</v>
      </c>
      <c r="H38" s="2566">
        <v>68.269497742181144</v>
      </c>
      <c r="I38" s="2565"/>
      <c r="J38" s="2557"/>
      <c r="L38" s="2558"/>
    </row>
    <row r="39" spans="1:12">
      <c r="A39" s="2541">
        <f t="shared" si="1"/>
        <v>34</v>
      </c>
      <c r="B39" s="2549">
        <v>375</v>
      </c>
      <c r="C39" s="2550">
        <f>SUM('[52]Cost Summary 2013'!O183)/1000</f>
        <v>1198.0861</v>
      </c>
      <c r="D39" s="2551">
        <v>30</v>
      </c>
      <c r="E39" s="2552">
        <v>-15</v>
      </c>
      <c r="F39" s="2553">
        <v>3.3329999999999999E-2</v>
      </c>
      <c r="G39" s="2554" t="s">
        <v>595</v>
      </c>
      <c r="H39" s="2566">
        <v>17.798002739535995</v>
      </c>
      <c r="I39" s="2565"/>
      <c r="K39" s="2560"/>
      <c r="L39" s="2558"/>
    </row>
    <row r="40" spans="1:12">
      <c r="A40" s="2541">
        <f t="shared" si="1"/>
        <v>35</v>
      </c>
      <c r="B40" s="2549">
        <v>376</v>
      </c>
      <c r="C40" s="2550">
        <f>SUM('[52]Cost Summary 2013'!O184:O185)/1000</f>
        <v>440834.46507999999</v>
      </c>
      <c r="D40" s="2551">
        <v>75</v>
      </c>
      <c r="E40" s="2552">
        <v>-20</v>
      </c>
      <c r="F40" s="2553">
        <v>1.3332999999999999E-2</v>
      </c>
      <c r="G40" s="2554" t="s">
        <v>587</v>
      </c>
      <c r="H40" s="2566">
        <v>22.212430461573447</v>
      </c>
      <c r="I40" s="2565"/>
      <c r="K40" s="2560"/>
      <c r="L40" s="2558"/>
    </row>
    <row r="41" spans="1:12">
      <c r="A41" s="2541">
        <f t="shared" si="1"/>
        <v>36</v>
      </c>
      <c r="B41" s="2549">
        <v>376.1</v>
      </c>
      <c r="C41" s="2550">
        <f>SUM('[52]2012 CS Summary for pg 84'!O55:O56)/1000+'[53]by utility acct'!B262/1000+'[53]by utility acct'!B249/1000+'[53]by utility acct'!B267/1000</f>
        <v>4405.5333800000008</v>
      </c>
      <c r="D41" s="2551">
        <v>50</v>
      </c>
      <c r="E41" s="2552">
        <v>-15</v>
      </c>
      <c r="F41" s="2553">
        <v>0.02</v>
      </c>
      <c r="G41" s="2554" t="s">
        <v>594</v>
      </c>
      <c r="H41" s="2566">
        <v>69.871226471490132</v>
      </c>
      <c r="I41" s="2565"/>
      <c r="L41" s="2558"/>
    </row>
    <row r="42" spans="1:12">
      <c r="A42" s="2541">
        <f t="shared" si="1"/>
        <v>37</v>
      </c>
      <c r="B42" s="2549">
        <v>376.6</v>
      </c>
      <c r="C42" s="2550">
        <f>SUM('[52]Cost Summary 2013'!O188:O189)/1000</f>
        <v>937312.75963999995</v>
      </c>
      <c r="D42" s="2551">
        <v>75</v>
      </c>
      <c r="E42" s="2552">
        <v>-20</v>
      </c>
      <c r="F42" s="2553">
        <v>1.3332999999999999E-2</v>
      </c>
      <c r="G42" s="2554" t="s">
        <v>586</v>
      </c>
      <c r="H42" s="2566">
        <v>11.894218740475834</v>
      </c>
      <c r="I42" s="2565"/>
      <c r="L42" s="2558"/>
    </row>
    <row r="43" spans="1:12">
      <c r="A43" s="2541">
        <f t="shared" si="1"/>
        <v>38</v>
      </c>
      <c r="B43" s="2549">
        <v>377</v>
      </c>
      <c r="C43" s="2550">
        <f>SUM('[52]Cost Summary 2013'!O190:O191)/1000</f>
        <v>875.06468999999993</v>
      </c>
      <c r="D43" s="2551">
        <v>28</v>
      </c>
      <c r="E43" s="2552">
        <v>-10</v>
      </c>
      <c r="F43" s="2553">
        <v>3.5756999999999997E-2</v>
      </c>
      <c r="G43" s="2554" t="s">
        <v>593</v>
      </c>
      <c r="H43" s="2566">
        <v>11.042883085734669</v>
      </c>
      <c r="I43" s="2565"/>
      <c r="L43" s="2558"/>
    </row>
    <row r="44" spans="1:12">
      <c r="A44" s="2541">
        <f t="shared" si="1"/>
        <v>39</v>
      </c>
      <c r="B44" s="2549">
        <v>378</v>
      </c>
      <c r="C44" s="2550">
        <f>SUM('[52]Cost Summary 2013'!O192:O193)/1000</f>
        <v>59485.948859999997</v>
      </c>
      <c r="D44" s="2551">
        <v>28</v>
      </c>
      <c r="E44" s="2552">
        <v>-10</v>
      </c>
      <c r="F44" s="2553">
        <v>3.5785699999999997E-2</v>
      </c>
      <c r="G44" s="2554" t="s">
        <v>596</v>
      </c>
      <c r="H44" s="2566">
        <v>14.878662794606374</v>
      </c>
      <c r="I44" s="2565"/>
      <c r="L44" s="2558"/>
    </row>
    <row r="45" spans="1:12">
      <c r="A45" s="2541">
        <f t="shared" si="1"/>
        <v>40</v>
      </c>
      <c r="B45" s="2549">
        <v>380</v>
      </c>
      <c r="C45" s="2550">
        <f>SUM('[52]Cost Summary 2013'!O194:O195)/1000-4.3+'[53]by utility acct'!B385/1000</f>
        <v>943034.84447999997</v>
      </c>
      <c r="D45" s="2551">
        <v>52</v>
      </c>
      <c r="E45" s="2552">
        <v>-10</v>
      </c>
      <c r="F45" s="2553">
        <v>1.992E-2</v>
      </c>
      <c r="G45" s="2554" t="s">
        <v>596</v>
      </c>
      <c r="H45" s="2566">
        <v>13.243566862828198</v>
      </c>
      <c r="I45" s="2565"/>
      <c r="L45" s="2558"/>
    </row>
    <row r="46" spans="1:12">
      <c r="A46" s="2541">
        <f t="shared" si="1"/>
        <v>41</v>
      </c>
      <c r="B46" s="2549">
        <v>381</v>
      </c>
      <c r="C46" s="2550">
        <f>SUM('[52]Cost Summary 2013'!O196:O197)/1000</f>
        <v>61539.609039999996</v>
      </c>
      <c r="D46" s="2551">
        <v>35</v>
      </c>
      <c r="E46" s="2552">
        <v>5</v>
      </c>
      <c r="F46" s="2553">
        <v>2.8586E-2</v>
      </c>
      <c r="G46" s="2554" t="s">
        <v>597</v>
      </c>
      <c r="H46" s="2566">
        <v>15.358217249491249</v>
      </c>
      <c r="I46" s="2565"/>
      <c r="L46" s="2558"/>
    </row>
    <row r="47" spans="1:12">
      <c r="A47" s="2541">
        <f t="shared" si="1"/>
        <v>42</v>
      </c>
      <c r="B47" s="2549">
        <v>382</v>
      </c>
      <c r="C47" s="2550">
        <f>SUM('[52]Cost Summary 2013'!O198)/1000</f>
        <v>47416.892820000001</v>
      </c>
      <c r="D47" s="2551">
        <v>52</v>
      </c>
      <c r="E47" s="2552">
        <v>0</v>
      </c>
      <c r="F47" s="2553">
        <v>1.992E-2</v>
      </c>
      <c r="G47" s="2554" t="s">
        <v>598</v>
      </c>
      <c r="H47" s="2566">
        <v>13.907592900559022</v>
      </c>
      <c r="I47" s="2565"/>
      <c r="L47" s="2558"/>
    </row>
    <row r="48" spans="1:12">
      <c r="A48" s="2541">
        <f t="shared" si="1"/>
        <v>43</v>
      </c>
      <c r="B48" s="2549">
        <v>383</v>
      </c>
      <c r="C48" s="2550">
        <f>SUM('[52]Cost Summary 2013'!O200)/1000</f>
        <v>5047.5030199999992</v>
      </c>
      <c r="D48" s="2551">
        <v>35</v>
      </c>
      <c r="E48" s="2552">
        <v>5</v>
      </c>
      <c r="F48" s="2553">
        <v>2.8586E-2</v>
      </c>
      <c r="G48" s="2554" t="s">
        <v>594</v>
      </c>
      <c r="H48" s="2566">
        <v>34.819563828611649</v>
      </c>
      <c r="I48" s="2565"/>
      <c r="L48" s="2558"/>
    </row>
    <row r="49" spans="1:12">
      <c r="A49" s="2541">
        <f t="shared" si="1"/>
        <v>44</v>
      </c>
      <c r="B49" s="2549">
        <v>384</v>
      </c>
      <c r="C49" s="2550">
        <f>SUM('[52]Cost Summary 2013'!O201)/1000</f>
        <v>5001.0345199999992</v>
      </c>
      <c r="D49" s="2551">
        <v>52</v>
      </c>
      <c r="E49" s="2552">
        <v>0</v>
      </c>
      <c r="F49" s="2553">
        <v>1.9292E-2</v>
      </c>
      <c r="G49" s="2554" t="s">
        <v>599</v>
      </c>
      <c r="H49" s="2566">
        <v>26.191824182809281</v>
      </c>
      <c r="I49" s="2565"/>
      <c r="L49" s="2558"/>
    </row>
    <row r="50" spans="1:12">
      <c r="A50" s="2541">
        <f t="shared" si="1"/>
        <v>45</v>
      </c>
      <c r="B50" s="2549">
        <v>388</v>
      </c>
      <c r="C50" s="2550">
        <f>SUM('[52]Cost Summary 2013'!O202)/1000</f>
        <v>1924.2693999999999</v>
      </c>
      <c r="D50" s="2551"/>
      <c r="E50" s="2552"/>
      <c r="F50" s="2553"/>
      <c r="G50" s="2554"/>
      <c r="H50" s="2566">
        <v>35</v>
      </c>
      <c r="I50" s="2565"/>
      <c r="L50" s="2558"/>
    </row>
    <row r="51" spans="1:12">
      <c r="A51" s="2541">
        <f t="shared" si="1"/>
        <v>46</v>
      </c>
      <c r="B51" s="2549">
        <v>389</v>
      </c>
      <c r="C51" s="2550">
        <f>SUM('[52]Cost Summary 2013'!O203)/1000-93518.64/1000</f>
        <v>3757.80116</v>
      </c>
      <c r="D51" s="2551" t="s">
        <v>823</v>
      </c>
      <c r="E51" s="2552" t="s">
        <v>823</v>
      </c>
      <c r="F51" s="2553" t="s">
        <v>823</v>
      </c>
      <c r="G51" s="2554" t="s">
        <v>823</v>
      </c>
      <c r="H51" s="2566">
        <v>9.4533563740928503</v>
      </c>
      <c r="I51" s="2565"/>
      <c r="L51" s="2558"/>
    </row>
    <row r="52" spans="1:12">
      <c r="A52" s="2541">
        <f t="shared" si="1"/>
        <v>47</v>
      </c>
      <c r="B52" s="2549">
        <v>390</v>
      </c>
      <c r="C52" s="2550">
        <f>SUM('[52]Cost Summary 2013'!O204:O206)/1000</f>
        <v>30297.488819999999</v>
      </c>
      <c r="D52" s="2551">
        <v>35</v>
      </c>
      <c r="E52" s="2552">
        <v>15</v>
      </c>
      <c r="F52" s="2553">
        <v>2.8586E-2</v>
      </c>
      <c r="G52" s="2554" t="s">
        <v>600</v>
      </c>
      <c r="H52" s="2567">
        <v>6.86</v>
      </c>
      <c r="I52" s="2565"/>
      <c r="L52" s="2558"/>
    </row>
    <row r="53" spans="1:12">
      <c r="A53" s="2541">
        <f t="shared" si="1"/>
        <v>48</v>
      </c>
      <c r="B53" s="2549">
        <v>390.5</v>
      </c>
      <c r="C53" s="2550">
        <f>SUM('[52]Cost Summary 2013'!O207)/1000</f>
        <v>646.82167000000004</v>
      </c>
      <c r="D53" s="2551">
        <v>35</v>
      </c>
      <c r="E53" s="2552">
        <v>15</v>
      </c>
      <c r="F53" s="2553">
        <v>2.886E-2</v>
      </c>
      <c r="G53" s="2554" t="s">
        <v>600</v>
      </c>
      <c r="H53" s="2568">
        <v>5</v>
      </c>
      <c r="L53" s="2558"/>
    </row>
    <row r="54" spans="1:12">
      <c r="A54" s="2541">
        <f t="shared" si="1"/>
        <v>49</v>
      </c>
      <c r="B54" s="2549">
        <v>391</v>
      </c>
      <c r="C54" s="2550">
        <f>SUM('[52]Cost Summary 2013'!O208)/1000</f>
        <v>4387.3638700000001</v>
      </c>
      <c r="D54" s="2551">
        <v>25</v>
      </c>
      <c r="E54" s="2552">
        <v>5</v>
      </c>
      <c r="F54" s="2553">
        <v>0.04</v>
      </c>
      <c r="G54" s="2554" t="s">
        <v>593</v>
      </c>
      <c r="H54" s="2568">
        <v>7.98</v>
      </c>
      <c r="L54" s="2558"/>
    </row>
    <row r="55" spans="1:12">
      <c r="A55" s="2541">
        <f t="shared" si="1"/>
        <v>50</v>
      </c>
      <c r="B55" s="2549">
        <v>391.4</v>
      </c>
      <c r="C55" s="2550">
        <f>SUM('[52]Cost Summary 2013'!O210)/1000</f>
        <v>209.13818000000001</v>
      </c>
      <c r="D55" s="2551">
        <v>8</v>
      </c>
      <c r="E55" s="2552">
        <v>0</v>
      </c>
      <c r="F55" s="2553">
        <v>0.125</v>
      </c>
      <c r="G55" s="2554" t="s">
        <v>601</v>
      </c>
      <c r="H55" s="2555">
        <v>11.06</v>
      </c>
      <c r="L55" s="2558"/>
    </row>
    <row r="56" spans="1:12">
      <c r="A56" s="2541">
        <f t="shared" si="1"/>
        <v>51</v>
      </c>
      <c r="B56" s="2549">
        <v>391.7</v>
      </c>
      <c r="C56" s="2550">
        <f>SUM('[52]Cost Summary 2013'!O212)/1000</f>
        <v>41.946160000000006</v>
      </c>
      <c r="D56" s="2551">
        <v>8</v>
      </c>
      <c r="E56" s="2552">
        <v>0</v>
      </c>
      <c r="F56" s="2553">
        <v>0.125</v>
      </c>
      <c r="G56" s="2554" t="s">
        <v>601</v>
      </c>
      <c r="H56" s="2555">
        <v>3</v>
      </c>
      <c r="L56" s="2558"/>
    </row>
    <row r="57" spans="1:12" ht="13.5" thickBot="1">
      <c r="A57" s="2569">
        <f t="shared" si="1"/>
        <v>52</v>
      </c>
      <c r="B57" s="2570" t="s">
        <v>3430</v>
      </c>
      <c r="C57" s="2571">
        <f>SUM(C10:C56)</f>
        <v>2944331.32326</v>
      </c>
      <c r="D57" s="2572"/>
      <c r="E57" s="2573"/>
      <c r="F57" s="2574"/>
      <c r="G57" s="2575"/>
      <c r="H57" s="2576"/>
      <c r="L57" s="2558"/>
    </row>
    <row r="58" spans="1:12">
      <c r="A58" s="2577" t="s">
        <v>1977</v>
      </c>
      <c r="H58" s="2583" t="s">
        <v>1159</v>
      </c>
      <c r="L58" s="2558"/>
    </row>
    <row r="59" spans="1:12">
      <c r="B59" s="2577"/>
      <c r="C59" s="2577"/>
      <c r="E59" s="2577"/>
      <c r="L59" s="2558"/>
    </row>
    <row r="60" spans="1:12">
      <c r="C60" s="2584"/>
      <c r="L60" s="2558"/>
    </row>
    <row r="61" spans="1:12">
      <c r="L61" s="2558"/>
    </row>
    <row r="62" spans="1:12">
      <c r="L62" s="2558"/>
    </row>
    <row r="63" spans="1:12">
      <c r="C63" s="2585"/>
      <c r="L63" s="2558"/>
    </row>
  </sheetData>
  <mergeCells count="1">
    <mergeCell ref="A3:H3"/>
  </mergeCells>
  <printOptions horizontalCentered="1" verticalCentered="1"/>
  <pageMargins left="0.25" right="0.25" top="0.25" bottom="0.25" header="0.5" footer="0.21"/>
  <pageSetup scale="93"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4"/>
  <sheetViews>
    <sheetView view="pageBreakPreview" zoomScale="80" zoomScaleNormal="100" zoomScaleSheetLayoutView="80" workbookViewId="0">
      <selection activeCell="C59" sqref="C59"/>
    </sheetView>
  </sheetViews>
  <sheetFormatPr defaultRowHeight="15"/>
  <cols>
    <col min="2" max="2" width="10.6640625" bestFit="1" customWidth="1"/>
    <col min="3" max="4" width="8.88671875" customWidth="1"/>
    <col min="8" max="8" width="21.88671875" customWidth="1"/>
    <col min="9" max="9" width="3.77734375" customWidth="1"/>
    <col min="258" max="258" width="10.6640625" bestFit="1" customWidth="1"/>
    <col min="259" max="260" width="8.88671875" customWidth="1"/>
    <col min="264" max="264" width="16.21875" customWidth="1"/>
    <col min="265" max="265" width="3.77734375" customWidth="1"/>
    <col min="514" max="514" width="10.6640625" bestFit="1" customWidth="1"/>
    <col min="515" max="516" width="8.88671875" customWidth="1"/>
    <col min="520" max="520" width="16.21875" customWidth="1"/>
    <col min="521" max="521" width="3.77734375" customWidth="1"/>
    <col min="770" max="770" width="10.6640625" bestFit="1" customWidth="1"/>
    <col min="771" max="772" width="8.88671875" customWidth="1"/>
    <col min="776" max="776" width="16.21875" customWidth="1"/>
    <col min="777" max="777" width="3.77734375" customWidth="1"/>
    <col min="1026" max="1026" width="10.6640625" bestFit="1" customWidth="1"/>
    <col min="1027" max="1028" width="8.88671875" customWidth="1"/>
    <col min="1032" max="1032" width="16.21875" customWidth="1"/>
    <col min="1033" max="1033" width="3.77734375" customWidth="1"/>
    <col min="1282" max="1282" width="10.6640625" bestFit="1" customWidth="1"/>
    <col min="1283" max="1284" width="8.88671875" customWidth="1"/>
    <col min="1288" max="1288" width="16.21875" customWidth="1"/>
    <col min="1289" max="1289" width="3.77734375" customWidth="1"/>
    <col min="1538" max="1538" width="10.6640625" bestFit="1" customWidth="1"/>
    <col min="1539" max="1540" width="8.88671875" customWidth="1"/>
    <col min="1544" max="1544" width="16.21875" customWidth="1"/>
    <col min="1545" max="1545" width="3.77734375" customWidth="1"/>
    <col min="1794" max="1794" width="10.6640625" bestFit="1" customWidth="1"/>
    <col min="1795" max="1796" width="8.88671875" customWidth="1"/>
    <col min="1800" max="1800" width="16.21875" customWidth="1"/>
    <col min="1801" max="1801" width="3.77734375" customWidth="1"/>
    <col min="2050" max="2050" width="10.6640625" bestFit="1" customWidth="1"/>
    <col min="2051" max="2052" width="8.88671875" customWidth="1"/>
    <col min="2056" max="2056" width="16.21875" customWidth="1"/>
    <col min="2057" max="2057" width="3.77734375" customWidth="1"/>
    <col min="2306" max="2306" width="10.6640625" bestFit="1" customWidth="1"/>
    <col min="2307" max="2308" width="8.88671875" customWidth="1"/>
    <col min="2312" max="2312" width="16.21875" customWidth="1"/>
    <col min="2313" max="2313" width="3.77734375" customWidth="1"/>
    <col min="2562" max="2562" width="10.6640625" bestFit="1" customWidth="1"/>
    <col min="2563" max="2564" width="8.88671875" customWidth="1"/>
    <col min="2568" max="2568" width="16.21875" customWidth="1"/>
    <col min="2569" max="2569" width="3.77734375" customWidth="1"/>
    <col min="2818" max="2818" width="10.6640625" bestFit="1" customWidth="1"/>
    <col min="2819" max="2820" width="8.88671875" customWidth="1"/>
    <col min="2824" max="2824" width="16.21875" customWidth="1"/>
    <col min="2825" max="2825" width="3.77734375" customWidth="1"/>
    <col min="3074" max="3074" width="10.6640625" bestFit="1" customWidth="1"/>
    <col min="3075" max="3076" width="8.88671875" customWidth="1"/>
    <col min="3080" max="3080" width="16.21875" customWidth="1"/>
    <col min="3081" max="3081" width="3.77734375" customWidth="1"/>
    <col min="3330" max="3330" width="10.6640625" bestFit="1" customWidth="1"/>
    <col min="3331" max="3332" width="8.88671875" customWidth="1"/>
    <col min="3336" max="3336" width="16.21875" customWidth="1"/>
    <col min="3337" max="3337" width="3.77734375" customWidth="1"/>
    <col min="3586" max="3586" width="10.6640625" bestFit="1" customWidth="1"/>
    <col min="3587" max="3588" width="8.88671875" customWidth="1"/>
    <col min="3592" max="3592" width="16.21875" customWidth="1"/>
    <col min="3593" max="3593" width="3.77734375" customWidth="1"/>
    <col min="3842" max="3842" width="10.6640625" bestFit="1" customWidth="1"/>
    <col min="3843" max="3844" width="8.88671875" customWidth="1"/>
    <col min="3848" max="3848" width="16.21875" customWidth="1"/>
    <col min="3849" max="3849" width="3.77734375" customWidth="1"/>
    <col min="4098" max="4098" width="10.6640625" bestFit="1" customWidth="1"/>
    <col min="4099" max="4100" width="8.88671875" customWidth="1"/>
    <col min="4104" max="4104" width="16.21875" customWidth="1"/>
    <col min="4105" max="4105" width="3.77734375" customWidth="1"/>
    <col min="4354" max="4354" width="10.6640625" bestFit="1" customWidth="1"/>
    <col min="4355" max="4356" width="8.88671875" customWidth="1"/>
    <col min="4360" max="4360" width="16.21875" customWidth="1"/>
    <col min="4361" max="4361" width="3.77734375" customWidth="1"/>
    <col min="4610" max="4610" width="10.6640625" bestFit="1" customWidth="1"/>
    <col min="4611" max="4612" width="8.88671875" customWidth="1"/>
    <col min="4616" max="4616" width="16.21875" customWidth="1"/>
    <col min="4617" max="4617" width="3.77734375" customWidth="1"/>
    <col min="4866" max="4866" width="10.6640625" bestFit="1" customWidth="1"/>
    <col min="4867" max="4868" width="8.88671875" customWidth="1"/>
    <col min="4872" max="4872" width="16.21875" customWidth="1"/>
    <col min="4873" max="4873" width="3.77734375" customWidth="1"/>
    <col min="5122" max="5122" width="10.6640625" bestFit="1" customWidth="1"/>
    <col min="5123" max="5124" width="8.88671875" customWidth="1"/>
    <col min="5128" max="5128" width="16.21875" customWidth="1"/>
    <col min="5129" max="5129" width="3.77734375" customWidth="1"/>
    <col min="5378" max="5378" width="10.6640625" bestFit="1" customWidth="1"/>
    <col min="5379" max="5380" width="8.88671875" customWidth="1"/>
    <col min="5384" max="5384" width="16.21875" customWidth="1"/>
    <col min="5385" max="5385" width="3.77734375" customWidth="1"/>
    <col min="5634" max="5634" width="10.6640625" bestFit="1" customWidth="1"/>
    <col min="5635" max="5636" width="8.88671875" customWidth="1"/>
    <col min="5640" max="5640" width="16.21875" customWidth="1"/>
    <col min="5641" max="5641" width="3.77734375" customWidth="1"/>
    <col min="5890" max="5890" width="10.6640625" bestFit="1" customWidth="1"/>
    <col min="5891" max="5892" width="8.88671875" customWidth="1"/>
    <col min="5896" max="5896" width="16.21875" customWidth="1"/>
    <col min="5897" max="5897" width="3.77734375" customWidth="1"/>
    <col min="6146" max="6146" width="10.6640625" bestFit="1" customWidth="1"/>
    <col min="6147" max="6148" width="8.88671875" customWidth="1"/>
    <col min="6152" max="6152" width="16.21875" customWidth="1"/>
    <col min="6153" max="6153" width="3.77734375" customWidth="1"/>
    <col min="6402" max="6402" width="10.6640625" bestFit="1" customWidth="1"/>
    <col min="6403" max="6404" width="8.88671875" customWidth="1"/>
    <col min="6408" max="6408" width="16.21875" customWidth="1"/>
    <col min="6409" max="6409" width="3.77734375" customWidth="1"/>
    <col min="6658" max="6658" width="10.6640625" bestFit="1" customWidth="1"/>
    <col min="6659" max="6660" width="8.88671875" customWidth="1"/>
    <col min="6664" max="6664" width="16.21875" customWidth="1"/>
    <col min="6665" max="6665" width="3.77734375" customWidth="1"/>
    <col min="6914" max="6914" width="10.6640625" bestFit="1" customWidth="1"/>
    <col min="6915" max="6916" width="8.88671875" customWidth="1"/>
    <col min="6920" max="6920" width="16.21875" customWidth="1"/>
    <col min="6921" max="6921" width="3.77734375" customWidth="1"/>
    <col min="7170" max="7170" width="10.6640625" bestFit="1" customWidth="1"/>
    <col min="7171" max="7172" width="8.88671875" customWidth="1"/>
    <col min="7176" max="7176" width="16.21875" customWidth="1"/>
    <col min="7177" max="7177" width="3.77734375" customWidth="1"/>
    <col min="7426" max="7426" width="10.6640625" bestFit="1" customWidth="1"/>
    <col min="7427" max="7428" width="8.88671875" customWidth="1"/>
    <col min="7432" max="7432" width="16.21875" customWidth="1"/>
    <col min="7433" max="7433" width="3.77734375" customWidth="1"/>
    <col min="7682" max="7682" width="10.6640625" bestFit="1" customWidth="1"/>
    <col min="7683" max="7684" width="8.88671875" customWidth="1"/>
    <col min="7688" max="7688" width="16.21875" customWidth="1"/>
    <col min="7689" max="7689" width="3.77734375" customWidth="1"/>
    <col min="7938" max="7938" width="10.6640625" bestFit="1" customWidth="1"/>
    <col min="7939" max="7940" width="8.88671875" customWidth="1"/>
    <col min="7944" max="7944" width="16.21875" customWidth="1"/>
    <col min="7945" max="7945" width="3.77734375" customWidth="1"/>
    <col min="8194" max="8194" width="10.6640625" bestFit="1" customWidth="1"/>
    <col min="8195" max="8196" width="8.88671875" customWidth="1"/>
    <col min="8200" max="8200" width="16.21875" customWidth="1"/>
    <col min="8201" max="8201" width="3.77734375" customWidth="1"/>
    <col min="8450" max="8450" width="10.6640625" bestFit="1" customWidth="1"/>
    <col min="8451" max="8452" width="8.88671875" customWidth="1"/>
    <col min="8456" max="8456" width="16.21875" customWidth="1"/>
    <col min="8457" max="8457" width="3.77734375" customWidth="1"/>
    <col min="8706" max="8706" width="10.6640625" bestFit="1" customWidth="1"/>
    <col min="8707" max="8708" width="8.88671875" customWidth="1"/>
    <col min="8712" max="8712" width="16.21875" customWidth="1"/>
    <col min="8713" max="8713" width="3.77734375" customWidth="1"/>
    <col min="8962" max="8962" width="10.6640625" bestFit="1" customWidth="1"/>
    <col min="8963" max="8964" width="8.88671875" customWidth="1"/>
    <col min="8968" max="8968" width="16.21875" customWidth="1"/>
    <col min="8969" max="8969" width="3.77734375" customWidth="1"/>
    <col min="9218" max="9218" width="10.6640625" bestFit="1" customWidth="1"/>
    <col min="9219" max="9220" width="8.88671875" customWidth="1"/>
    <col min="9224" max="9224" width="16.21875" customWidth="1"/>
    <col min="9225" max="9225" width="3.77734375" customWidth="1"/>
    <col min="9474" max="9474" width="10.6640625" bestFit="1" customWidth="1"/>
    <col min="9475" max="9476" width="8.88671875" customWidth="1"/>
    <col min="9480" max="9480" width="16.21875" customWidth="1"/>
    <col min="9481" max="9481" width="3.77734375" customWidth="1"/>
    <col min="9730" max="9730" width="10.6640625" bestFit="1" customWidth="1"/>
    <col min="9731" max="9732" width="8.88671875" customWidth="1"/>
    <col min="9736" max="9736" width="16.21875" customWidth="1"/>
    <col min="9737" max="9737" width="3.77734375" customWidth="1"/>
    <col min="9986" max="9986" width="10.6640625" bestFit="1" customWidth="1"/>
    <col min="9987" max="9988" width="8.88671875" customWidth="1"/>
    <col min="9992" max="9992" width="16.21875" customWidth="1"/>
    <col min="9993" max="9993" width="3.77734375" customWidth="1"/>
    <col min="10242" max="10242" width="10.6640625" bestFit="1" customWidth="1"/>
    <col min="10243" max="10244" width="8.88671875" customWidth="1"/>
    <col min="10248" max="10248" width="16.21875" customWidth="1"/>
    <col min="10249" max="10249" width="3.77734375" customWidth="1"/>
    <col min="10498" max="10498" width="10.6640625" bestFit="1" customWidth="1"/>
    <col min="10499" max="10500" width="8.88671875" customWidth="1"/>
    <col min="10504" max="10504" width="16.21875" customWidth="1"/>
    <col min="10505" max="10505" width="3.77734375" customWidth="1"/>
    <col min="10754" max="10754" width="10.6640625" bestFit="1" customWidth="1"/>
    <col min="10755" max="10756" width="8.88671875" customWidth="1"/>
    <col min="10760" max="10760" width="16.21875" customWidth="1"/>
    <col min="10761" max="10761" width="3.77734375" customWidth="1"/>
    <col min="11010" max="11010" width="10.6640625" bestFit="1" customWidth="1"/>
    <col min="11011" max="11012" width="8.88671875" customWidth="1"/>
    <col min="11016" max="11016" width="16.21875" customWidth="1"/>
    <col min="11017" max="11017" width="3.77734375" customWidth="1"/>
    <col min="11266" max="11266" width="10.6640625" bestFit="1" customWidth="1"/>
    <col min="11267" max="11268" width="8.88671875" customWidth="1"/>
    <col min="11272" max="11272" width="16.21875" customWidth="1"/>
    <col min="11273" max="11273" width="3.77734375" customWidth="1"/>
    <col min="11522" max="11522" width="10.6640625" bestFit="1" customWidth="1"/>
    <col min="11523" max="11524" width="8.88671875" customWidth="1"/>
    <col min="11528" max="11528" width="16.21875" customWidth="1"/>
    <col min="11529" max="11529" width="3.77734375" customWidth="1"/>
    <col min="11778" max="11778" width="10.6640625" bestFit="1" customWidth="1"/>
    <col min="11779" max="11780" width="8.88671875" customWidth="1"/>
    <col min="11784" max="11784" width="16.21875" customWidth="1"/>
    <col min="11785" max="11785" width="3.77734375" customWidth="1"/>
    <col min="12034" max="12034" width="10.6640625" bestFit="1" customWidth="1"/>
    <col min="12035" max="12036" width="8.88671875" customWidth="1"/>
    <col min="12040" max="12040" width="16.21875" customWidth="1"/>
    <col min="12041" max="12041" width="3.77734375" customWidth="1"/>
    <col min="12290" max="12290" width="10.6640625" bestFit="1" customWidth="1"/>
    <col min="12291" max="12292" width="8.88671875" customWidth="1"/>
    <col min="12296" max="12296" width="16.21875" customWidth="1"/>
    <col min="12297" max="12297" width="3.77734375" customWidth="1"/>
    <col min="12546" max="12546" width="10.6640625" bestFit="1" customWidth="1"/>
    <col min="12547" max="12548" width="8.88671875" customWidth="1"/>
    <col min="12552" max="12552" width="16.21875" customWidth="1"/>
    <col min="12553" max="12553" width="3.77734375" customWidth="1"/>
    <col min="12802" max="12802" width="10.6640625" bestFit="1" customWidth="1"/>
    <col min="12803" max="12804" width="8.88671875" customWidth="1"/>
    <col min="12808" max="12808" width="16.21875" customWidth="1"/>
    <col min="12809" max="12809" width="3.77734375" customWidth="1"/>
    <col min="13058" max="13058" width="10.6640625" bestFit="1" customWidth="1"/>
    <col min="13059" max="13060" width="8.88671875" customWidth="1"/>
    <col min="13064" max="13064" width="16.21875" customWidth="1"/>
    <col min="13065" max="13065" width="3.77734375" customWidth="1"/>
    <col min="13314" max="13314" width="10.6640625" bestFit="1" customWidth="1"/>
    <col min="13315" max="13316" width="8.88671875" customWidth="1"/>
    <col min="13320" max="13320" width="16.21875" customWidth="1"/>
    <col min="13321" max="13321" width="3.77734375" customWidth="1"/>
    <col min="13570" max="13570" width="10.6640625" bestFit="1" customWidth="1"/>
    <col min="13571" max="13572" width="8.88671875" customWidth="1"/>
    <col min="13576" max="13576" width="16.21875" customWidth="1"/>
    <col min="13577" max="13577" width="3.77734375" customWidth="1"/>
    <col min="13826" max="13826" width="10.6640625" bestFit="1" customWidth="1"/>
    <col min="13827" max="13828" width="8.88671875" customWidth="1"/>
    <col min="13832" max="13832" width="16.21875" customWidth="1"/>
    <col min="13833" max="13833" width="3.77734375" customWidth="1"/>
    <col min="14082" max="14082" width="10.6640625" bestFit="1" customWidth="1"/>
    <col min="14083" max="14084" width="8.88671875" customWidth="1"/>
    <col min="14088" max="14088" width="16.21875" customWidth="1"/>
    <col min="14089" max="14089" width="3.77734375" customWidth="1"/>
    <col min="14338" max="14338" width="10.6640625" bestFit="1" customWidth="1"/>
    <col min="14339" max="14340" width="8.88671875" customWidth="1"/>
    <col min="14344" max="14344" width="16.21875" customWidth="1"/>
    <col min="14345" max="14345" width="3.77734375" customWidth="1"/>
    <col min="14594" max="14594" width="10.6640625" bestFit="1" customWidth="1"/>
    <col min="14595" max="14596" width="8.88671875" customWidth="1"/>
    <col min="14600" max="14600" width="16.21875" customWidth="1"/>
    <col min="14601" max="14601" width="3.77734375" customWidth="1"/>
    <col min="14850" max="14850" width="10.6640625" bestFit="1" customWidth="1"/>
    <col min="14851" max="14852" width="8.88671875" customWidth="1"/>
    <col min="14856" max="14856" width="16.21875" customWidth="1"/>
    <col min="14857" max="14857" width="3.77734375" customWidth="1"/>
    <col min="15106" max="15106" width="10.6640625" bestFit="1" customWidth="1"/>
    <col min="15107" max="15108" width="8.88671875" customWidth="1"/>
    <col min="15112" max="15112" width="16.21875" customWidth="1"/>
    <col min="15113" max="15113" width="3.77734375" customWidth="1"/>
    <col min="15362" max="15362" width="10.6640625" bestFit="1" customWidth="1"/>
    <col min="15363" max="15364" width="8.88671875" customWidth="1"/>
    <col min="15368" max="15368" width="16.21875" customWidth="1"/>
    <col min="15369" max="15369" width="3.77734375" customWidth="1"/>
    <col min="15618" max="15618" width="10.6640625" bestFit="1" customWidth="1"/>
    <col min="15619" max="15620" width="8.88671875" customWidth="1"/>
    <col min="15624" max="15624" width="16.21875" customWidth="1"/>
    <col min="15625" max="15625" width="3.77734375" customWidth="1"/>
    <col min="15874" max="15874" width="10.6640625" bestFit="1" customWidth="1"/>
    <col min="15875" max="15876" width="8.88671875" customWidth="1"/>
    <col min="15880" max="15880" width="16.21875" customWidth="1"/>
    <col min="15881" max="15881" width="3.77734375" customWidth="1"/>
    <col min="16130" max="16130" width="10.6640625" bestFit="1" customWidth="1"/>
    <col min="16131" max="16132" width="8.88671875" customWidth="1"/>
    <col min="16136" max="16136" width="16.21875" customWidth="1"/>
    <col min="16137" max="16137" width="3.77734375" customWidth="1"/>
  </cols>
  <sheetData>
    <row r="1" spans="1:14" ht="15.75" thickBot="1">
      <c r="A1" s="2586" t="s">
        <v>3534</v>
      </c>
      <c r="B1" s="2578"/>
      <c r="C1" s="2579"/>
      <c r="D1" s="2577"/>
      <c r="E1" s="2581"/>
      <c r="F1" s="2577"/>
      <c r="G1" s="2587" t="s">
        <v>3246</v>
      </c>
      <c r="H1" s="2577"/>
    </row>
    <row r="2" spans="1:14">
      <c r="A2" s="2516"/>
      <c r="B2" s="2588"/>
      <c r="C2" s="2588"/>
      <c r="D2" s="2588"/>
      <c r="E2" s="2589"/>
      <c r="F2" s="2588"/>
      <c r="G2" s="2588"/>
      <c r="H2" s="2590"/>
    </row>
    <row r="3" spans="1:14">
      <c r="A3" s="2591" t="s">
        <v>1959</v>
      </c>
      <c r="B3" s="2592"/>
      <c r="C3" s="2592"/>
      <c r="D3" s="2592"/>
      <c r="E3" s="2593"/>
      <c r="F3" s="2592"/>
      <c r="G3" s="2592"/>
      <c r="H3" s="2594"/>
    </row>
    <row r="4" spans="1:14">
      <c r="A4" s="2524"/>
      <c r="B4" s="2595"/>
      <c r="C4" s="2595"/>
      <c r="D4" s="2595"/>
      <c r="E4" s="2596"/>
      <c r="F4" s="2595"/>
      <c r="G4" s="2595"/>
      <c r="H4" s="2597"/>
    </row>
    <row r="5" spans="1:14">
      <c r="A5" s="2532" t="s">
        <v>1960</v>
      </c>
      <c r="B5" s="2598"/>
      <c r="C5" s="2598"/>
      <c r="D5" s="2598"/>
      <c r="E5" s="2599"/>
      <c r="F5" s="2598"/>
      <c r="G5" s="2598"/>
      <c r="H5" s="2600"/>
    </row>
    <row r="6" spans="1:14">
      <c r="A6" s="2533"/>
      <c r="B6" s="2601"/>
      <c r="C6" s="2539" t="s">
        <v>1961</v>
      </c>
      <c r="D6" s="2539" t="s">
        <v>1962</v>
      </c>
      <c r="E6" s="2537" t="s">
        <v>1963</v>
      </c>
      <c r="F6" s="2539" t="s">
        <v>1964</v>
      </c>
      <c r="G6" s="2539" t="s">
        <v>1965</v>
      </c>
      <c r="H6" s="2602" t="s">
        <v>1966</v>
      </c>
    </row>
    <row r="7" spans="1:14">
      <c r="A7" s="2533"/>
      <c r="B7" s="2539" t="s">
        <v>268</v>
      </c>
      <c r="C7" s="2539" t="s">
        <v>1967</v>
      </c>
      <c r="D7" s="2539" t="s">
        <v>1968</v>
      </c>
      <c r="E7" s="2537" t="s">
        <v>1969</v>
      </c>
      <c r="F7" s="2539" t="s">
        <v>1970</v>
      </c>
      <c r="G7" s="2539" t="s">
        <v>1971</v>
      </c>
      <c r="H7" s="2602" t="s">
        <v>1972</v>
      </c>
    </row>
    <row r="8" spans="1:14">
      <c r="A8" s="2541" t="s">
        <v>524</v>
      </c>
      <c r="B8" s="2539" t="s">
        <v>235</v>
      </c>
      <c r="C8" s="2539" t="s">
        <v>1973</v>
      </c>
      <c r="D8" s="2539" t="s">
        <v>1974</v>
      </c>
      <c r="E8" s="2537" t="s">
        <v>1975</v>
      </c>
      <c r="F8" s="2539" t="s">
        <v>1975</v>
      </c>
      <c r="G8" s="2539" t="s">
        <v>1976</v>
      </c>
      <c r="H8" s="2602" t="s">
        <v>735</v>
      </c>
    </row>
    <row r="9" spans="1:14">
      <c r="A9" s="2542" t="s">
        <v>529</v>
      </c>
      <c r="B9" s="2548" t="s">
        <v>2502</v>
      </c>
      <c r="C9" s="2548" t="s">
        <v>2503</v>
      </c>
      <c r="D9" s="2548" t="s">
        <v>272</v>
      </c>
      <c r="E9" s="2546" t="s">
        <v>2279</v>
      </c>
      <c r="F9" s="2548" t="s">
        <v>2468</v>
      </c>
      <c r="G9" s="2548" t="s">
        <v>2469</v>
      </c>
      <c r="H9" s="2603" t="s">
        <v>2470</v>
      </c>
    </row>
    <row r="10" spans="1:14">
      <c r="A10" s="2541">
        <v>1</v>
      </c>
      <c r="B10" s="2604">
        <v>391.08</v>
      </c>
      <c r="C10" s="2605">
        <v>0</v>
      </c>
      <c r="D10" s="2554"/>
      <c r="E10" s="2552"/>
      <c r="F10" s="2606"/>
      <c r="G10" s="2554"/>
      <c r="H10" s="2607"/>
      <c r="K10" s="2515"/>
      <c r="L10" s="2515"/>
      <c r="M10" s="2515"/>
      <c r="N10" s="2558"/>
    </row>
    <row r="11" spans="1:14">
      <c r="A11" s="2541">
        <v>2</v>
      </c>
      <c r="B11" s="2604">
        <v>391.8</v>
      </c>
      <c r="C11" s="2605">
        <f>SUM('[52]Cost Summary 2013'!O214:O215)/1000</f>
        <v>5542.3551899999993</v>
      </c>
      <c r="D11" s="2554">
        <v>8</v>
      </c>
      <c r="E11" s="2552">
        <v>0</v>
      </c>
      <c r="F11" s="2553">
        <v>0.125</v>
      </c>
      <c r="G11" s="2554" t="s">
        <v>601</v>
      </c>
      <c r="H11" s="2607">
        <v>6.66</v>
      </c>
      <c r="K11" s="2515"/>
      <c r="L11" s="2515"/>
      <c r="M11" s="2515"/>
      <c r="N11" s="2558"/>
    </row>
    <row r="12" spans="1:14">
      <c r="A12" s="2541">
        <v>3</v>
      </c>
      <c r="B12" s="2604">
        <v>392.1</v>
      </c>
      <c r="C12" s="2605">
        <f>+'[52]WORK PAPER TEMPLATE 84 Dec 10'!D89</f>
        <v>0</v>
      </c>
      <c r="D12" s="2554"/>
      <c r="E12" s="2552"/>
      <c r="F12" s="2553"/>
      <c r="G12" s="2554"/>
      <c r="H12" s="2607"/>
      <c r="K12" s="2515"/>
      <c r="L12" s="2515"/>
      <c r="M12" s="2515"/>
      <c r="N12" s="2558"/>
    </row>
    <row r="13" spans="1:14">
      <c r="A13" s="2541">
        <v>4</v>
      </c>
      <c r="B13" s="2608">
        <v>392.4</v>
      </c>
      <c r="C13" s="2605">
        <f>+'[52]WORK PAPER TEMPLATE 84 Dec 10'!D90</f>
        <v>0</v>
      </c>
      <c r="D13" s="2554"/>
      <c r="E13" s="2552"/>
      <c r="F13" s="2553"/>
      <c r="G13" s="2554"/>
      <c r="H13" s="2607"/>
      <c r="K13" s="2515"/>
      <c r="L13" s="2515"/>
      <c r="M13" s="2515"/>
      <c r="N13" s="2558"/>
    </row>
    <row r="14" spans="1:14">
      <c r="A14" s="2541">
        <v>5</v>
      </c>
      <c r="B14" s="2609" t="s">
        <v>602</v>
      </c>
      <c r="C14" s="2605">
        <f>+'[52]WORK PAPER TEMPLATE 84 Dec 10'!D91</f>
        <v>0</v>
      </c>
      <c r="D14" s="2554"/>
      <c r="E14" s="2552"/>
      <c r="F14" s="2553"/>
      <c r="G14" s="2554"/>
      <c r="H14" s="2607"/>
      <c r="K14" s="2515"/>
      <c r="L14" s="2515"/>
      <c r="M14" s="2515"/>
      <c r="N14" s="2558"/>
    </row>
    <row r="15" spans="1:14">
      <c r="A15" s="2541">
        <f>+A14+1</f>
        <v>6</v>
      </c>
      <c r="B15" s="2559">
        <v>392.8</v>
      </c>
      <c r="C15" s="2605">
        <f>+'[52]WORK PAPER TEMPLATE 84 Dec 10'!D92</f>
        <v>0</v>
      </c>
      <c r="D15" s="2554"/>
      <c r="E15" s="2552"/>
      <c r="F15" s="2553"/>
      <c r="G15" s="2554"/>
      <c r="H15" s="2607"/>
      <c r="K15" s="2515"/>
      <c r="L15" s="2515"/>
      <c r="M15" s="2515"/>
      <c r="N15" s="2558"/>
    </row>
    <row r="16" spans="1:14">
      <c r="A16" s="2541">
        <f t="shared" ref="A16:A62" si="0">+A15+1</f>
        <v>7</v>
      </c>
      <c r="B16" s="2559">
        <v>394</v>
      </c>
      <c r="C16" s="2605">
        <f>SUM('[52]Cost Summary 2013'!O220:O221)/1000</f>
        <v>18566.658820000001</v>
      </c>
      <c r="D16" s="2554">
        <v>32</v>
      </c>
      <c r="E16" s="2552">
        <v>0</v>
      </c>
      <c r="F16" s="2553">
        <v>3.125E-2</v>
      </c>
      <c r="G16" s="2554" t="s">
        <v>3431</v>
      </c>
      <c r="H16" s="2607">
        <v>11.18</v>
      </c>
      <c r="K16" s="2515"/>
      <c r="L16" s="2515"/>
      <c r="M16" s="2515"/>
      <c r="N16" s="2558"/>
    </row>
    <row r="17" spans="1:8">
      <c r="A17" s="2541">
        <f t="shared" si="0"/>
        <v>8</v>
      </c>
      <c r="B17" s="2559">
        <v>394.3</v>
      </c>
      <c r="C17" s="2605">
        <f>SUM('[52]Cost Summary 2013'!O222)/1000</f>
        <v>2589.5778399999999</v>
      </c>
      <c r="D17" s="2554">
        <v>32</v>
      </c>
      <c r="E17" s="2552" t="s">
        <v>823</v>
      </c>
      <c r="F17" s="2553">
        <v>3.125E-2</v>
      </c>
      <c r="G17" s="2554" t="s">
        <v>3431</v>
      </c>
      <c r="H17" s="2607">
        <v>9.34</v>
      </c>
    </row>
    <row r="18" spans="1:8">
      <c r="A18" s="2541">
        <f t="shared" si="0"/>
        <v>9</v>
      </c>
      <c r="B18" s="2609" t="s">
        <v>603</v>
      </c>
      <c r="C18" s="2605">
        <f>SUM('[52]Cost Summary 2013'!O223)/1000</f>
        <v>6454.9412000000002</v>
      </c>
      <c r="D18" s="2554">
        <v>36</v>
      </c>
      <c r="E18" s="2552">
        <v>0</v>
      </c>
      <c r="F18" s="2553">
        <v>2.7779999999999999E-2</v>
      </c>
      <c r="G18" s="2554" t="s">
        <v>3431</v>
      </c>
      <c r="H18" s="2607">
        <v>17.13</v>
      </c>
    </row>
    <row r="19" spans="1:8">
      <c r="A19" s="2541">
        <f t="shared" si="0"/>
        <v>10</v>
      </c>
      <c r="B19" s="2609" t="s">
        <v>604</v>
      </c>
      <c r="C19" s="2605">
        <f>SUM('[52]Cost Summary 2013'!O224)/1000</f>
        <v>175.38936000000001</v>
      </c>
      <c r="D19" s="2554">
        <v>12</v>
      </c>
      <c r="E19" s="2552">
        <v>0</v>
      </c>
      <c r="F19" s="2553">
        <v>8.3330000000000001E-2</v>
      </c>
      <c r="G19" s="2554" t="s">
        <v>3431</v>
      </c>
      <c r="H19" s="2607">
        <v>4.07</v>
      </c>
    </row>
    <row r="20" spans="1:8">
      <c r="A20" s="2541">
        <f t="shared" si="0"/>
        <v>11</v>
      </c>
      <c r="B20" s="2609" t="s">
        <v>605</v>
      </c>
      <c r="C20" s="2605">
        <f>SUM('[52]Cost Summary 2013'!O226:O227)/1000</f>
        <v>2653.0282400000001</v>
      </c>
      <c r="D20" s="2554">
        <v>17</v>
      </c>
      <c r="E20" s="2552">
        <v>0</v>
      </c>
      <c r="F20" s="2553">
        <v>5.8869999999999999E-2</v>
      </c>
      <c r="G20" s="2554" t="s">
        <v>3431</v>
      </c>
      <c r="H20" s="2607">
        <v>1.61</v>
      </c>
    </row>
    <row r="21" spans="1:8">
      <c r="A21" s="2541">
        <f t="shared" si="0"/>
        <v>12</v>
      </c>
      <c r="B21" s="2609" t="s">
        <v>3432</v>
      </c>
      <c r="C21" s="2605">
        <f>+'[52]Cost Summary 2013'!O228/1000</f>
        <v>9545.2671300000002</v>
      </c>
      <c r="D21" s="2554">
        <v>17</v>
      </c>
      <c r="E21" s="2552">
        <v>0</v>
      </c>
      <c r="F21" s="2553">
        <v>5.8869999999999999E-2</v>
      </c>
      <c r="G21" s="2554" t="s">
        <v>3431</v>
      </c>
      <c r="H21" s="2607">
        <v>1.61</v>
      </c>
    </row>
    <row r="22" spans="1:8">
      <c r="A22" s="2541">
        <f t="shared" si="0"/>
        <v>13</v>
      </c>
      <c r="B22" s="2609" t="s">
        <v>606</v>
      </c>
      <c r="C22" s="2605">
        <f>SUM('[52]Cost Summary 2013'!O229:O230)/1000</f>
        <v>1780.7144700000001</v>
      </c>
      <c r="D22" s="2554">
        <v>26</v>
      </c>
      <c r="E22" s="2552">
        <v>0</v>
      </c>
      <c r="F22" s="2553">
        <v>3.8449999999999998E-2</v>
      </c>
      <c r="G22" s="2554" t="s">
        <v>3431</v>
      </c>
      <c r="H22" s="2607">
        <v>7.42</v>
      </c>
    </row>
    <row r="23" spans="1:8">
      <c r="A23" s="2541">
        <f t="shared" si="0"/>
        <v>14</v>
      </c>
      <c r="B23" s="2610" t="s">
        <v>3430</v>
      </c>
      <c r="C23" s="2611">
        <f>SUM(C10:C22)</f>
        <v>47307.932249999998</v>
      </c>
      <c r="D23" s="2539"/>
      <c r="E23" s="2612"/>
      <c r="F23" s="2613"/>
      <c r="G23" s="2539"/>
      <c r="H23" s="2602"/>
    </row>
    <row r="24" spans="1:8">
      <c r="A24" s="2541">
        <f t="shared" si="0"/>
        <v>15</v>
      </c>
      <c r="B24" s="2610"/>
      <c r="C24" s="2611"/>
      <c r="D24" s="2539"/>
      <c r="E24" s="2612"/>
      <c r="F24" s="2613"/>
      <c r="G24" s="2539"/>
      <c r="H24" s="2602"/>
    </row>
    <row r="25" spans="1:8">
      <c r="A25" s="2541">
        <f t="shared" si="0"/>
        <v>16</v>
      </c>
      <c r="B25" s="2614" t="s">
        <v>3433</v>
      </c>
      <c r="C25" s="2615">
        <f>+C23+'84'!C57</f>
        <v>2991639.25551</v>
      </c>
      <c r="D25" s="2539"/>
      <c r="E25" s="2612"/>
      <c r="F25" s="2613"/>
      <c r="G25" s="2539"/>
      <c r="H25" s="2602"/>
    </row>
    <row r="26" spans="1:8">
      <c r="A26" s="2541">
        <f t="shared" si="0"/>
        <v>17</v>
      </c>
      <c r="B26" s="2614"/>
      <c r="C26" s="2616"/>
      <c r="D26" s="2539"/>
      <c r="E26" s="2612"/>
      <c r="F26" s="2613"/>
      <c r="G26" s="2539"/>
      <c r="H26" s="2602"/>
    </row>
    <row r="27" spans="1:8">
      <c r="A27" s="2541">
        <f t="shared" si="0"/>
        <v>18</v>
      </c>
      <c r="B27" s="2617"/>
      <c r="C27" s="2618"/>
      <c r="D27" s="2539"/>
      <c r="E27" s="2612"/>
      <c r="F27" s="2613"/>
      <c r="G27" s="2539"/>
      <c r="H27" s="2602"/>
    </row>
    <row r="28" spans="1:8">
      <c r="A28" s="2541">
        <f t="shared" si="0"/>
        <v>19</v>
      </c>
      <c r="B28" s="2614"/>
      <c r="C28" s="2615"/>
      <c r="D28" s="2539"/>
      <c r="E28" s="2612"/>
      <c r="F28" s="2613"/>
      <c r="G28" s="2539"/>
      <c r="H28" s="2602"/>
    </row>
    <row r="29" spans="1:8">
      <c r="A29" s="2541">
        <f t="shared" si="0"/>
        <v>20</v>
      </c>
      <c r="B29" s="2665"/>
      <c r="C29" s="2666"/>
      <c r="D29" s="2666"/>
      <c r="E29" s="2666"/>
      <c r="F29" s="2666"/>
      <c r="G29" s="2666"/>
      <c r="H29" s="2667"/>
    </row>
    <row r="30" spans="1:8">
      <c r="A30" s="2541">
        <f t="shared" si="0"/>
        <v>21</v>
      </c>
      <c r="B30" s="2619"/>
      <c r="C30" s="2611"/>
      <c r="D30" s="2539"/>
      <c r="E30" s="2612"/>
      <c r="F30" s="2613"/>
      <c r="G30" s="2539"/>
      <c r="H30" s="2602"/>
    </row>
    <row r="31" spans="1:8">
      <c r="A31" s="2541">
        <f t="shared" si="0"/>
        <v>22</v>
      </c>
      <c r="B31" s="2619"/>
      <c r="C31" s="2611"/>
      <c r="D31" s="2539"/>
      <c r="E31" s="2612"/>
      <c r="F31" s="2613"/>
      <c r="G31" s="2539"/>
      <c r="H31" s="2602"/>
    </row>
    <row r="32" spans="1:8">
      <c r="A32" s="2541">
        <f t="shared" si="0"/>
        <v>23</v>
      </c>
      <c r="B32" s="2619"/>
      <c r="C32" s="2611"/>
      <c r="D32" s="2539"/>
      <c r="E32" s="2612"/>
      <c r="F32" s="2613"/>
      <c r="G32" s="2539"/>
      <c r="H32" s="2602"/>
    </row>
    <row r="33" spans="1:8">
      <c r="A33" s="2541">
        <f t="shared" si="0"/>
        <v>24</v>
      </c>
      <c r="B33" s="2619"/>
      <c r="C33" s="2611"/>
      <c r="D33" s="2539"/>
      <c r="E33" s="2612"/>
      <c r="F33" s="2613"/>
      <c r="G33" s="2539"/>
      <c r="H33" s="2602"/>
    </row>
    <row r="34" spans="1:8">
      <c r="A34" s="2541">
        <f t="shared" si="0"/>
        <v>25</v>
      </c>
      <c r="B34" s="2619"/>
      <c r="C34" s="2611"/>
      <c r="D34" s="2539"/>
      <c r="E34" s="2612"/>
      <c r="F34" s="2613"/>
      <c r="G34" s="2539"/>
      <c r="H34" s="2602"/>
    </row>
    <row r="35" spans="1:8">
      <c r="A35" s="2541">
        <f t="shared" si="0"/>
        <v>26</v>
      </c>
      <c r="B35" s="2619"/>
      <c r="C35" s="2611"/>
      <c r="D35" s="2539"/>
      <c r="E35" s="2612"/>
      <c r="F35" s="2613"/>
      <c r="G35" s="2539"/>
      <c r="H35" s="2602"/>
    </row>
    <row r="36" spans="1:8">
      <c r="A36" s="2541">
        <f t="shared" si="0"/>
        <v>27</v>
      </c>
      <c r="B36" s="2559" t="s">
        <v>861</v>
      </c>
      <c r="C36" s="2605"/>
      <c r="D36" s="2554"/>
      <c r="E36" s="2552"/>
      <c r="F36" s="2606"/>
      <c r="G36" s="2554"/>
      <c r="H36" s="2607"/>
    </row>
    <row r="37" spans="1:8">
      <c r="A37" s="2541">
        <f t="shared" si="0"/>
        <v>28</v>
      </c>
      <c r="B37" s="2559"/>
      <c r="C37" s="2605"/>
      <c r="D37" s="2554"/>
      <c r="E37" s="2552"/>
      <c r="F37" s="2606"/>
      <c r="G37" s="2554"/>
      <c r="H37" s="2607"/>
    </row>
    <row r="38" spans="1:8">
      <c r="A38" s="2541">
        <f t="shared" si="0"/>
        <v>29</v>
      </c>
      <c r="B38" s="2620" t="s">
        <v>863</v>
      </c>
      <c r="C38" s="2605" t="s">
        <v>862</v>
      </c>
      <c r="D38" s="2554"/>
      <c r="E38" s="2552"/>
      <c r="F38" s="2606"/>
      <c r="G38" s="2554"/>
      <c r="H38" s="2607"/>
    </row>
    <row r="39" spans="1:8">
      <c r="A39" s="2541">
        <f t="shared" si="0"/>
        <v>30</v>
      </c>
      <c r="B39" s="2559"/>
      <c r="C39" s="2605" t="s">
        <v>864</v>
      </c>
      <c r="D39" s="2554"/>
      <c r="E39" s="2552"/>
      <c r="F39" s="2606"/>
      <c r="G39" s="2554"/>
      <c r="H39" s="2607"/>
    </row>
    <row r="40" spans="1:8">
      <c r="A40" s="2541">
        <f t="shared" si="0"/>
        <v>31</v>
      </c>
      <c r="B40" s="2619"/>
      <c r="C40" s="2611"/>
      <c r="D40" s="2539"/>
      <c r="E40" s="2612"/>
      <c r="F40" s="2613"/>
      <c r="G40" s="2539"/>
      <c r="H40" s="2602"/>
    </row>
    <row r="41" spans="1:8">
      <c r="A41" s="2541">
        <f t="shared" si="0"/>
        <v>32</v>
      </c>
      <c r="B41" s="2619"/>
      <c r="C41" s="2611"/>
      <c r="D41" s="2539"/>
      <c r="E41" s="2612"/>
      <c r="F41" s="2613"/>
      <c r="G41" s="2539"/>
      <c r="H41" s="2602"/>
    </row>
    <row r="42" spans="1:8">
      <c r="A42" s="2541">
        <f t="shared" si="0"/>
        <v>33</v>
      </c>
      <c r="B42" s="2619"/>
      <c r="C42" s="2611"/>
      <c r="D42" s="2539"/>
      <c r="E42" s="2612"/>
      <c r="F42" s="2613"/>
      <c r="G42" s="2539"/>
      <c r="H42" s="2602"/>
    </row>
    <row r="43" spans="1:8">
      <c r="A43" s="2541">
        <f t="shared" si="0"/>
        <v>34</v>
      </c>
      <c r="B43" s="2619"/>
      <c r="C43" s="2611"/>
      <c r="D43" s="2539"/>
      <c r="E43" s="2612"/>
      <c r="F43" s="2613"/>
      <c r="G43" s="2539"/>
      <c r="H43" s="2602"/>
    </row>
    <row r="44" spans="1:8">
      <c r="A44" s="2541">
        <f t="shared" si="0"/>
        <v>35</v>
      </c>
      <c r="B44" s="2619"/>
      <c r="C44" s="2611"/>
      <c r="D44" s="2539"/>
      <c r="E44" s="2612"/>
      <c r="F44" s="2613"/>
      <c r="G44" s="2539"/>
      <c r="H44" s="2602"/>
    </row>
    <row r="45" spans="1:8">
      <c r="A45" s="2541">
        <f t="shared" si="0"/>
        <v>36</v>
      </c>
      <c r="B45" s="2619"/>
      <c r="C45" s="2611"/>
      <c r="D45" s="2539"/>
      <c r="E45" s="2612"/>
      <c r="F45" s="2613"/>
      <c r="G45" s="2539"/>
      <c r="H45" s="2602"/>
    </row>
    <row r="46" spans="1:8">
      <c r="A46" s="2541">
        <f t="shared" si="0"/>
        <v>37</v>
      </c>
      <c r="B46" s="2619"/>
      <c r="C46" s="2611"/>
      <c r="D46" s="2539"/>
      <c r="E46" s="2612"/>
      <c r="F46" s="2613"/>
      <c r="G46" s="2539"/>
      <c r="H46" s="2602"/>
    </row>
    <row r="47" spans="1:8">
      <c r="A47" s="2541">
        <f t="shared" si="0"/>
        <v>38</v>
      </c>
      <c r="B47" s="2619"/>
      <c r="C47" s="2611"/>
      <c r="D47" s="2539"/>
      <c r="E47" s="2612"/>
      <c r="F47" s="2613"/>
      <c r="G47" s="2539"/>
      <c r="H47" s="2602"/>
    </row>
    <row r="48" spans="1:8">
      <c r="A48" s="2541">
        <f t="shared" si="0"/>
        <v>39</v>
      </c>
      <c r="B48" s="2619"/>
      <c r="C48" s="2611"/>
      <c r="D48" s="2539"/>
      <c r="E48" s="2612"/>
      <c r="F48" s="2613"/>
      <c r="G48" s="2539"/>
      <c r="H48" s="2602"/>
    </row>
    <row r="49" spans="1:8">
      <c r="A49" s="2541">
        <f t="shared" si="0"/>
        <v>40</v>
      </c>
      <c r="B49" s="2619"/>
      <c r="C49" s="2611"/>
      <c r="D49" s="2539"/>
      <c r="E49" s="2612"/>
      <c r="F49" s="2613"/>
      <c r="G49" s="2539"/>
      <c r="H49" s="2602"/>
    </row>
    <row r="50" spans="1:8">
      <c r="A50" s="2541">
        <f t="shared" si="0"/>
        <v>41</v>
      </c>
      <c r="B50" s="2619"/>
      <c r="C50" s="2611"/>
      <c r="D50" s="2539"/>
      <c r="E50" s="2612"/>
      <c r="F50" s="2613"/>
      <c r="G50" s="2539"/>
      <c r="H50" s="2602"/>
    </row>
    <row r="51" spans="1:8">
      <c r="A51" s="2541">
        <f t="shared" si="0"/>
        <v>42</v>
      </c>
      <c r="B51" s="2619"/>
      <c r="C51" s="2611"/>
      <c r="D51" s="2539"/>
      <c r="E51" s="2612"/>
      <c r="F51" s="2613"/>
      <c r="G51" s="2539"/>
      <c r="H51" s="2602"/>
    </row>
    <row r="52" spans="1:8">
      <c r="A52" s="2541">
        <f t="shared" si="0"/>
        <v>43</v>
      </c>
      <c r="B52" s="2619"/>
      <c r="C52" s="2611"/>
      <c r="D52" s="2539"/>
      <c r="E52" s="2612"/>
      <c r="F52" s="2613"/>
      <c r="G52" s="2539"/>
      <c r="H52" s="2602"/>
    </row>
    <row r="53" spans="1:8">
      <c r="A53" s="2541">
        <f t="shared" si="0"/>
        <v>44</v>
      </c>
      <c r="B53" s="2619"/>
      <c r="C53" s="2611"/>
      <c r="D53" s="2539"/>
      <c r="E53" s="2612"/>
      <c r="F53" s="2613"/>
      <c r="G53" s="2539"/>
      <c r="H53" s="2602"/>
    </row>
    <row r="54" spans="1:8">
      <c r="A54" s="2541">
        <f t="shared" si="0"/>
        <v>45</v>
      </c>
      <c r="B54" s="2619"/>
      <c r="C54" s="2611"/>
      <c r="D54" s="2539"/>
      <c r="E54" s="2612"/>
      <c r="F54" s="2613"/>
      <c r="G54" s="2539"/>
      <c r="H54" s="2602"/>
    </row>
    <row r="55" spans="1:8">
      <c r="A55" s="2541">
        <f t="shared" si="0"/>
        <v>46</v>
      </c>
      <c r="B55" s="2619"/>
      <c r="C55" s="2611"/>
      <c r="D55" s="2539"/>
      <c r="E55" s="2612"/>
      <c r="F55" s="2613"/>
      <c r="G55" s="2539"/>
      <c r="H55" s="2602"/>
    </row>
    <row r="56" spans="1:8">
      <c r="A56" s="2541">
        <f t="shared" si="0"/>
        <v>47</v>
      </c>
      <c r="B56" s="2619"/>
      <c r="C56" s="2611"/>
      <c r="D56" s="2539"/>
      <c r="E56" s="2612"/>
      <c r="F56" s="2613"/>
      <c r="G56" s="2539"/>
      <c r="H56" s="2602"/>
    </row>
    <row r="57" spans="1:8">
      <c r="A57" s="2541">
        <f t="shared" si="0"/>
        <v>48</v>
      </c>
      <c r="B57" s="2619"/>
      <c r="C57" s="2611"/>
      <c r="D57" s="2539"/>
      <c r="E57" s="2612"/>
      <c r="F57" s="2613"/>
      <c r="G57" s="2539"/>
      <c r="H57" s="2602"/>
    </row>
    <row r="58" spans="1:8">
      <c r="A58" s="2541">
        <f t="shared" si="0"/>
        <v>49</v>
      </c>
      <c r="B58" s="2619"/>
      <c r="C58" s="2611"/>
      <c r="D58" s="2539"/>
      <c r="E58" s="2612"/>
      <c r="F58" s="2613"/>
      <c r="G58" s="2539"/>
      <c r="H58" s="2602"/>
    </row>
    <row r="59" spans="1:8">
      <c r="A59" s="2541">
        <f t="shared" si="0"/>
        <v>50</v>
      </c>
      <c r="B59" s="2619"/>
      <c r="C59" s="2611"/>
      <c r="D59" s="2539"/>
      <c r="E59" s="2612"/>
      <c r="F59" s="2613"/>
      <c r="G59" s="2539"/>
      <c r="H59" s="2602"/>
    </row>
    <row r="60" spans="1:8">
      <c r="A60" s="2541">
        <f t="shared" si="0"/>
        <v>51</v>
      </c>
      <c r="B60" s="2619"/>
      <c r="C60" s="2611"/>
      <c r="D60" s="2539"/>
      <c r="E60" s="2612"/>
      <c r="F60" s="2613"/>
      <c r="G60" s="2539"/>
      <c r="H60" s="2602"/>
    </row>
    <row r="61" spans="1:8">
      <c r="A61" s="2541">
        <f t="shared" si="0"/>
        <v>52</v>
      </c>
      <c r="B61" s="2619"/>
      <c r="C61" s="2611"/>
      <c r="D61" s="2539"/>
      <c r="E61" s="2612"/>
      <c r="F61" s="2613"/>
      <c r="G61" s="2539"/>
      <c r="H61" s="2602"/>
    </row>
    <row r="62" spans="1:8" ht="15.75" thickBot="1">
      <c r="A62" s="2541">
        <f t="shared" si="0"/>
        <v>53</v>
      </c>
      <c r="B62" s="2575"/>
      <c r="C62" s="2621"/>
      <c r="D62" s="2621"/>
      <c r="E62" s="2622"/>
      <c r="F62" s="2623"/>
      <c r="G62" s="2621"/>
      <c r="H62" s="2624"/>
    </row>
    <row r="63" spans="1:8">
      <c r="A63" s="2515"/>
      <c r="B63" s="2515"/>
      <c r="C63" s="2515"/>
      <c r="D63" s="2515"/>
      <c r="E63" s="2625"/>
      <c r="F63" s="2515"/>
      <c r="G63" s="2515"/>
      <c r="H63" s="2577" t="s">
        <v>1159</v>
      </c>
    </row>
    <row r="64" spans="1:8">
      <c r="A64" s="2592" t="s">
        <v>3434</v>
      </c>
      <c r="B64" s="2592"/>
      <c r="C64" s="2592"/>
      <c r="D64" s="2592"/>
      <c r="E64" s="2593"/>
      <c r="F64" s="2592"/>
      <c r="G64" s="2592"/>
      <c r="H64" s="2592"/>
    </row>
  </sheetData>
  <printOptions horizontalCentered="1" verticalCentered="1"/>
  <pageMargins left="0.25" right="0.25" top="0.25" bottom="0.25" header="0.5" footer="0.21"/>
  <pageSetup scale="80"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51"/>
  <sheetViews>
    <sheetView view="pageBreakPreview" topLeftCell="A58" zoomScale="60" zoomScaleNormal="100" workbookViewId="0">
      <selection activeCell="L119" sqref="L119"/>
    </sheetView>
  </sheetViews>
  <sheetFormatPr defaultColWidth="9.6640625" defaultRowHeight="12.75"/>
  <cols>
    <col min="1" max="1" width="4.6640625" style="2444" customWidth="1"/>
    <col min="2" max="6" width="18.6640625" style="2444" customWidth="1"/>
    <col min="7" max="8" width="16.44140625" style="2444" bestFit="1" customWidth="1"/>
    <col min="9" max="256" width="9.6640625" style="2444"/>
    <col min="257" max="257" width="4.6640625" style="2444" customWidth="1"/>
    <col min="258" max="262" width="18.6640625" style="2444" customWidth="1"/>
    <col min="263" max="264" width="16.44140625" style="2444" bestFit="1" customWidth="1"/>
    <col min="265" max="512" width="9.6640625" style="2444"/>
    <col min="513" max="513" width="4.6640625" style="2444" customWidth="1"/>
    <col min="514" max="518" width="18.6640625" style="2444" customWidth="1"/>
    <col min="519" max="520" width="16.44140625" style="2444" bestFit="1" customWidth="1"/>
    <col min="521" max="768" width="9.6640625" style="2444"/>
    <col min="769" max="769" width="4.6640625" style="2444" customWidth="1"/>
    <col min="770" max="774" width="18.6640625" style="2444" customWidth="1"/>
    <col min="775" max="776" width="16.44140625" style="2444" bestFit="1" customWidth="1"/>
    <col min="777" max="1024" width="9.6640625" style="2444"/>
    <col min="1025" max="1025" width="4.6640625" style="2444" customWidth="1"/>
    <col min="1026" max="1030" width="18.6640625" style="2444" customWidth="1"/>
    <col min="1031" max="1032" width="16.44140625" style="2444" bestFit="1" customWidth="1"/>
    <col min="1033" max="1280" width="9.6640625" style="2444"/>
    <col min="1281" max="1281" width="4.6640625" style="2444" customWidth="1"/>
    <col min="1282" max="1286" width="18.6640625" style="2444" customWidth="1"/>
    <col min="1287" max="1288" width="16.44140625" style="2444" bestFit="1" customWidth="1"/>
    <col min="1289" max="1536" width="9.6640625" style="2444"/>
    <col min="1537" max="1537" width="4.6640625" style="2444" customWidth="1"/>
    <col min="1538" max="1542" width="18.6640625" style="2444" customWidth="1"/>
    <col min="1543" max="1544" width="16.44140625" style="2444" bestFit="1" customWidth="1"/>
    <col min="1545" max="1792" width="9.6640625" style="2444"/>
    <col min="1793" max="1793" width="4.6640625" style="2444" customWidth="1"/>
    <col min="1794" max="1798" width="18.6640625" style="2444" customWidth="1"/>
    <col min="1799" max="1800" width="16.44140625" style="2444" bestFit="1" customWidth="1"/>
    <col min="1801" max="2048" width="9.6640625" style="2444"/>
    <col min="2049" max="2049" width="4.6640625" style="2444" customWidth="1"/>
    <col min="2050" max="2054" width="18.6640625" style="2444" customWidth="1"/>
    <col min="2055" max="2056" width="16.44140625" style="2444" bestFit="1" customWidth="1"/>
    <col min="2057" max="2304" width="9.6640625" style="2444"/>
    <col min="2305" max="2305" width="4.6640625" style="2444" customWidth="1"/>
    <col min="2306" max="2310" width="18.6640625" style="2444" customWidth="1"/>
    <col min="2311" max="2312" width="16.44140625" style="2444" bestFit="1" customWidth="1"/>
    <col min="2313" max="2560" width="9.6640625" style="2444"/>
    <col min="2561" max="2561" width="4.6640625" style="2444" customWidth="1"/>
    <col min="2562" max="2566" width="18.6640625" style="2444" customWidth="1"/>
    <col min="2567" max="2568" width="16.44140625" style="2444" bestFit="1" customWidth="1"/>
    <col min="2569" max="2816" width="9.6640625" style="2444"/>
    <col min="2817" max="2817" width="4.6640625" style="2444" customWidth="1"/>
    <col min="2818" max="2822" width="18.6640625" style="2444" customWidth="1"/>
    <col min="2823" max="2824" width="16.44140625" style="2444" bestFit="1" customWidth="1"/>
    <col min="2825" max="3072" width="9.6640625" style="2444"/>
    <col min="3073" max="3073" width="4.6640625" style="2444" customWidth="1"/>
    <col min="3074" max="3078" width="18.6640625" style="2444" customWidth="1"/>
    <col min="3079" max="3080" width="16.44140625" style="2444" bestFit="1" customWidth="1"/>
    <col min="3081" max="3328" width="9.6640625" style="2444"/>
    <col min="3329" max="3329" width="4.6640625" style="2444" customWidth="1"/>
    <col min="3330" max="3334" width="18.6640625" style="2444" customWidth="1"/>
    <col min="3335" max="3336" width="16.44140625" style="2444" bestFit="1" customWidth="1"/>
    <col min="3337" max="3584" width="9.6640625" style="2444"/>
    <col min="3585" max="3585" width="4.6640625" style="2444" customWidth="1"/>
    <col min="3586" max="3590" width="18.6640625" style="2444" customWidth="1"/>
    <col min="3591" max="3592" width="16.44140625" style="2444" bestFit="1" customWidth="1"/>
    <col min="3593" max="3840" width="9.6640625" style="2444"/>
    <col min="3841" max="3841" width="4.6640625" style="2444" customWidth="1"/>
    <col min="3842" max="3846" width="18.6640625" style="2444" customWidth="1"/>
    <col min="3847" max="3848" width="16.44140625" style="2444" bestFit="1" customWidth="1"/>
    <col min="3849" max="4096" width="9.6640625" style="2444"/>
    <col min="4097" max="4097" width="4.6640625" style="2444" customWidth="1"/>
    <col min="4098" max="4102" width="18.6640625" style="2444" customWidth="1"/>
    <col min="4103" max="4104" width="16.44140625" style="2444" bestFit="1" customWidth="1"/>
    <col min="4105" max="4352" width="9.6640625" style="2444"/>
    <col min="4353" max="4353" width="4.6640625" style="2444" customWidth="1"/>
    <col min="4354" max="4358" width="18.6640625" style="2444" customWidth="1"/>
    <col min="4359" max="4360" width="16.44140625" style="2444" bestFit="1" customWidth="1"/>
    <col min="4361" max="4608" width="9.6640625" style="2444"/>
    <col min="4609" max="4609" width="4.6640625" style="2444" customWidth="1"/>
    <col min="4610" max="4614" width="18.6640625" style="2444" customWidth="1"/>
    <col min="4615" max="4616" width="16.44140625" style="2444" bestFit="1" customWidth="1"/>
    <col min="4617" max="4864" width="9.6640625" style="2444"/>
    <col min="4865" max="4865" width="4.6640625" style="2444" customWidth="1"/>
    <col min="4866" max="4870" width="18.6640625" style="2444" customWidth="1"/>
    <col min="4871" max="4872" width="16.44140625" style="2444" bestFit="1" customWidth="1"/>
    <col min="4873" max="5120" width="9.6640625" style="2444"/>
    <col min="5121" max="5121" width="4.6640625" style="2444" customWidth="1"/>
    <col min="5122" max="5126" width="18.6640625" style="2444" customWidth="1"/>
    <col min="5127" max="5128" width="16.44140625" style="2444" bestFit="1" customWidth="1"/>
    <col min="5129" max="5376" width="9.6640625" style="2444"/>
    <col min="5377" max="5377" width="4.6640625" style="2444" customWidth="1"/>
    <col min="5378" max="5382" width="18.6640625" style="2444" customWidth="1"/>
    <col min="5383" max="5384" width="16.44140625" style="2444" bestFit="1" customWidth="1"/>
    <col min="5385" max="5632" width="9.6640625" style="2444"/>
    <col min="5633" max="5633" width="4.6640625" style="2444" customWidth="1"/>
    <col min="5634" max="5638" width="18.6640625" style="2444" customWidth="1"/>
    <col min="5639" max="5640" width="16.44140625" style="2444" bestFit="1" customWidth="1"/>
    <col min="5641" max="5888" width="9.6640625" style="2444"/>
    <col min="5889" max="5889" width="4.6640625" style="2444" customWidth="1"/>
    <col min="5890" max="5894" width="18.6640625" style="2444" customWidth="1"/>
    <col min="5895" max="5896" width="16.44140625" style="2444" bestFit="1" customWidth="1"/>
    <col min="5897" max="6144" width="9.6640625" style="2444"/>
    <col min="6145" max="6145" width="4.6640625" style="2444" customWidth="1"/>
    <col min="6146" max="6150" width="18.6640625" style="2444" customWidth="1"/>
    <col min="6151" max="6152" width="16.44140625" style="2444" bestFit="1" customWidth="1"/>
    <col min="6153" max="6400" width="9.6640625" style="2444"/>
    <col min="6401" max="6401" width="4.6640625" style="2444" customWidth="1"/>
    <col min="6402" max="6406" width="18.6640625" style="2444" customWidth="1"/>
    <col min="6407" max="6408" width="16.44140625" style="2444" bestFit="1" customWidth="1"/>
    <col min="6409" max="6656" width="9.6640625" style="2444"/>
    <col min="6657" max="6657" width="4.6640625" style="2444" customWidth="1"/>
    <col min="6658" max="6662" width="18.6640625" style="2444" customWidth="1"/>
    <col min="6663" max="6664" width="16.44140625" style="2444" bestFit="1" customWidth="1"/>
    <col min="6665" max="6912" width="9.6640625" style="2444"/>
    <col min="6913" max="6913" width="4.6640625" style="2444" customWidth="1"/>
    <col min="6914" max="6918" width="18.6640625" style="2444" customWidth="1"/>
    <col min="6919" max="6920" width="16.44140625" style="2444" bestFit="1" customWidth="1"/>
    <col min="6921" max="7168" width="9.6640625" style="2444"/>
    <col min="7169" max="7169" width="4.6640625" style="2444" customWidth="1"/>
    <col min="7170" max="7174" width="18.6640625" style="2444" customWidth="1"/>
    <col min="7175" max="7176" width="16.44140625" style="2444" bestFit="1" customWidth="1"/>
    <col min="7177" max="7424" width="9.6640625" style="2444"/>
    <col min="7425" max="7425" width="4.6640625" style="2444" customWidth="1"/>
    <col min="7426" max="7430" width="18.6640625" style="2444" customWidth="1"/>
    <col min="7431" max="7432" width="16.44140625" style="2444" bestFit="1" customWidth="1"/>
    <col min="7433" max="7680" width="9.6640625" style="2444"/>
    <col min="7681" max="7681" width="4.6640625" style="2444" customWidth="1"/>
    <col min="7682" max="7686" width="18.6640625" style="2444" customWidth="1"/>
    <col min="7687" max="7688" width="16.44140625" style="2444" bestFit="1" customWidth="1"/>
    <col min="7689" max="7936" width="9.6640625" style="2444"/>
    <col min="7937" max="7937" width="4.6640625" style="2444" customWidth="1"/>
    <col min="7938" max="7942" width="18.6640625" style="2444" customWidth="1"/>
    <col min="7943" max="7944" width="16.44140625" style="2444" bestFit="1" customWidth="1"/>
    <col min="7945" max="8192" width="9.6640625" style="2444"/>
    <col min="8193" max="8193" width="4.6640625" style="2444" customWidth="1"/>
    <col min="8194" max="8198" width="18.6640625" style="2444" customWidth="1"/>
    <col min="8199" max="8200" width="16.44140625" style="2444" bestFit="1" customWidth="1"/>
    <col min="8201" max="8448" width="9.6640625" style="2444"/>
    <col min="8449" max="8449" width="4.6640625" style="2444" customWidth="1"/>
    <col min="8450" max="8454" width="18.6640625" style="2444" customWidth="1"/>
    <col min="8455" max="8456" width="16.44140625" style="2444" bestFit="1" customWidth="1"/>
    <col min="8457" max="8704" width="9.6640625" style="2444"/>
    <col min="8705" max="8705" width="4.6640625" style="2444" customWidth="1"/>
    <col min="8706" max="8710" width="18.6640625" style="2444" customWidth="1"/>
    <col min="8711" max="8712" width="16.44140625" style="2444" bestFit="1" customWidth="1"/>
    <col min="8713" max="8960" width="9.6640625" style="2444"/>
    <col min="8961" max="8961" width="4.6640625" style="2444" customWidth="1"/>
    <col min="8962" max="8966" width="18.6640625" style="2444" customWidth="1"/>
    <col min="8967" max="8968" width="16.44140625" style="2444" bestFit="1" customWidth="1"/>
    <col min="8969" max="9216" width="9.6640625" style="2444"/>
    <col min="9217" max="9217" width="4.6640625" style="2444" customWidth="1"/>
    <col min="9218" max="9222" width="18.6640625" style="2444" customWidth="1"/>
    <col min="9223" max="9224" width="16.44140625" style="2444" bestFit="1" customWidth="1"/>
    <col min="9225" max="9472" width="9.6640625" style="2444"/>
    <col min="9473" max="9473" width="4.6640625" style="2444" customWidth="1"/>
    <col min="9474" max="9478" width="18.6640625" style="2444" customWidth="1"/>
    <col min="9479" max="9480" width="16.44140625" style="2444" bestFit="1" customWidth="1"/>
    <col min="9481" max="9728" width="9.6640625" style="2444"/>
    <col min="9729" max="9729" width="4.6640625" style="2444" customWidth="1"/>
    <col min="9730" max="9734" width="18.6640625" style="2444" customWidth="1"/>
    <col min="9735" max="9736" width="16.44140625" style="2444" bestFit="1" customWidth="1"/>
    <col min="9737" max="9984" width="9.6640625" style="2444"/>
    <col min="9985" max="9985" width="4.6640625" style="2444" customWidth="1"/>
    <col min="9986" max="9990" width="18.6640625" style="2444" customWidth="1"/>
    <col min="9991" max="9992" width="16.44140625" style="2444" bestFit="1" customWidth="1"/>
    <col min="9993" max="10240" width="9.6640625" style="2444"/>
    <col min="10241" max="10241" width="4.6640625" style="2444" customWidth="1"/>
    <col min="10242" max="10246" width="18.6640625" style="2444" customWidth="1"/>
    <col min="10247" max="10248" width="16.44140625" style="2444" bestFit="1" customWidth="1"/>
    <col min="10249" max="10496" width="9.6640625" style="2444"/>
    <col min="10497" max="10497" width="4.6640625" style="2444" customWidth="1"/>
    <col min="10498" max="10502" width="18.6640625" style="2444" customWidth="1"/>
    <col min="10503" max="10504" width="16.44140625" style="2444" bestFit="1" customWidth="1"/>
    <col min="10505" max="10752" width="9.6640625" style="2444"/>
    <col min="10753" max="10753" width="4.6640625" style="2444" customWidth="1"/>
    <col min="10754" max="10758" width="18.6640625" style="2444" customWidth="1"/>
    <col min="10759" max="10760" width="16.44140625" style="2444" bestFit="1" customWidth="1"/>
    <col min="10761" max="11008" width="9.6640625" style="2444"/>
    <col min="11009" max="11009" width="4.6640625" style="2444" customWidth="1"/>
    <col min="11010" max="11014" width="18.6640625" style="2444" customWidth="1"/>
    <col min="11015" max="11016" width="16.44140625" style="2444" bestFit="1" customWidth="1"/>
    <col min="11017" max="11264" width="9.6640625" style="2444"/>
    <col min="11265" max="11265" width="4.6640625" style="2444" customWidth="1"/>
    <col min="11266" max="11270" width="18.6640625" style="2444" customWidth="1"/>
    <col min="11271" max="11272" width="16.44140625" style="2444" bestFit="1" customWidth="1"/>
    <col min="11273" max="11520" width="9.6640625" style="2444"/>
    <col min="11521" max="11521" width="4.6640625" style="2444" customWidth="1"/>
    <col min="11522" max="11526" width="18.6640625" style="2444" customWidth="1"/>
    <col min="11527" max="11528" width="16.44140625" style="2444" bestFit="1" customWidth="1"/>
    <col min="11529" max="11776" width="9.6640625" style="2444"/>
    <col min="11777" max="11777" width="4.6640625" style="2444" customWidth="1"/>
    <col min="11778" max="11782" width="18.6640625" style="2444" customWidth="1"/>
    <col min="11783" max="11784" width="16.44140625" style="2444" bestFit="1" customWidth="1"/>
    <col min="11785" max="12032" width="9.6640625" style="2444"/>
    <col min="12033" max="12033" width="4.6640625" style="2444" customWidth="1"/>
    <col min="12034" max="12038" width="18.6640625" style="2444" customWidth="1"/>
    <col min="12039" max="12040" width="16.44140625" style="2444" bestFit="1" customWidth="1"/>
    <col min="12041" max="12288" width="9.6640625" style="2444"/>
    <col min="12289" max="12289" width="4.6640625" style="2444" customWidth="1"/>
    <col min="12290" max="12294" width="18.6640625" style="2444" customWidth="1"/>
    <col min="12295" max="12296" width="16.44140625" style="2444" bestFit="1" customWidth="1"/>
    <col min="12297" max="12544" width="9.6640625" style="2444"/>
    <col min="12545" max="12545" width="4.6640625" style="2444" customWidth="1"/>
    <col min="12546" max="12550" width="18.6640625" style="2444" customWidth="1"/>
    <col min="12551" max="12552" width="16.44140625" style="2444" bestFit="1" customWidth="1"/>
    <col min="12553" max="12800" width="9.6640625" style="2444"/>
    <col min="12801" max="12801" width="4.6640625" style="2444" customWidth="1"/>
    <col min="12802" max="12806" width="18.6640625" style="2444" customWidth="1"/>
    <col min="12807" max="12808" width="16.44140625" style="2444" bestFit="1" customWidth="1"/>
    <col min="12809" max="13056" width="9.6640625" style="2444"/>
    <col min="13057" max="13057" width="4.6640625" style="2444" customWidth="1"/>
    <col min="13058" max="13062" width="18.6640625" style="2444" customWidth="1"/>
    <col min="13063" max="13064" width="16.44140625" style="2444" bestFit="1" customWidth="1"/>
    <col min="13065" max="13312" width="9.6640625" style="2444"/>
    <col min="13313" max="13313" width="4.6640625" style="2444" customWidth="1"/>
    <col min="13314" max="13318" width="18.6640625" style="2444" customWidth="1"/>
    <col min="13319" max="13320" width="16.44140625" style="2444" bestFit="1" customWidth="1"/>
    <col min="13321" max="13568" width="9.6640625" style="2444"/>
    <col min="13569" max="13569" width="4.6640625" style="2444" customWidth="1"/>
    <col min="13570" max="13574" width="18.6640625" style="2444" customWidth="1"/>
    <col min="13575" max="13576" width="16.44140625" style="2444" bestFit="1" customWidth="1"/>
    <col min="13577" max="13824" width="9.6640625" style="2444"/>
    <col min="13825" max="13825" width="4.6640625" style="2444" customWidth="1"/>
    <col min="13826" max="13830" width="18.6640625" style="2444" customWidth="1"/>
    <col min="13831" max="13832" width="16.44140625" style="2444" bestFit="1" customWidth="1"/>
    <col min="13833" max="14080" width="9.6640625" style="2444"/>
    <col min="14081" max="14081" width="4.6640625" style="2444" customWidth="1"/>
    <col min="14082" max="14086" width="18.6640625" style="2444" customWidth="1"/>
    <col min="14087" max="14088" width="16.44140625" style="2444" bestFit="1" customWidth="1"/>
    <col min="14089" max="14336" width="9.6640625" style="2444"/>
    <col min="14337" max="14337" width="4.6640625" style="2444" customWidth="1"/>
    <col min="14338" max="14342" width="18.6640625" style="2444" customWidth="1"/>
    <col min="14343" max="14344" width="16.44140625" style="2444" bestFit="1" customWidth="1"/>
    <col min="14345" max="14592" width="9.6640625" style="2444"/>
    <col min="14593" max="14593" width="4.6640625" style="2444" customWidth="1"/>
    <col min="14594" max="14598" width="18.6640625" style="2444" customWidth="1"/>
    <col min="14599" max="14600" width="16.44140625" style="2444" bestFit="1" customWidth="1"/>
    <col min="14601" max="14848" width="9.6640625" style="2444"/>
    <col min="14849" max="14849" width="4.6640625" style="2444" customWidth="1"/>
    <col min="14850" max="14854" width="18.6640625" style="2444" customWidth="1"/>
    <col min="14855" max="14856" width="16.44140625" style="2444" bestFit="1" customWidth="1"/>
    <col min="14857" max="15104" width="9.6640625" style="2444"/>
    <col min="15105" max="15105" width="4.6640625" style="2444" customWidth="1"/>
    <col min="15106" max="15110" width="18.6640625" style="2444" customWidth="1"/>
    <col min="15111" max="15112" width="16.44140625" style="2444" bestFit="1" customWidth="1"/>
    <col min="15113" max="15360" width="9.6640625" style="2444"/>
    <col min="15361" max="15361" width="4.6640625" style="2444" customWidth="1"/>
    <col min="15362" max="15366" width="18.6640625" style="2444" customWidth="1"/>
    <col min="15367" max="15368" width="16.44140625" style="2444" bestFit="1" customWidth="1"/>
    <col min="15369" max="15616" width="9.6640625" style="2444"/>
    <col min="15617" max="15617" width="4.6640625" style="2444" customWidth="1"/>
    <col min="15618" max="15622" width="18.6640625" style="2444" customWidth="1"/>
    <col min="15623" max="15624" width="16.44140625" style="2444" bestFit="1" customWidth="1"/>
    <col min="15625" max="15872" width="9.6640625" style="2444"/>
    <col min="15873" max="15873" width="4.6640625" style="2444" customWidth="1"/>
    <col min="15874" max="15878" width="18.6640625" style="2444" customWidth="1"/>
    <col min="15879" max="15880" width="16.44140625" style="2444" bestFit="1" customWidth="1"/>
    <col min="15881" max="16128" width="9.6640625" style="2444"/>
    <col min="16129" max="16129" width="4.6640625" style="2444" customWidth="1"/>
    <col min="16130" max="16134" width="18.6640625" style="2444" customWidth="1"/>
    <col min="16135" max="16136" width="16.44140625" style="2444" bestFit="1" customWidth="1"/>
    <col min="16137" max="16384" width="9.6640625" style="2444"/>
  </cols>
  <sheetData>
    <row r="1" spans="1:6" ht="13.5" thickBot="1">
      <c r="A1" s="2718" t="s">
        <v>3534</v>
      </c>
      <c r="B1" s="2719"/>
      <c r="C1" s="2719"/>
      <c r="D1" s="2719"/>
      <c r="E1" s="2720" t="s">
        <v>3428</v>
      </c>
      <c r="F1" s="2721"/>
    </row>
    <row r="2" spans="1:6">
      <c r="A2" s="2450"/>
      <c r="B2" s="2476"/>
      <c r="C2" s="2476"/>
      <c r="D2" s="2476"/>
      <c r="E2" s="2476"/>
      <c r="F2" s="2451"/>
    </row>
    <row r="3" spans="1:6">
      <c r="A3" s="2448" t="s">
        <v>1978</v>
      </c>
      <c r="B3" s="2445"/>
      <c r="C3" s="2445"/>
      <c r="D3" s="2445"/>
      <c r="E3" s="2445"/>
      <c r="F3" s="2449"/>
    </row>
    <row r="4" spans="1:6">
      <c r="A4" s="2450"/>
      <c r="F4" s="2451"/>
    </row>
    <row r="5" spans="1:6">
      <c r="A5" s="2450"/>
      <c r="B5" s="2444" t="s">
        <v>1979</v>
      </c>
      <c r="F5" s="2451"/>
    </row>
    <row r="6" spans="1:6">
      <c r="A6" s="2450"/>
      <c r="B6" s="2444" t="s">
        <v>1980</v>
      </c>
      <c r="F6" s="2451"/>
    </row>
    <row r="7" spans="1:6">
      <c r="A7" s="2450"/>
      <c r="B7" s="2444" t="s">
        <v>2784</v>
      </c>
      <c r="F7" s="2451"/>
    </row>
    <row r="8" spans="1:6">
      <c r="A8" s="2450"/>
      <c r="B8" s="2444" t="s">
        <v>1985</v>
      </c>
      <c r="F8" s="2451"/>
    </row>
    <row r="9" spans="1:6">
      <c r="A9" s="2450"/>
      <c r="B9" s="2444" t="s">
        <v>1986</v>
      </c>
      <c r="F9" s="2451"/>
    </row>
    <row r="10" spans="1:6">
      <c r="A10" s="2450"/>
      <c r="F10" s="2451"/>
    </row>
    <row r="11" spans="1:6">
      <c r="A11" s="2452"/>
      <c r="B11" s="2453"/>
      <c r="C11" s="2453"/>
      <c r="D11" s="2453"/>
      <c r="E11" s="2453"/>
      <c r="F11" s="2454"/>
    </row>
    <row r="12" spans="1:6">
      <c r="A12" s="2448" t="s">
        <v>1987</v>
      </c>
      <c r="B12" s="2445"/>
      <c r="C12" s="2445"/>
      <c r="D12" s="2445"/>
      <c r="E12" s="2445"/>
      <c r="F12" s="2449"/>
    </row>
    <row r="13" spans="1:6">
      <c r="A13" s="2455"/>
      <c r="B13" s="2456"/>
      <c r="C13" s="2456"/>
      <c r="D13" s="2456"/>
      <c r="E13" s="2456"/>
      <c r="F13" s="2457"/>
    </row>
    <row r="14" spans="1:6">
      <c r="A14" s="2458"/>
      <c r="B14" s="2459"/>
      <c r="C14" s="2460" t="s">
        <v>2844</v>
      </c>
      <c r="D14" s="2459"/>
      <c r="E14" s="2459"/>
      <c r="F14" s="2451"/>
    </row>
    <row r="15" spans="1:6">
      <c r="A15" s="2458"/>
      <c r="B15" s="2459"/>
      <c r="C15" s="2461" t="s">
        <v>1146</v>
      </c>
      <c r="D15" s="2462" t="s">
        <v>2444</v>
      </c>
      <c r="E15" s="2462" t="s">
        <v>2105</v>
      </c>
      <c r="F15" s="2449" t="s">
        <v>2601</v>
      </c>
    </row>
    <row r="16" spans="1:6">
      <c r="A16" s="2458"/>
      <c r="B16" s="2463" t="s">
        <v>2845</v>
      </c>
      <c r="C16" s="2461" t="s">
        <v>944</v>
      </c>
      <c r="D16" s="2462" t="s">
        <v>945</v>
      </c>
      <c r="E16" s="2462" t="s">
        <v>946</v>
      </c>
      <c r="F16" s="2449" t="s">
        <v>942</v>
      </c>
    </row>
    <row r="17" spans="1:6">
      <c r="A17" s="2458" t="s">
        <v>524</v>
      </c>
      <c r="B17" s="2445"/>
      <c r="C17" s="2461" t="s">
        <v>2846</v>
      </c>
      <c r="D17" s="2462" t="s">
        <v>949</v>
      </c>
      <c r="E17" s="2462" t="s">
        <v>2847</v>
      </c>
      <c r="F17" s="2449" t="s">
        <v>951</v>
      </c>
    </row>
    <row r="18" spans="1:6">
      <c r="A18" s="2464" t="s">
        <v>529</v>
      </c>
      <c r="B18" s="2465" t="s">
        <v>2502</v>
      </c>
      <c r="C18" s="2466" t="s">
        <v>2503</v>
      </c>
      <c r="D18" s="2467" t="s">
        <v>272</v>
      </c>
      <c r="E18" s="2467" t="s">
        <v>2279</v>
      </c>
      <c r="F18" s="2468" t="s">
        <v>2468</v>
      </c>
    </row>
    <row r="19" spans="1:6">
      <c r="A19" s="2458"/>
      <c r="B19" s="2459"/>
      <c r="C19" s="2469"/>
      <c r="D19" s="2470"/>
      <c r="E19" s="2470"/>
      <c r="F19" s="2471"/>
    </row>
    <row r="20" spans="1:6">
      <c r="A20" s="2458"/>
      <c r="B20" s="2459" t="s">
        <v>2903</v>
      </c>
      <c r="C20" s="2472"/>
      <c r="D20" s="2472"/>
      <c r="E20" s="2472"/>
      <c r="F20" s="2473"/>
    </row>
    <row r="21" spans="1:6">
      <c r="A21" s="2458"/>
      <c r="B21" s="2459"/>
      <c r="C21" s="2472"/>
      <c r="D21" s="2472"/>
      <c r="E21" s="2472"/>
      <c r="F21" s="2473"/>
    </row>
    <row r="22" spans="1:6">
      <c r="A22" s="2458"/>
      <c r="B22" s="2459"/>
      <c r="C22" s="2472"/>
      <c r="D22" s="2472"/>
      <c r="E22" s="2472"/>
      <c r="F22" s="2473"/>
    </row>
    <row r="23" spans="1:6">
      <c r="A23" s="2458"/>
      <c r="B23" s="2459"/>
      <c r="C23" s="2472"/>
      <c r="D23" s="2472"/>
      <c r="E23" s="2472"/>
      <c r="F23" s="2473"/>
    </row>
    <row r="24" spans="1:6">
      <c r="A24" s="2458"/>
      <c r="B24" s="2459"/>
      <c r="C24" s="2472"/>
      <c r="D24" s="2472"/>
      <c r="E24" s="2472"/>
      <c r="F24" s="2473"/>
    </row>
    <row r="25" spans="1:6">
      <c r="A25" s="2458"/>
      <c r="B25" s="2459"/>
      <c r="C25" s="2472"/>
      <c r="D25" s="2472"/>
      <c r="E25" s="2472"/>
      <c r="F25" s="2473"/>
    </row>
    <row r="26" spans="1:6">
      <c r="A26" s="2458"/>
      <c r="B26" s="2459"/>
      <c r="C26" s="2472"/>
      <c r="D26" s="2472"/>
      <c r="E26" s="2472"/>
      <c r="F26" s="2473"/>
    </row>
    <row r="27" spans="1:6">
      <c r="A27" s="2458"/>
      <c r="B27" s="2459"/>
      <c r="C27" s="2472"/>
      <c r="D27" s="2472"/>
      <c r="E27" s="2472"/>
      <c r="F27" s="2473"/>
    </row>
    <row r="28" spans="1:6">
      <c r="A28" s="2458"/>
      <c r="B28" s="2459"/>
      <c r="C28" s="2472"/>
      <c r="D28" s="2472"/>
      <c r="E28" s="2472"/>
      <c r="F28" s="2473"/>
    </row>
    <row r="29" spans="1:6">
      <c r="A29" s="2458"/>
      <c r="B29" s="2459"/>
      <c r="C29" s="2472"/>
      <c r="D29" s="2472"/>
      <c r="E29" s="2472"/>
      <c r="F29" s="2473"/>
    </row>
    <row r="30" spans="1:6">
      <c r="A30" s="2458"/>
      <c r="B30" s="2459"/>
      <c r="C30" s="2472"/>
      <c r="D30" s="2472"/>
      <c r="E30" s="2472"/>
      <c r="F30" s="2473"/>
    </row>
    <row r="31" spans="1:6">
      <c r="A31" s="2458"/>
      <c r="B31" s="2459"/>
      <c r="C31" s="2472"/>
      <c r="D31" s="2472"/>
      <c r="E31" s="2472"/>
      <c r="F31" s="2473"/>
    </row>
    <row r="32" spans="1:6">
      <c r="A32" s="2458"/>
      <c r="B32" s="2459"/>
      <c r="C32" s="2472"/>
      <c r="D32" s="2472"/>
      <c r="E32" s="2472"/>
      <c r="F32" s="2473"/>
    </row>
    <row r="33" spans="1:12">
      <c r="A33" s="2458"/>
      <c r="B33" s="2459"/>
      <c r="C33" s="2472"/>
      <c r="D33" s="2472"/>
      <c r="E33" s="2472"/>
      <c r="F33" s="2473"/>
    </row>
    <row r="34" spans="1:12">
      <c r="A34" s="2458"/>
      <c r="B34" s="2459"/>
      <c r="C34" s="2472"/>
      <c r="D34" s="2472"/>
      <c r="E34" s="2472"/>
      <c r="F34" s="2473"/>
    </row>
    <row r="35" spans="1:12">
      <c r="A35" s="2458"/>
      <c r="B35" s="2459"/>
      <c r="C35" s="2472"/>
      <c r="D35" s="2472"/>
      <c r="E35" s="2472"/>
      <c r="F35" s="2473"/>
    </row>
    <row r="36" spans="1:12">
      <c r="A36" s="2458"/>
      <c r="B36" s="2459"/>
      <c r="C36" s="2472"/>
      <c r="D36" s="2472"/>
      <c r="E36" s="2472"/>
      <c r="F36" s="2473"/>
    </row>
    <row r="37" spans="1:12">
      <c r="A37" s="2458"/>
      <c r="B37" s="2459"/>
      <c r="C37" s="2472"/>
      <c r="D37" s="2472"/>
      <c r="E37" s="2472"/>
      <c r="F37" s="2473"/>
    </row>
    <row r="38" spans="1:12">
      <c r="A38" s="2458"/>
      <c r="B38" s="2459"/>
      <c r="C38" s="2472"/>
      <c r="D38" s="2472"/>
      <c r="E38" s="2472"/>
      <c r="F38" s="2473"/>
    </row>
    <row r="39" spans="1:12">
      <c r="A39" s="2458"/>
      <c r="B39" s="2459"/>
      <c r="C39" s="2474"/>
      <c r="D39" s="2474"/>
      <c r="E39" s="2474"/>
      <c r="F39" s="2475"/>
    </row>
    <row r="40" spans="1:12">
      <c r="A40" s="2452"/>
      <c r="B40" s="2453"/>
      <c r="C40" s="2453"/>
      <c r="D40" s="2453"/>
      <c r="E40" s="2453"/>
      <c r="F40" s="2454"/>
    </row>
    <row r="41" spans="1:12">
      <c r="A41" s="2448" t="s">
        <v>2848</v>
      </c>
      <c r="B41" s="2445"/>
      <c r="C41" s="2445"/>
      <c r="D41" s="2445"/>
      <c r="E41" s="2445"/>
      <c r="F41" s="2449"/>
      <c r="H41" s="2476"/>
      <c r="I41" s="2476"/>
      <c r="J41" s="2476"/>
      <c r="K41" s="2476"/>
      <c r="L41" s="2477"/>
    </row>
    <row r="42" spans="1:12">
      <c r="A42" s="2455"/>
      <c r="B42" s="2456"/>
      <c r="C42" s="2456"/>
      <c r="D42" s="2456"/>
      <c r="E42" s="2456"/>
      <c r="F42" s="2457"/>
      <c r="H42" s="2476"/>
      <c r="I42" s="2476"/>
      <c r="J42" s="2476"/>
      <c r="K42" s="2476"/>
      <c r="L42" s="2477"/>
    </row>
    <row r="43" spans="1:12">
      <c r="A43" s="2478"/>
      <c r="B43" s="2463" t="s">
        <v>2845</v>
      </c>
      <c r="C43" s="2479" t="s">
        <v>963</v>
      </c>
      <c r="D43" s="2445"/>
      <c r="E43" s="2480"/>
      <c r="F43" s="2481" t="s">
        <v>2454</v>
      </c>
      <c r="H43" s="2476"/>
      <c r="I43" s="2476"/>
      <c r="J43" s="2476"/>
      <c r="K43" s="2476"/>
      <c r="L43" s="2477"/>
    </row>
    <row r="44" spans="1:12">
      <c r="A44" s="2482"/>
      <c r="B44" s="2467" t="s">
        <v>2469</v>
      </c>
      <c r="C44" s="2465" t="s">
        <v>2470</v>
      </c>
      <c r="D44" s="2465"/>
      <c r="E44" s="2483"/>
      <c r="F44" s="2484" t="s">
        <v>2471</v>
      </c>
      <c r="H44" s="2476"/>
      <c r="I44" s="2476"/>
      <c r="J44" s="2476"/>
      <c r="K44" s="2476"/>
      <c r="L44" s="2477"/>
    </row>
    <row r="45" spans="1:12">
      <c r="A45" s="2478"/>
      <c r="B45" s="2459"/>
      <c r="E45" s="2459"/>
      <c r="F45" s="2471"/>
      <c r="H45" s="2476"/>
      <c r="I45" s="2476"/>
      <c r="J45" s="2476"/>
      <c r="K45" s="2476"/>
      <c r="L45" s="2477"/>
    </row>
    <row r="46" spans="1:12">
      <c r="A46" s="2478"/>
      <c r="B46" s="2459" t="s">
        <v>607</v>
      </c>
      <c r="E46" s="2459"/>
      <c r="F46" s="2473"/>
      <c r="H46" s="2485"/>
      <c r="I46" s="2476"/>
      <c r="J46" s="2476"/>
      <c r="K46" s="2476"/>
      <c r="L46" s="2477"/>
    </row>
    <row r="47" spans="1:12">
      <c r="A47" s="2478"/>
      <c r="B47" s="2459" t="s">
        <v>608</v>
      </c>
      <c r="E47" s="2459"/>
      <c r="F47" s="2473"/>
      <c r="H47" s="2476"/>
      <c r="I47" s="2476"/>
      <c r="J47" s="2476"/>
      <c r="K47" s="2476"/>
      <c r="L47" s="2476"/>
    </row>
    <row r="48" spans="1:12">
      <c r="A48" s="2478"/>
      <c r="B48" s="2459"/>
      <c r="C48" s="2444" t="s">
        <v>609</v>
      </c>
      <c r="E48" s="2459"/>
      <c r="F48" s="2473"/>
    </row>
    <row r="49" spans="1:8">
      <c r="A49" s="2478"/>
      <c r="B49" s="2459">
        <v>303</v>
      </c>
      <c r="C49" s="2444" t="s">
        <v>1947</v>
      </c>
      <c r="E49" s="2459"/>
      <c r="F49" s="2486">
        <f>+'[54]Cost summary 2013'!N151</f>
        <v>24148816.25</v>
      </c>
      <c r="G49" s="2487"/>
    </row>
    <row r="50" spans="1:8">
      <c r="A50" s="2478"/>
      <c r="B50" s="2488" t="s">
        <v>3429</v>
      </c>
      <c r="C50" s="2444" t="s">
        <v>2286</v>
      </c>
      <c r="E50" s="2459"/>
      <c r="F50" s="2486">
        <f>SUM('[54]Cost summary 2013'!N165:N177)-0.2</f>
        <v>40470943.999999993</v>
      </c>
      <c r="G50" s="2487"/>
    </row>
    <row r="51" spans="1:8">
      <c r="A51" s="2478"/>
      <c r="B51" s="2459">
        <v>381</v>
      </c>
      <c r="C51" s="2489" t="s">
        <v>610</v>
      </c>
      <c r="E51" s="2459"/>
      <c r="F51" s="2486">
        <f>SUM('[54]Cost summary 2013'!N138:N139)</f>
        <v>61539609.039999999</v>
      </c>
      <c r="G51" s="2487"/>
    </row>
    <row r="52" spans="1:8">
      <c r="A52" s="2478"/>
      <c r="B52" s="2459">
        <v>382</v>
      </c>
      <c r="C52" s="2489" t="s">
        <v>611</v>
      </c>
      <c r="E52" s="2459"/>
      <c r="F52" s="2486">
        <f>SUM('[54]Cost summary 2013'!N140)</f>
        <v>47416892.82</v>
      </c>
      <c r="G52" s="2487"/>
    </row>
    <row r="53" spans="1:8">
      <c r="A53" s="2478"/>
      <c r="B53" s="2459">
        <v>383</v>
      </c>
      <c r="C53" s="2489" t="s">
        <v>612</v>
      </c>
      <c r="E53" s="2459"/>
      <c r="F53" s="2486">
        <f>SUM('[54]Cost summary 2013'!N142)+0.09</f>
        <v>5047503.1099999994</v>
      </c>
      <c r="G53" s="2487"/>
      <c r="H53" s="2490"/>
    </row>
    <row r="54" spans="1:8">
      <c r="A54" s="2478"/>
      <c r="B54" s="2459">
        <v>384</v>
      </c>
      <c r="C54" s="2489" t="s">
        <v>613</v>
      </c>
      <c r="E54" s="2459"/>
      <c r="F54" s="2486">
        <f>SUM('[54]Cost summary 2013'!N143)</f>
        <v>5001034.5199999996</v>
      </c>
      <c r="G54" s="2487"/>
      <c r="H54" s="2491"/>
    </row>
    <row r="55" spans="1:8">
      <c r="A55" s="2478"/>
      <c r="B55" s="2459">
        <v>388</v>
      </c>
      <c r="C55" s="2489" t="s">
        <v>1954</v>
      </c>
      <c r="E55" s="2459"/>
      <c r="F55" s="2486">
        <v>0</v>
      </c>
      <c r="G55" s="2487"/>
      <c r="H55" s="2491"/>
    </row>
    <row r="56" spans="1:8">
      <c r="A56" s="2478"/>
      <c r="B56" s="2488" t="s">
        <v>614</v>
      </c>
      <c r="C56" s="2444" t="s">
        <v>1955</v>
      </c>
      <c r="E56" s="2459"/>
      <c r="F56" s="2486">
        <f>SUM('[54]Cost summary 2013'!N187,'[54]Cost summary 2013'!N189,'[54]Cost summary 2013'!N191,'[54]Cost summary 2013'!N193,'[54]Cost summary 2013'!N194,'[54]Cost summary 2013'!N199,'[54]Cost summary 2013'!N200,'[54]Cost summary 2013'!N201,'[54]Cost summary 2013'!N202,'[54]Cost summary 2013'!N203,'[54]Cost summary 2013'!N205,'[54]Cost summary 2013'!N208,'[54]Cost summary 2013'!N209)-40470944</f>
        <v>1876347.7299999967</v>
      </c>
      <c r="G56" s="2487"/>
      <c r="H56" s="2490"/>
    </row>
    <row r="57" spans="1:8">
      <c r="A57" s="2478"/>
      <c r="B57" s="2488"/>
      <c r="E57" s="2459"/>
      <c r="F57" s="2473"/>
      <c r="G57" s="2487"/>
      <c r="H57" s="2491"/>
    </row>
    <row r="58" spans="1:8">
      <c r="A58" s="2478"/>
      <c r="B58" s="2459" t="s">
        <v>615</v>
      </c>
      <c r="E58" s="2459"/>
      <c r="F58" s="2473"/>
      <c r="G58" s="2487"/>
    </row>
    <row r="59" spans="1:8">
      <c r="A59" s="2478"/>
      <c r="B59" s="2459" t="s">
        <v>616</v>
      </c>
      <c r="E59" s="2459"/>
      <c r="F59" s="2486"/>
      <c r="G59" s="2487"/>
      <c r="H59" s="2492"/>
    </row>
    <row r="60" spans="1:8">
      <c r="A60" s="2478"/>
      <c r="B60" s="2459"/>
      <c r="E60" s="2459"/>
      <c r="F60" s="2473"/>
      <c r="G60" s="2487"/>
    </row>
    <row r="61" spans="1:8">
      <c r="A61" s="2478"/>
      <c r="B61" s="2459" t="s">
        <v>615</v>
      </c>
      <c r="E61" s="2459"/>
      <c r="F61" s="2473"/>
      <c r="G61" s="2487"/>
    </row>
    <row r="62" spans="1:8">
      <c r="A62" s="2478"/>
      <c r="B62" s="2459" t="s">
        <v>616</v>
      </c>
      <c r="E62" s="2459"/>
      <c r="F62" s="2493">
        <f>+[54]municipality!D126</f>
        <v>2806138112.8699989</v>
      </c>
      <c r="G62" s="2487"/>
    </row>
    <row r="63" spans="1:8">
      <c r="A63" s="2478"/>
      <c r="B63" s="2459"/>
      <c r="E63" s="2459"/>
      <c r="F63" s="2473"/>
      <c r="G63" s="2487"/>
    </row>
    <row r="64" spans="1:8">
      <c r="A64" s="2478"/>
      <c r="B64" s="2459"/>
      <c r="E64" s="2459"/>
      <c r="F64" s="2473"/>
      <c r="G64" s="2487"/>
    </row>
    <row r="65" spans="1:8">
      <c r="A65" s="2478"/>
      <c r="B65" s="2459"/>
      <c r="E65" s="2459"/>
      <c r="F65" s="2473"/>
      <c r="G65" s="2487"/>
    </row>
    <row r="66" spans="1:8">
      <c r="A66" s="2478"/>
      <c r="B66" s="2459"/>
      <c r="E66" s="2459"/>
      <c r="F66" s="2473"/>
      <c r="G66" s="2487"/>
    </row>
    <row r="67" spans="1:8" ht="13.5" thickBot="1">
      <c r="A67" s="2494"/>
      <c r="B67" s="2495"/>
      <c r="C67" s="2496"/>
      <c r="D67" s="2496"/>
      <c r="E67" s="2497"/>
      <c r="F67" s="2498">
        <f>SUM(F49:F66)</f>
        <v>2991639260.3399987</v>
      </c>
      <c r="G67" s="2499"/>
      <c r="H67" s="2492"/>
    </row>
    <row r="68" spans="1:8">
      <c r="F68" s="2500" t="s">
        <v>1159</v>
      </c>
      <c r="G68" s="2501"/>
    </row>
    <row r="69" spans="1:8">
      <c r="A69" s="2445" t="s">
        <v>2849</v>
      </c>
      <c r="B69" s="2445"/>
      <c r="C69" s="2445"/>
      <c r="D69" s="2445"/>
      <c r="E69" s="2445"/>
      <c r="F69" s="2445"/>
    </row>
    <row r="70" spans="1:8">
      <c r="F70" s="2502"/>
    </row>
    <row r="71" spans="1:8">
      <c r="G71" s="2503"/>
    </row>
    <row r="73" spans="1:8">
      <c r="A73" s="2504" t="s">
        <v>302</v>
      </c>
      <c r="B73" s="2445"/>
      <c r="C73" s="2445"/>
      <c r="D73" s="2445"/>
      <c r="E73" s="2445"/>
      <c r="F73" s="2445"/>
      <c r="G73" s="2505"/>
    </row>
    <row r="75" spans="1:8" ht="13.5" thickBot="1">
      <c r="A75" s="2444" t="str">
        <f>A1</f>
        <v>Annual Report of KeySpan Gas East Corporation d/b/a National Grid</v>
      </c>
      <c r="E75" s="2445"/>
      <c r="F75" s="2445"/>
    </row>
    <row r="76" spans="1:8">
      <c r="A76" s="2443"/>
      <c r="B76" s="2446"/>
      <c r="C76" s="2446"/>
      <c r="D76" s="2446"/>
      <c r="E76" s="2446"/>
      <c r="F76" s="2447"/>
    </row>
    <row r="77" spans="1:8">
      <c r="A77" s="2448" t="s">
        <v>2850</v>
      </c>
      <c r="B77" s="2445"/>
      <c r="C77" s="2445"/>
      <c r="D77" s="2445"/>
      <c r="E77" s="2445"/>
      <c r="F77" s="2449"/>
    </row>
    <row r="78" spans="1:8">
      <c r="A78" s="2450"/>
      <c r="F78" s="2451"/>
    </row>
    <row r="79" spans="1:8">
      <c r="A79" s="2450"/>
      <c r="F79" s="2451"/>
    </row>
    <row r="80" spans="1:8">
      <c r="A80" s="2450"/>
      <c r="F80" s="2451"/>
    </row>
    <row r="81" spans="1:6">
      <c r="A81" s="2450"/>
      <c r="F81" s="2451"/>
    </row>
    <row r="82" spans="1:6">
      <c r="A82" s="2450"/>
      <c r="F82" s="2451"/>
    </row>
    <row r="83" spans="1:6">
      <c r="A83" s="2450"/>
      <c r="F83" s="2451"/>
    </row>
    <row r="84" spans="1:6">
      <c r="A84" s="2450"/>
      <c r="F84" s="2451"/>
    </row>
    <row r="85" spans="1:6">
      <c r="A85" s="2452"/>
      <c r="B85" s="2453"/>
      <c r="C85" s="2453"/>
      <c r="D85" s="2453"/>
      <c r="E85" s="2453"/>
      <c r="F85" s="2454"/>
    </row>
    <row r="86" spans="1:6">
      <c r="A86" s="2448" t="s">
        <v>1987</v>
      </c>
      <c r="B86" s="2445"/>
      <c r="C86" s="2445"/>
      <c r="D86" s="2445"/>
      <c r="E86" s="2445"/>
      <c r="F86" s="2449"/>
    </row>
    <row r="87" spans="1:6">
      <c r="A87" s="2455"/>
      <c r="B87" s="2456"/>
      <c r="C87" s="2456"/>
      <c r="D87" s="2456"/>
      <c r="E87" s="2456"/>
      <c r="F87" s="2457"/>
    </row>
    <row r="88" spans="1:6">
      <c r="A88" s="2458"/>
      <c r="B88" s="2459"/>
      <c r="C88" s="2480" t="s">
        <v>2844</v>
      </c>
      <c r="D88" s="2459"/>
      <c r="E88" s="2480"/>
      <c r="F88" s="2451"/>
    </row>
    <row r="89" spans="1:6">
      <c r="A89" s="2458"/>
      <c r="B89" s="2459"/>
      <c r="C89" s="2480" t="s">
        <v>1146</v>
      </c>
      <c r="D89" s="2480" t="s">
        <v>2444</v>
      </c>
      <c r="E89" s="2480" t="s">
        <v>2105</v>
      </c>
      <c r="F89" s="2449" t="s">
        <v>2601</v>
      </c>
    </row>
    <row r="90" spans="1:6">
      <c r="A90" s="2458"/>
      <c r="B90" s="2480" t="s">
        <v>2845</v>
      </c>
      <c r="C90" s="2480" t="s">
        <v>944</v>
      </c>
      <c r="D90" s="2480" t="s">
        <v>945</v>
      </c>
      <c r="E90" s="2480" t="s">
        <v>946</v>
      </c>
      <c r="F90" s="2449" t="s">
        <v>942</v>
      </c>
    </row>
    <row r="91" spans="1:6">
      <c r="A91" s="2458" t="s">
        <v>524</v>
      </c>
      <c r="B91" s="2480"/>
      <c r="C91" s="2480" t="s">
        <v>2851</v>
      </c>
      <c r="D91" s="2480" t="s">
        <v>949</v>
      </c>
      <c r="E91" s="2480" t="s">
        <v>2847</v>
      </c>
      <c r="F91" s="2449" t="s">
        <v>951</v>
      </c>
    </row>
    <row r="92" spans="1:6">
      <c r="A92" s="2464" t="s">
        <v>529</v>
      </c>
      <c r="B92" s="2483" t="s">
        <v>2502</v>
      </c>
      <c r="C92" s="2483" t="s">
        <v>2503</v>
      </c>
      <c r="D92" s="2483" t="s">
        <v>272</v>
      </c>
      <c r="E92" s="2483" t="s">
        <v>2279</v>
      </c>
      <c r="F92" s="2468" t="s">
        <v>2468</v>
      </c>
    </row>
    <row r="93" spans="1:6">
      <c r="A93" s="2458">
        <v>1</v>
      </c>
      <c r="B93" s="2459"/>
      <c r="C93" s="2470"/>
      <c r="D93" s="2470"/>
      <c r="E93" s="2470"/>
      <c r="F93" s="2471"/>
    </row>
    <row r="94" spans="1:6">
      <c r="A94" s="2458">
        <v>2</v>
      </c>
      <c r="B94" s="2459"/>
      <c r="C94" s="2472"/>
      <c r="D94" s="2472"/>
      <c r="E94" s="2472"/>
      <c r="F94" s="2473"/>
    </row>
    <row r="95" spans="1:6">
      <c r="A95" s="2458">
        <v>3</v>
      </c>
      <c r="B95" s="2459"/>
      <c r="C95" s="2472"/>
      <c r="D95" s="2472"/>
      <c r="E95" s="2472"/>
      <c r="F95" s="2473"/>
    </row>
    <row r="96" spans="1:6">
      <c r="A96" s="2458">
        <v>4</v>
      </c>
      <c r="B96" s="2459"/>
      <c r="C96" s="2472"/>
      <c r="D96" s="2472"/>
      <c r="E96" s="2472"/>
      <c r="F96" s="2473"/>
    </row>
    <row r="97" spans="1:6">
      <c r="A97" s="2458">
        <v>5</v>
      </c>
      <c r="B97" s="2459"/>
      <c r="C97" s="2472"/>
      <c r="D97" s="2472"/>
      <c r="E97" s="2472"/>
      <c r="F97" s="2473"/>
    </row>
    <row r="98" spans="1:6">
      <c r="A98" s="2458">
        <v>6</v>
      </c>
      <c r="B98" s="2459"/>
      <c r="C98" s="2472"/>
      <c r="D98" s="2472"/>
      <c r="E98" s="2472"/>
      <c r="F98" s="2473"/>
    </row>
    <row r="99" spans="1:6">
      <c r="A99" s="2458">
        <v>7</v>
      </c>
      <c r="B99" s="2459"/>
      <c r="C99" s="2472"/>
      <c r="D99" s="2472"/>
      <c r="E99" s="2472"/>
      <c r="F99" s="2473"/>
    </row>
    <row r="100" spans="1:6">
      <c r="A100" s="2458">
        <v>8</v>
      </c>
      <c r="B100" s="2459"/>
      <c r="C100" s="2472"/>
      <c r="D100" s="2472"/>
      <c r="E100" s="2472"/>
      <c r="F100" s="2473"/>
    </row>
    <row r="101" spans="1:6">
      <c r="A101" s="2458">
        <v>9</v>
      </c>
      <c r="B101" s="2459"/>
      <c r="C101" s="2472"/>
      <c r="D101" s="2472"/>
      <c r="E101" s="2472"/>
      <c r="F101" s="2473"/>
    </row>
    <row r="102" spans="1:6">
      <c r="A102" s="2458">
        <v>10</v>
      </c>
      <c r="B102" s="2459"/>
      <c r="C102" s="2472"/>
      <c r="D102" s="2472"/>
      <c r="E102" s="2472"/>
      <c r="F102" s="2473"/>
    </row>
    <row r="103" spans="1:6">
      <c r="A103" s="2458">
        <v>11</v>
      </c>
      <c r="B103" s="2459"/>
      <c r="C103" s="2472"/>
      <c r="D103" s="2472"/>
      <c r="E103" s="2472"/>
      <c r="F103" s="2473"/>
    </row>
    <row r="104" spans="1:6">
      <c r="A104" s="2458">
        <v>12</v>
      </c>
      <c r="B104" s="2459"/>
      <c r="C104" s="2472"/>
      <c r="D104" s="2472"/>
      <c r="E104" s="2472"/>
      <c r="F104" s="2473"/>
    </row>
    <row r="105" spans="1:6">
      <c r="A105" s="2458">
        <v>13</v>
      </c>
      <c r="B105" s="2459"/>
      <c r="C105" s="2472"/>
      <c r="D105" s="2472"/>
      <c r="E105" s="2472"/>
      <c r="F105" s="2473"/>
    </row>
    <row r="106" spans="1:6">
      <c r="A106" s="2458">
        <v>14</v>
      </c>
      <c r="B106" s="2459"/>
      <c r="C106" s="2472"/>
      <c r="D106" s="2472"/>
      <c r="E106" s="2472"/>
      <c r="F106" s="2473"/>
    </row>
    <row r="107" spans="1:6">
      <c r="A107" s="2458">
        <v>15</v>
      </c>
      <c r="B107" s="2459"/>
      <c r="C107" s="2472"/>
      <c r="D107" s="2472"/>
      <c r="E107" s="2472"/>
      <c r="F107" s="2473"/>
    </row>
    <row r="108" spans="1:6">
      <c r="A108" s="2458">
        <v>16</v>
      </c>
      <c r="B108" s="2459"/>
      <c r="C108" s="2472"/>
      <c r="D108" s="2472"/>
      <c r="E108" s="2472"/>
      <c r="F108" s="2473"/>
    </row>
    <row r="109" spans="1:6">
      <c r="A109" s="2458">
        <v>17</v>
      </c>
      <c r="B109" s="2459"/>
      <c r="C109" s="2472"/>
      <c r="D109" s="2472"/>
      <c r="E109" s="2472"/>
      <c r="F109" s="2473"/>
    </row>
    <row r="110" spans="1:6">
      <c r="A110" s="2458">
        <v>18</v>
      </c>
      <c r="B110" s="2459"/>
      <c r="C110" s="2472"/>
      <c r="D110" s="2472"/>
      <c r="E110" s="2472"/>
      <c r="F110" s="2473"/>
    </row>
    <row r="111" spans="1:6">
      <c r="A111" s="2458">
        <v>19</v>
      </c>
      <c r="B111" s="2459"/>
      <c r="C111" s="2472"/>
      <c r="D111" s="2472"/>
      <c r="E111" s="2472"/>
      <c r="F111" s="2473"/>
    </row>
    <row r="112" spans="1:6">
      <c r="A112" s="2458">
        <v>20</v>
      </c>
      <c r="B112" s="2459"/>
      <c r="C112" s="2472"/>
      <c r="D112" s="2472"/>
      <c r="E112" s="2472"/>
      <c r="F112" s="2473"/>
    </row>
    <row r="113" spans="1:6">
      <c r="A113" s="2458">
        <v>21</v>
      </c>
      <c r="B113" s="2488" t="s">
        <v>80</v>
      </c>
      <c r="C113" s="2474">
        <f>SUM(C93:C112)</f>
        <v>0</v>
      </c>
      <c r="D113" s="2474">
        <f>SUM(D93:D112)</f>
        <v>0</v>
      </c>
      <c r="E113" s="2474">
        <f>SUM(E93:E112)</f>
        <v>0</v>
      </c>
      <c r="F113" s="2475">
        <f>SUM(F93:F112)</f>
        <v>0</v>
      </c>
    </row>
    <row r="114" spans="1:6">
      <c r="A114" s="2452"/>
      <c r="B114" s="2453"/>
      <c r="C114" s="2453"/>
      <c r="D114" s="2453"/>
      <c r="E114" s="2453"/>
      <c r="F114" s="2454"/>
    </row>
    <row r="115" spans="1:6">
      <c r="A115" s="2448" t="s">
        <v>2848</v>
      </c>
      <c r="B115" s="2445"/>
      <c r="C115" s="2445"/>
      <c r="D115" s="2445"/>
      <c r="E115" s="2445"/>
      <c r="F115" s="2449"/>
    </row>
    <row r="116" spans="1:6">
      <c r="A116" s="2455"/>
      <c r="B116" s="2456"/>
      <c r="C116" s="2456"/>
      <c r="D116" s="2456"/>
      <c r="E116" s="2456"/>
      <c r="F116" s="2457"/>
    </row>
    <row r="117" spans="1:6">
      <c r="A117" s="2506" t="s">
        <v>524</v>
      </c>
      <c r="B117" s="2462" t="s">
        <v>2845</v>
      </c>
      <c r="C117" s="2445" t="s">
        <v>963</v>
      </c>
      <c r="D117" s="2445"/>
      <c r="E117" s="2480"/>
      <c r="F117" s="2449" t="s">
        <v>2454</v>
      </c>
    </row>
    <row r="118" spans="1:6">
      <c r="A118" s="2507" t="s">
        <v>529</v>
      </c>
      <c r="B118" s="2467" t="s">
        <v>2469</v>
      </c>
      <c r="C118" s="2465" t="s">
        <v>2470</v>
      </c>
      <c r="D118" s="2465"/>
      <c r="E118" s="2483"/>
      <c r="F118" s="2468" t="s">
        <v>2471</v>
      </c>
    </row>
    <row r="119" spans="1:6">
      <c r="A119" s="2478">
        <v>22</v>
      </c>
      <c r="B119" s="2459"/>
      <c r="E119" s="2459"/>
      <c r="F119" s="2471"/>
    </row>
    <row r="120" spans="1:6">
      <c r="A120" s="2478">
        <v>23</v>
      </c>
      <c r="B120" s="2459"/>
      <c r="E120" s="2459"/>
      <c r="F120" s="2473"/>
    </row>
    <row r="121" spans="1:6">
      <c r="A121" s="2478">
        <v>24</v>
      </c>
      <c r="B121" s="2459"/>
      <c r="E121" s="2459"/>
      <c r="F121" s="2473"/>
    </row>
    <row r="122" spans="1:6">
      <c r="A122" s="2478">
        <v>25</v>
      </c>
      <c r="B122" s="2459"/>
      <c r="E122" s="2459"/>
      <c r="F122" s="2473"/>
    </row>
    <row r="123" spans="1:6">
      <c r="A123" s="2478">
        <v>26</v>
      </c>
      <c r="B123" s="2459"/>
      <c r="E123" s="2459"/>
      <c r="F123" s="2473"/>
    </row>
    <row r="124" spans="1:6">
      <c r="A124" s="2478">
        <v>27</v>
      </c>
      <c r="B124" s="2459"/>
      <c r="E124" s="2459"/>
      <c r="F124" s="2473"/>
    </row>
    <row r="125" spans="1:6">
      <c r="A125" s="2478">
        <v>28</v>
      </c>
      <c r="B125" s="2459"/>
      <c r="E125" s="2459"/>
      <c r="F125" s="2473"/>
    </row>
    <row r="126" spans="1:6">
      <c r="A126" s="2478">
        <v>29</v>
      </c>
      <c r="B126" s="2459"/>
      <c r="E126" s="2459"/>
      <c r="F126" s="2473"/>
    </row>
    <row r="127" spans="1:6">
      <c r="A127" s="2478">
        <v>30</v>
      </c>
      <c r="B127" s="2459"/>
      <c r="E127" s="2459"/>
      <c r="F127" s="2473"/>
    </row>
    <row r="128" spans="1:6">
      <c r="A128" s="2478">
        <v>31</v>
      </c>
      <c r="B128" s="2459"/>
      <c r="E128" s="2459"/>
      <c r="F128" s="2473"/>
    </row>
    <row r="129" spans="1:6">
      <c r="A129" s="2478">
        <v>32</v>
      </c>
      <c r="B129" s="2459"/>
      <c r="E129" s="2459"/>
      <c r="F129" s="2473"/>
    </row>
    <row r="130" spans="1:6">
      <c r="A130" s="2478">
        <v>33</v>
      </c>
      <c r="B130" s="2459"/>
      <c r="E130" s="2459"/>
      <c r="F130" s="2473"/>
    </row>
    <row r="131" spans="1:6">
      <c r="A131" s="2478">
        <v>34</v>
      </c>
      <c r="B131" s="2459"/>
      <c r="E131" s="2459"/>
      <c r="F131" s="2473"/>
    </row>
    <row r="132" spans="1:6">
      <c r="A132" s="2478">
        <v>35</v>
      </c>
      <c r="B132" s="2459"/>
      <c r="E132" s="2459"/>
      <c r="F132" s="2473"/>
    </row>
    <row r="133" spans="1:6">
      <c r="A133" s="2478">
        <v>36</v>
      </c>
      <c r="B133" s="2459"/>
      <c r="E133" s="2459"/>
      <c r="F133" s="2473"/>
    </row>
    <row r="134" spans="1:6">
      <c r="A134" s="2478">
        <v>37</v>
      </c>
      <c r="B134" s="2459"/>
      <c r="E134" s="2459"/>
      <c r="F134" s="2473"/>
    </row>
    <row r="135" spans="1:6">
      <c r="A135" s="2478">
        <v>38</v>
      </c>
      <c r="B135" s="2459"/>
      <c r="E135" s="2459"/>
      <c r="F135" s="2473"/>
    </row>
    <row r="136" spans="1:6">
      <c r="A136" s="2478">
        <v>40</v>
      </c>
      <c r="B136" s="2459"/>
      <c r="E136" s="2459"/>
      <c r="F136" s="2473"/>
    </row>
    <row r="137" spans="1:6">
      <c r="A137" s="2478">
        <v>41</v>
      </c>
      <c r="B137" s="2459"/>
      <c r="E137" s="2459"/>
      <c r="F137" s="2473"/>
    </row>
    <row r="138" spans="1:6" ht="13.5" thickBot="1">
      <c r="A138" s="2494">
        <v>42</v>
      </c>
      <c r="B138" s="2495"/>
      <c r="C138" s="2496"/>
      <c r="D138" s="2496"/>
      <c r="E138" s="2497" t="s">
        <v>80</v>
      </c>
      <c r="F138" s="2498">
        <f>SUM(F119:F137)</f>
        <v>0</v>
      </c>
    </row>
    <row r="139" spans="1:6">
      <c r="A139" s="2445"/>
      <c r="B139" s="2445"/>
      <c r="C139" s="2445"/>
      <c r="D139" s="2445"/>
      <c r="E139" s="2445"/>
      <c r="F139" s="2500" t="s">
        <v>1159</v>
      </c>
    </row>
    <row r="140" spans="1:6">
      <c r="A140" s="2445" t="s">
        <v>2852</v>
      </c>
      <c r="B140" s="2445"/>
      <c r="C140" s="2445"/>
      <c r="D140" s="2445"/>
      <c r="E140" s="2445"/>
      <c r="F140" s="2445"/>
    </row>
    <row r="143" spans="1:6">
      <c r="B143" s="2489"/>
    </row>
    <row r="146" spans="2:2">
      <c r="B146" s="2489"/>
    </row>
    <row r="147" spans="2:2">
      <c r="B147" s="2489"/>
    </row>
    <row r="148" spans="2:2">
      <c r="B148" s="2489"/>
    </row>
    <row r="149" spans="2:2">
      <c r="B149" s="2489"/>
    </row>
    <row r="150" spans="2:2">
      <c r="B150" s="2489"/>
    </row>
    <row r="151" spans="2:2">
      <c r="B151" s="2489"/>
    </row>
  </sheetData>
  <printOptions horizontalCentered="1" verticalCentered="1"/>
  <pageMargins left="0.25" right="0.25" top="0.25" bottom="0.25" header="0.5" footer="0.21"/>
  <pageSetup scale="87"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I144"/>
  <sheetViews>
    <sheetView view="pageBreakPreview" topLeftCell="A106" zoomScale="60" zoomScaleNormal="80" workbookViewId="0">
      <selection activeCell="C59" sqref="C59"/>
    </sheetView>
  </sheetViews>
  <sheetFormatPr defaultColWidth="7.109375" defaultRowHeight="12.75"/>
  <cols>
    <col min="1" max="1" width="1.88671875" style="653" customWidth="1"/>
    <col min="2" max="2" width="13.33203125" style="653" customWidth="1"/>
    <col min="3" max="4" width="2.77734375" style="653" customWidth="1"/>
    <col min="5" max="5" width="6.33203125" style="653" customWidth="1"/>
    <col min="6" max="6" width="36" style="653" customWidth="1"/>
    <col min="7" max="7" width="15.5546875" style="653" customWidth="1"/>
    <col min="8" max="8" width="10" style="653" bestFit="1" customWidth="1"/>
    <col min="9" max="9" width="9.21875" style="653" bestFit="1" customWidth="1"/>
    <col min="10" max="16384" width="7.109375" style="653"/>
  </cols>
  <sheetData>
    <row r="1" spans="1:9" ht="13.5" thickBot="1">
      <c r="A1" s="653" t="s">
        <v>3065</v>
      </c>
    </row>
    <row r="2" spans="1:9">
      <c r="A2" s="654"/>
      <c r="B2" s="655"/>
      <c r="C2" s="655"/>
      <c r="D2" s="655"/>
      <c r="E2" s="655"/>
      <c r="F2" s="655"/>
      <c r="G2" s="656"/>
    </row>
    <row r="3" spans="1:9">
      <c r="A3" s="657"/>
      <c r="B3" s="658"/>
      <c r="C3" s="658"/>
      <c r="D3" s="658"/>
      <c r="E3" s="658" t="s">
        <v>996</v>
      </c>
      <c r="F3" s="658"/>
      <c r="G3" s="659"/>
    </row>
    <row r="4" spans="1:9">
      <c r="A4" s="657"/>
      <c r="B4" s="660" t="s">
        <v>997</v>
      </c>
      <c r="C4" s="658"/>
      <c r="D4" s="658"/>
      <c r="E4" s="658"/>
      <c r="F4" s="658"/>
      <c r="G4" s="659"/>
    </row>
    <row r="5" spans="1:9" ht="13.5" thickBot="1">
      <c r="A5" s="661"/>
      <c r="B5" s="662" t="s">
        <v>529</v>
      </c>
      <c r="C5" s="663"/>
      <c r="D5" s="663"/>
      <c r="E5" s="663"/>
      <c r="F5" s="662" t="s">
        <v>998</v>
      </c>
      <c r="G5" s="664" t="s">
        <v>1279</v>
      </c>
    </row>
    <row r="6" spans="1:9">
      <c r="A6" s="654"/>
      <c r="B6" s="655"/>
      <c r="C6" s="655"/>
      <c r="D6" s="655"/>
      <c r="E6" s="655"/>
      <c r="F6" s="655"/>
      <c r="G6" s="656"/>
    </row>
    <row r="7" spans="1:9">
      <c r="A7" s="657"/>
      <c r="B7" s="658">
        <v>1</v>
      </c>
      <c r="C7" s="658"/>
      <c r="D7" s="658"/>
      <c r="E7" s="2722" t="s">
        <v>999</v>
      </c>
      <c r="F7" s="2722" t="s">
        <v>1000</v>
      </c>
      <c r="G7" s="2723">
        <v>475767110.3599999</v>
      </c>
      <c r="I7" s="667"/>
    </row>
    <row r="8" spans="1:9">
      <c r="A8" s="657"/>
      <c r="B8" s="658">
        <v>2</v>
      </c>
      <c r="C8" s="658"/>
      <c r="D8" s="658"/>
      <c r="E8" s="2722"/>
      <c r="F8" s="2722" t="s">
        <v>1002</v>
      </c>
      <c r="G8" s="2723">
        <v>6811281.6599999992</v>
      </c>
      <c r="I8" s="667"/>
    </row>
    <row r="9" spans="1:9">
      <c r="A9" s="657"/>
      <c r="B9" s="658">
        <v>3</v>
      </c>
      <c r="C9" s="658"/>
      <c r="D9" s="658"/>
      <c r="E9" s="2722" t="s">
        <v>1001</v>
      </c>
      <c r="F9" s="2722" t="s">
        <v>1003</v>
      </c>
      <c r="G9" s="2723">
        <v>969859.54000000015</v>
      </c>
      <c r="I9" s="667"/>
    </row>
    <row r="10" spans="1:9">
      <c r="A10" s="657"/>
      <c r="B10" s="658">
        <v>4</v>
      </c>
      <c r="C10" s="658"/>
      <c r="D10" s="658"/>
      <c r="E10" s="2722"/>
      <c r="F10" s="2722" t="s">
        <v>1004</v>
      </c>
      <c r="G10" s="2723">
        <v>10650412.590000002</v>
      </c>
      <c r="I10" s="667"/>
    </row>
    <row r="11" spans="1:9">
      <c r="A11" s="657"/>
      <c r="B11" s="658">
        <v>5</v>
      </c>
      <c r="C11" s="658"/>
      <c r="D11" s="658"/>
      <c r="E11" s="2722"/>
      <c r="F11" s="2722" t="s">
        <v>1005</v>
      </c>
      <c r="G11" s="2723">
        <v>37255665.590000033</v>
      </c>
      <c r="I11" s="667"/>
    </row>
    <row r="12" spans="1:9">
      <c r="A12" s="657"/>
      <c r="B12" s="658">
        <v>6</v>
      </c>
      <c r="C12" s="658"/>
      <c r="D12" s="658"/>
      <c r="E12" s="2722"/>
      <c r="F12" s="2722" t="s">
        <v>1006</v>
      </c>
      <c r="G12" s="2723">
        <v>17922597.990000006</v>
      </c>
      <c r="I12" s="667"/>
    </row>
    <row r="13" spans="1:9">
      <c r="A13" s="657"/>
      <c r="B13" s="658">
        <v>7</v>
      </c>
      <c r="C13" s="658"/>
      <c r="D13" s="658"/>
      <c r="E13" s="2722"/>
      <c r="F13" s="2722" t="s">
        <v>1007</v>
      </c>
      <c r="G13" s="2723">
        <v>39507213.130000032</v>
      </c>
      <c r="I13" s="667"/>
    </row>
    <row r="14" spans="1:9">
      <c r="A14" s="657"/>
      <c r="B14" s="658">
        <v>8</v>
      </c>
      <c r="C14" s="658"/>
      <c r="D14" s="658"/>
      <c r="E14" s="2722"/>
      <c r="F14" s="2722" t="s">
        <v>1008</v>
      </c>
      <c r="G14" s="2723">
        <v>32186596.88000001</v>
      </c>
      <c r="I14" s="667"/>
    </row>
    <row r="15" spans="1:9">
      <c r="A15" s="657"/>
      <c r="B15" s="658">
        <v>9</v>
      </c>
      <c r="C15" s="658"/>
      <c r="D15" s="658"/>
      <c r="E15" s="2722"/>
      <c r="F15" s="2722" t="s">
        <v>1000</v>
      </c>
      <c r="G15" s="2723">
        <v>27639136.349999968</v>
      </c>
      <c r="I15" s="667"/>
    </row>
    <row r="16" spans="1:9">
      <c r="A16" s="657"/>
      <c r="B16" s="658">
        <v>10</v>
      </c>
      <c r="C16" s="658"/>
      <c r="D16" s="658"/>
      <c r="E16" s="2722"/>
      <c r="F16" s="2722" t="s">
        <v>1009</v>
      </c>
      <c r="G16" s="2723">
        <v>806845.26999999955</v>
      </c>
      <c r="I16" s="667"/>
    </row>
    <row r="17" spans="1:9">
      <c r="A17" s="657"/>
      <c r="B17" s="658">
        <v>11</v>
      </c>
      <c r="C17" s="658"/>
      <c r="D17" s="658"/>
      <c r="E17" s="2722"/>
      <c r="F17" s="2722" t="s">
        <v>1010</v>
      </c>
      <c r="G17" s="2723">
        <v>2012340.8699999994</v>
      </c>
      <c r="I17" s="667"/>
    </row>
    <row r="18" spans="1:9">
      <c r="A18" s="657"/>
      <c r="B18" s="658">
        <v>12</v>
      </c>
      <c r="C18" s="658"/>
      <c r="D18" s="658"/>
      <c r="E18" s="2722"/>
      <c r="F18" s="2722" t="s">
        <v>1011</v>
      </c>
      <c r="G18" s="2723">
        <v>799927.67000000027</v>
      </c>
      <c r="I18" s="667"/>
    </row>
    <row r="19" spans="1:9">
      <c r="A19" s="657"/>
      <c r="B19" s="658">
        <v>13</v>
      </c>
      <c r="C19" s="658"/>
      <c r="D19" s="658"/>
      <c r="E19" s="2722"/>
      <c r="F19" s="2722" t="s">
        <v>1012</v>
      </c>
      <c r="G19" s="2723">
        <v>8263317.3600000031</v>
      </c>
      <c r="I19" s="667"/>
    </row>
    <row r="20" spans="1:9">
      <c r="A20" s="657"/>
      <c r="B20" s="658">
        <v>14</v>
      </c>
      <c r="C20" s="658"/>
      <c r="D20" s="658"/>
      <c r="E20" s="2722"/>
      <c r="F20" s="2722" t="s">
        <v>1013</v>
      </c>
      <c r="G20" s="2723">
        <v>9488649.8900000025</v>
      </c>
      <c r="I20" s="667"/>
    </row>
    <row r="21" spans="1:9">
      <c r="A21" s="657"/>
      <c r="B21" s="658">
        <v>15</v>
      </c>
      <c r="C21" s="658"/>
      <c r="D21" s="658"/>
      <c r="E21" s="2722" t="s">
        <v>1014</v>
      </c>
      <c r="F21" s="2722" t="s">
        <v>1015</v>
      </c>
      <c r="G21" s="2723">
        <v>56864029.879999973</v>
      </c>
      <c r="I21" s="667"/>
    </row>
    <row r="22" spans="1:9">
      <c r="A22" s="657"/>
      <c r="B22" s="658">
        <v>16</v>
      </c>
      <c r="C22" s="658"/>
      <c r="D22" s="658"/>
      <c r="E22" s="2722" t="s">
        <v>1001</v>
      </c>
      <c r="F22" s="2722" t="s">
        <v>1016</v>
      </c>
      <c r="G22" s="2723">
        <v>26895512.889999956</v>
      </c>
      <c r="I22" s="667"/>
    </row>
    <row r="23" spans="1:9">
      <c r="A23" s="657"/>
      <c r="B23" s="658">
        <v>17</v>
      </c>
      <c r="C23" s="658"/>
      <c r="D23" s="658"/>
      <c r="E23" s="2722"/>
      <c r="F23" s="2722" t="s">
        <v>1017</v>
      </c>
      <c r="G23" s="2723">
        <v>8557802.7699999958</v>
      </c>
      <c r="I23" s="667"/>
    </row>
    <row r="24" spans="1:9">
      <c r="A24" s="657"/>
      <c r="B24" s="658">
        <v>18</v>
      </c>
      <c r="C24" s="658"/>
      <c r="D24" s="658"/>
      <c r="E24" s="2722"/>
      <c r="F24" s="2722" t="s">
        <v>1018</v>
      </c>
      <c r="G24" s="2723">
        <v>286187.36000000004</v>
      </c>
      <c r="I24" s="667"/>
    </row>
    <row r="25" spans="1:9">
      <c r="A25" s="657"/>
      <c r="B25" s="658">
        <v>19</v>
      </c>
      <c r="C25" s="658"/>
      <c r="D25" s="658"/>
      <c r="E25" s="2722"/>
      <c r="F25" s="2722" t="s">
        <v>1019</v>
      </c>
      <c r="G25" s="2723">
        <v>4259192.0999999996</v>
      </c>
      <c r="I25" s="667"/>
    </row>
    <row r="26" spans="1:9">
      <c r="A26" s="657"/>
      <c r="B26" s="658">
        <v>20</v>
      </c>
      <c r="C26" s="658"/>
      <c r="D26" s="658"/>
      <c r="E26" s="2722"/>
      <c r="F26" s="2722" t="s">
        <v>1020</v>
      </c>
      <c r="G26" s="2723">
        <v>33731529.649999976</v>
      </c>
      <c r="I26" s="667"/>
    </row>
    <row r="27" spans="1:9">
      <c r="A27" s="657"/>
      <c r="B27" s="658">
        <v>21</v>
      </c>
      <c r="C27" s="658"/>
      <c r="D27" s="658"/>
      <c r="E27" s="2722"/>
      <c r="F27" s="2722" t="s">
        <v>1021</v>
      </c>
      <c r="G27" s="2723">
        <v>1068398.29</v>
      </c>
      <c r="I27" s="667"/>
    </row>
    <row r="28" spans="1:9">
      <c r="A28" s="657"/>
      <c r="B28" s="658">
        <v>22</v>
      </c>
      <c r="C28" s="658"/>
      <c r="D28" s="658"/>
      <c r="E28" s="2722"/>
      <c r="F28" s="2722" t="s">
        <v>1022</v>
      </c>
      <c r="G28" s="2723">
        <v>2498669.9099999992</v>
      </c>
      <c r="I28" s="667"/>
    </row>
    <row r="29" spans="1:9">
      <c r="A29" s="657"/>
      <c r="B29" s="658">
        <v>23</v>
      </c>
      <c r="C29" s="658"/>
      <c r="D29" s="658"/>
      <c r="E29" s="2722"/>
      <c r="F29" s="2722" t="s">
        <v>1023</v>
      </c>
      <c r="G29" s="2723">
        <v>38636220.490000047</v>
      </c>
      <c r="I29" s="667"/>
    </row>
    <row r="30" spans="1:9">
      <c r="A30" s="657"/>
      <c r="B30" s="658">
        <v>24</v>
      </c>
      <c r="C30" s="658"/>
      <c r="D30" s="658"/>
      <c r="E30" s="2722"/>
      <c r="F30" s="2722" t="s">
        <v>1024</v>
      </c>
      <c r="G30" s="2723">
        <v>917176.82999999984</v>
      </c>
      <c r="I30" s="667"/>
    </row>
    <row r="31" spans="1:9">
      <c r="A31" s="657"/>
      <c r="B31" s="658">
        <v>25</v>
      </c>
      <c r="C31" s="658"/>
      <c r="D31" s="658"/>
      <c r="E31" s="2722" t="s">
        <v>999</v>
      </c>
      <c r="F31" s="2722" t="s">
        <v>1025</v>
      </c>
      <c r="G31" s="2723">
        <v>136773910.92999989</v>
      </c>
      <c r="I31" s="667"/>
    </row>
    <row r="32" spans="1:9">
      <c r="A32" s="657"/>
      <c r="B32" s="658">
        <v>26</v>
      </c>
      <c r="C32" s="658"/>
      <c r="D32" s="658"/>
      <c r="E32" s="2722" t="s">
        <v>1001</v>
      </c>
      <c r="F32" s="2722" t="s">
        <v>1026</v>
      </c>
      <c r="G32" s="2723">
        <v>696341.48</v>
      </c>
      <c r="I32" s="667"/>
    </row>
    <row r="33" spans="1:9">
      <c r="A33" s="657"/>
      <c r="B33" s="658">
        <v>27</v>
      </c>
      <c r="C33" s="658"/>
      <c r="D33" s="658"/>
      <c r="E33" s="2722"/>
      <c r="F33" s="2722" t="s">
        <v>1027</v>
      </c>
      <c r="G33" s="2723">
        <v>2403979.91</v>
      </c>
      <c r="I33" s="667"/>
    </row>
    <row r="34" spans="1:9">
      <c r="A34" s="657"/>
      <c r="B34" s="658">
        <v>28</v>
      </c>
      <c r="C34" s="658"/>
      <c r="D34" s="658"/>
      <c r="E34" s="2722"/>
      <c r="F34" s="2722" t="s">
        <v>1028</v>
      </c>
      <c r="G34" s="2723">
        <v>2379732.3800000004</v>
      </c>
      <c r="I34" s="667"/>
    </row>
    <row r="35" spans="1:9">
      <c r="A35" s="657"/>
      <c r="B35" s="658">
        <v>29</v>
      </c>
      <c r="C35" s="658"/>
      <c r="D35" s="658"/>
      <c r="E35" s="2722"/>
      <c r="F35" s="2722" t="s">
        <v>1006</v>
      </c>
      <c r="G35" s="2723">
        <v>3532417.34</v>
      </c>
      <c r="I35" s="667"/>
    </row>
    <row r="36" spans="1:9">
      <c r="A36" s="657"/>
      <c r="B36" s="658">
        <v>30</v>
      </c>
      <c r="C36" s="658"/>
      <c r="D36" s="658"/>
      <c r="E36" s="2722"/>
      <c r="F36" s="2722" t="s">
        <v>1029</v>
      </c>
      <c r="G36" s="2723">
        <v>3288657.1599999988</v>
      </c>
      <c r="I36" s="667"/>
    </row>
    <row r="37" spans="1:9">
      <c r="A37" s="657"/>
      <c r="B37" s="658">
        <v>31</v>
      </c>
      <c r="C37" s="658"/>
      <c r="D37" s="658"/>
      <c r="E37" s="2722"/>
      <c r="F37" s="2722" t="s">
        <v>1008</v>
      </c>
      <c r="G37" s="2723">
        <v>4458.3799999999992</v>
      </c>
      <c r="I37" s="667"/>
    </row>
    <row r="38" spans="1:9">
      <c r="A38" s="657"/>
      <c r="B38" s="658">
        <v>32</v>
      </c>
      <c r="C38" s="658"/>
      <c r="D38" s="658"/>
      <c r="E38" s="2722"/>
      <c r="F38" s="2722" t="s">
        <v>1030</v>
      </c>
      <c r="G38" s="2723">
        <v>18963526.100000005</v>
      </c>
      <c r="I38" s="667"/>
    </row>
    <row r="39" spans="1:9">
      <c r="A39" s="657"/>
      <c r="B39" s="658">
        <v>33</v>
      </c>
      <c r="C39" s="658"/>
      <c r="D39" s="658"/>
      <c r="E39" s="2722"/>
      <c r="F39" s="2722" t="s">
        <v>1031</v>
      </c>
      <c r="G39" s="2723">
        <v>1642103.7800000003</v>
      </c>
      <c r="I39" s="667"/>
    </row>
    <row r="40" spans="1:9">
      <c r="A40" s="657"/>
      <c r="B40" s="658">
        <v>34</v>
      </c>
      <c r="C40" s="658"/>
      <c r="D40" s="658"/>
      <c r="E40" s="2722"/>
      <c r="F40" s="2722" t="s">
        <v>1032</v>
      </c>
      <c r="G40" s="2723">
        <v>1888087.7899999998</v>
      </c>
      <c r="I40" s="667"/>
    </row>
    <row r="41" spans="1:9">
      <c r="A41" s="657"/>
      <c r="B41" s="658">
        <v>35</v>
      </c>
      <c r="C41" s="658"/>
      <c r="D41" s="658"/>
      <c r="E41" s="2722"/>
      <c r="F41" s="2722" t="s">
        <v>1033</v>
      </c>
      <c r="G41" s="2723">
        <v>873684.51000000013</v>
      </c>
      <c r="I41" s="667"/>
    </row>
    <row r="42" spans="1:9">
      <c r="A42" s="657"/>
      <c r="B42" s="658">
        <v>36</v>
      </c>
      <c r="C42" s="658"/>
      <c r="D42" s="658"/>
      <c r="E42" s="2722"/>
      <c r="F42" s="2722" t="s">
        <v>1034</v>
      </c>
      <c r="G42" s="2723">
        <v>10189626.629999997</v>
      </c>
      <c r="I42" s="667"/>
    </row>
    <row r="43" spans="1:9">
      <c r="A43" s="657"/>
      <c r="B43" s="658">
        <v>37</v>
      </c>
      <c r="C43" s="658"/>
      <c r="D43" s="658"/>
      <c r="E43" s="2722"/>
      <c r="F43" s="2722" t="s">
        <v>1035</v>
      </c>
      <c r="G43" s="2723">
        <v>11388718.700000005</v>
      </c>
      <c r="I43" s="667"/>
    </row>
    <row r="44" spans="1:9">
      <c r="A44" s="657"/>
      <c r="B44" s="658">
        <v>38</v>
      </c>
      <c r="C44" s="658"/>
      <c r="D44" s="658"/>
      <c r="E44" s="2722" t="s">
        <v>1001</v>
      </c>
      <c r="F44" s="2722" t="s">
        <v>1036</v>
      </c>
      <c r="G44" s="2723">
        <v>2015175.1600000011</v>
      </c>
      <c r="I44" s="667"/>
    </row>
    <row r="45" spans="1:9">
      <c r="A45" s="657"/>
      <c r="B45" s="658">
        <v>39</v>
      </c>
      <c r="C45" s="658"/>
      <c r="D45" s="658"/>
      <c r="E45" s="2722"/>
      <c r="F45" s="2722" t="s">
        <v>1018</v>
      </c>
      <c r="G45" s="2723">
        <v>22765584.379999984</v>
      </c>
      <c r="I45" s="667"/>
    </row>
    <row r="46" spans="1:9">
      <c r="A46" s="657"/>
      <c r="B46" s="658">
        <v>40</v>
      </c>
      <c r="C46" s="658"/>
      <c r="D46" s="658"/>
      <c r="E46" s="2722"/>
      <c r="F46" s="2722" t="s">
        <v>1037</v>
      </c>
      <c r="G46" s="2723">
        <v>2473827.8299999987</v>
      </c>
      <c r="I46" s="667"/>
    </row>
    <row r="47" spans="1:9">
      <c r="A47" s="657"/>
      <c r="B47" s="658">
        <v>41</v>
      </c>
      <c r="C47" s="658"/>
      <c r="D47" s="658"/>
      <c r="E47" s="2722"/>
      <c r="F47" s="2722" t="s">
        <v>1019</v>
      </c>
      <c r="G47" s="2723">
        <v>3653820.3399999994</v>
      </c>
      <c r="I47" s="667"/>
    </row>
    <row r="48" spans="1:9" ht="13.5" thickBot="1">
      <c r="A48" s="661" t="s">
        <v>273</v>
      </c>
      <c r="B48" s="663">
        <v>42</v>
      </c>
      <c r="C48" s="663"/>
      <c r="D48" s="663"/>
      <c r="E48" s="2724"/>
      <c r="F48" s="2724" t="s">
        <v>1038</v>
      </c>
      <c r="G48" s="2725">
        <v>3516190.9999999986</v>
      </c>
      <c r="I48" s="667"/>
    </row>
    <row r="49" spans="1:9">
      <c r="G49" s="669"/>
      <c r="I49" s="667"/>
    </row>
    <row r="50" spans="1:9">
      <c r="F50" s="653" t="s">
        <v>1039</v>
      </c>
      <c r="G50" s="669"/>
      <c r="I50" s="667"/>
    </row>
    <row r="51" spans="1:9">
      <c r="A51" s="653" t="s">
        <v>3065</v>
      </c>
      <c r="G51" s="669"/>
      <c r="I51" s="667"/>
    </row>
    <row r="52" spans="1:9" ht="13.5" thickBot="1">
      <c r="G52" s="669"/>
      <c r="I52" s="667"/>
    </row>
    <row r="53" spans="1:9">
      <c r="A53" s="654"/>
      <c r="B53" s="655"/>
      <c r="C53" s="655"/>
      <c r="D53" s="655"/>
      <c r="E53" s="655"/>
      <c r="F53" s="655"/>
      <c r="G53" s="670"/>
      <c r="I53" s="667"/>
    </row>
    <row r="54" spans="1:9">
      <c r="A54" s="657"/>
      <c r="B54" s="658"/>
      <c r="C54" s="658"/>
      <c r="D54" s="658"/>
      <c r="E54" s="658" t="s">
        <v>996</v>
      </c>
      <c r="F54" s="658"/>
      <c r="G54" s="671"/>
      <c r="I54" s="667"/>
    </row>
    <row r="55" spans="1:9">
      <c r="A55" s="657"/>
      <c r="B55" s="660" t="s">
        <v>997</v>
      </c>
      <c r="C55" s="658"/>
      <c r="D55" s="658"/>
      <c r="E55" s="658"/>
      <c r="F55" s="658"/>
      <c r="G55" s="659"/>
      <c r="I55" s="667"/>
    </row>
    <row r="56" spans="1:9" ht="13.5" thickBot="1">
      <c r="A56" s="661"/>
      <c r="B56" s="662" t="s">
        <v>529</v>
      </c>
      <c r="C56" s="663"/>
      <c r="D56" s="663"/>
      <c r="E56" s="663"/>
      <c r="F56" s="662" t="s">
        <v>998</v>
      </c>
      <c r="G56" s="664" t="s">
        <v>1279</v>
      </c>
      <c r="I56" s="667"/>
    </row>
    <row r="57" spans="1:9">
      <c r="A57" s="657"/>
      <c r="B57" s="658">
        <v>1</v>
      </c>
      <c r="C57" s="658"/>
      <c r="D57" s="658"/>
      <c r="E57" s="2722"/>
      <c r="F57" s="2722" t="s">
        <v>1040</v>
      </c>
      <c r="G57" s="2723">
        <v>7529739.0899999989</v>
      </c>
      <c r="I57" s="667"/>
    </row>
    <row r="58" spans="1:9">
      <c r="A58" s="657"/>
      <c r="B58" s="658">
        <v>2</v>
      </c>
      <c r="C58" s="658"/>
      <c r="D58" s="658"/>
      <c r="E58" s="2722"/>
      <c r="F58" s="2722" t="s">
        <v>1041</v>
      </c>
      <c r="G58" s="2723">
        <v>3577464.8200000008</v>
      </c>
      <c r="I58" s="667"/>
    </row>
    <row r="59" spans="1:9">
      <c r="A59" s="657"/>
      <c r="B59" s="658">
        <v>3</v>
      </c>
      <c r="C59" s="658"/>
      <c r="D59" s="658"/>
      <c r="E59" s="2722"/>
      <c r="F59" s="2722" t="s">
        <v>1042</v>
      </c>
      <c r="G59" s="2723">
        <v>300603.83</v>
      </c>
      <c r="I59" s="667"/>
    </row>
    <row r="60" spans="1:9">
      <c r="A60" s="657"/>
      <c r="B60" s="658">
        <v>4</v>
      </c>
      <c r="C60" s="658"/>
      <c r="D60" s="658"/>
      <c r="E60" s="2722"/>
      <c r="F60" s="2722" t="s">
        <v>1043</v>
      </c>
      <c r="G60" s="2723">
        <v>2355305.2600000007</v>
      </c>
      <c r="I60" s="667"/>
    </row>
    <row r="61" spans="1:9">
      <c r="A61" s="657"/>
      <c r="B61" s="658">
        <v>5</v>
      </c>
      <c r="C61" s="658"/>
      <c r="D61" s="658"/>
      <c r="E61" s="2722"/>
      <c r="F61" s="2722" t="s">
        <v>1044</v>
      </c>
      <c r="G61" s="2723">
        <v>549858.62000000023</v>
      </c>
      <c r="I61" s="667"/>
    </row>
    <row r="62" spans="1:9">
      <c r="A62" s="657"/>
      <c r="B62" s="658">
        <v>6</v>
      </c>
      <c r="C62" s="658"/>
      <c r="D62" s="658"/>
      <c r="E62" s="2722"/>
      <c r="F62" s="2722" t="s">
        <v>1045</v>
      </c>
      <c r="G62" s="2723">
        <v>11463600.27</v>
      </c>
      <c r="I62" s="667"/>
    </row>
    <row r="63" spans="1:9">
      <c r="A63" s="657"/>
      <c r="B63" s="658">
        <v>7</v>
      </c>
      <c r="C63" s="658"/>
      <c r="D63" s="658"/>
      <c r="E63" s="2722"/>
      <c r="F63" s="2722" t="s">
        <v>1046</v>
      </c>
      <c r="G63" s="2723">
        <v>1274008.3899999999</v>
      </c>
      <c r="I63" s="667"/>
    </row>
    <row r="64" spans="1:9">
      <c r="A64" s="657"/>
      <c r="B64" s="658">
        <v>8</v>
      </c>
      <c r="C64" s="658"/>
      <c r="D64" s="658"/>
      <c r="E64" s="2722"/>
      <c r="F64" s="2722" t="s">
        <v>1047</v>
      </c>
      <c r="G64" s="2723">
        <v>1987662.7600000005</v>
      </c>
      <c r="I64" s="667"/>
    </row>
    <row r="65" spans="1:9">
      <c r="A65" s="657"/>
      <c r="B65" s="658">
        <v>9</v>
      </c>
      <c r="C65" s="658"/>
      <c r="D65" s="658"/>
      <c r="E65" s="2722"/>
      <c r="F65" s="2722" t="s">
        <v>1048</v>
      </c>
      <c r="G65" s="2723">
        <v>1161573.6300000001</v>
      </c>
      <c r="I65" s="667"/>
    </row>
    <row r="66" spans="1:9">
      <c r="A66" s="657"/>
      <c r="B66" s="658">
        <v>10</v>
      </c>
      <c r="C66" s="658"/>
      <c r="D66" s="658"/>
      <c r="E66" s="2722"/>
      <c r="F66" s="2722" t="s">
        <v>1049</v>
      </c>
      <c r="G66" s="2723">
        <v>304094.42999999993</v>
      </c>
      <c r="I66" s="667"/>
    </row>
    <row r="67" spans="1:9">
      <c r="A67" s="657"/>
      <c r="B67" s="658"/>
      <c r="C67" s="658"/>
      <c r="D67" s="658"/>
      <c r="E67" s="2722"/>
      <c r="F67" s="2722" t="s">
        <v>1050</v>
      </c>
      <c r="G67" s="2723">
        <v>3936062.3800000013</v>
      </c>
      <c r="I67" s="667"/>
    </row>
    <row r="68" spans="1:9">
      <c r="A68" s="657"/>
      <c r="B68" s="658">
        <v>11</v>
      </c>
      <c r="C68" s="658"/>
      <c r="D68" s="658"/>
      <c r="E68" s="2722"/>
      <c r="F68" s="2722" t="s">
        <v>1051</v>
      </c>
      <c r="G68" s="2723">
        <v>5245738.2300000032</v>
      </c>
      <c r="I68" s="667"/>
    </row>
    <row r="69" spans="1:9">
      <c r="A69" s="657"/>
      <c r="B69" s="658">
        <v>12</v>
      </c>
      <c r="C69" s="658"/>
      <c r="D69" s="658"/>
      <c r="E69" s="2722"/>
      <c r="F69" s="2722" t="s">
        <v>1052</v>
      </c>
      <c r="G69" s="2723">
        <v>3628614.8599999985</v>
      </c>
      <c r="I69" s="667"/>
    </row>
    <row r="70" spans="1:9">
      <c r="A70" s="657"/>
      <c r="B70" s="658">
        <v>13</v>
      </c>
      <c r="C70" s="658"/>
      <c r="D70" s="658"/>
      <c r="E70" s="2722"/>
      <c r="F70" s="2722" t="s">
        <v>1053</v>
      </c>
      <c r="G70" s="2723">
        <v>16852123.059999995</v>
      </c>
      <c r="I70" s="667"/>
    </row>
    <row r="71" spans="1:9">
      <c r="A71" s="657"/>
      <c r="B71" s="658">
        <v>14</v>
      </c>
      <c r="C71" s="658"/>
      <c r="D71" s="658"/>
      <c r="E71" s="2722"/>
      <c r="F71" s="2722" t="s">
        <v>1054</v>
      </c>
      <c r="G71" s="2723">
        <v>7454700.0299999975</v>
      </c>
      <c r="I71" s="667"/>
    </row>
    <row r="72" spans="1:9">
      <c r="A72" s="657"/>
      <c r="B72" s="658">
        <v>15</v>
      </c>
      <c r="C72" s="658"/>
      <c r="D72" s="658"/>
      <c r="E72" s="2722" t="s">
        <v>999</v>
      </c>
      <c r="F72" s="2722" t="s">
        <v>1055</v>
      </c>
      <c r="G72" s="2723">
        <v>246150430.37999976</v>
      </c>
      <c r="I72" s="667"/>
    </row>
    <row r="73" spans="1:9">
      <c r="A73" s="657"/>
      <c r="B73" s="658">
        <v>16</v>
      </c>
      <c r="C73" s="658"/>
      <c r="D73" s="658"/>
      <c r="E73" s="2722" t="s">
        <v>1001</v>
      </c>
      <c r="F73" s="2722" t="s">
        <v>1056</v>
      </c>
      <c r="G73" s="2723">
        <v>5663848.6199999992</v>
      </c>
      <c r="I73" s="667"/>
    </row>
    <row r="74" spans="1:9">
      <c r="A74" s="657"/>
      <c r="B74" s="658">
        <v>17</v>
      </c>
      <c r="C74" s="658"/>
      <c r="D74" s="658"/>
      <c r="E74" s="2722"/>
      <c r="F74" s="2722" t="s">
        <v>1057</v>
      </c>
      <c r="G74" s="2723">
        <v>7695304.9199999999</v>
      </c>
      <c r="I74" s="667"/>
    </row>
    <row r="75" spans="1:9">
      <c r="A75" s="657"/>
      <c r="B75" s="658">
        <v>18</v>
      </c>
      <c r="C75" s="658"/>
      <c r="D75" s="658"/>
      <c r="E75" s="2722"/>
      <c r="F75" s="2722" t="s">
        <v>1058</v>
      </c>
      <c r="G75" s="2723">
        <v>213235.35</v>
      </c>
      <c r="I75" s="667"/>
    </row>
    <row r="76" spans="1:9">
      <c r="A76" s="657"/>
      <c r="B76" s="658">
        <v>19</v>
      </c>
      <c r="C76" s="658"/>
      <c r="D76" s="658"/>
      <c r="E76" s="2722"/>
      <c r="F76" s="2722" t="s">
        <v>1059</v>
      </c>
      <c r="G76" s="2723">
        <v>1915.7099999999998</v>
      </c>
      <c r="I76" s="667"/>
    </row>
    <row r="77" spans="1:9">
      <c r="A77" s="657"/>
      <c r="B77" s="658">
        <v>20</v>
      </c>
      <c r="C77" s="658"/>
      <c r="D77" s="658"/>
      <c r="E77" s="2722"/>
      <c r="F77" s="2722" t="s">
        <v>1060</v>
      </c>
      <c r="G77" s="2723">
        <v>11889578.310000002</v>
      </c>
      <c r="I77" s="667"/>
    </row>
    <row r="78" spans="1:9">
      <c r="A78" s="657"/>
      <c r="B78" s="658">
        <v>21</v>
      </c>
      <c r="C78" s="658"/>
      <c r="D78" s="658"/>
      <c r="E78" s="2722" t="s">
        <v>1014</v>
      </c>
      <c r="F78" s="2722" t="s">
        <v>1061</v>
      </c>
      <c r="G78" s="2723">
        <v>36677423.190000005</v>
      </c>
      <c r="I78" s="667"/>
    </row>
    <row r="79" spans="1:9">
      <c r="A79" s="657"/>
      <c r="B79" s="658">
        <v>22</v>
      </c>
      <c r="C79" s="658"/>
      <c r="D79" s="658"/>
      <c r="E79" s="2722" t="s">
        <v>1001</v>
      </c>
      <c r="F79" s="2722" t="s">
        <v>1062</v>
      </c>
      <c r="G79" s="2723">
        <v>1026976.5299999999</v>
      </c>
      <c r="I79" s="667"/>
    </row>
    <row r="80" spans="1:9">
      <c r="A80" s="657"/>
      <c r="B80" s="658">
        <v>23</v>
      </c>
      <c r="C80" s="658"/>
      <c r="D80" s="658"/>
      <c r="E80" s="2722"/>
      <c r="F80" s="2722" t="s">
        <v>1063</v>
      </c>
      <c r="G80" s="2723">
        <v>1095908.77</v>
      </c>
      <c r="I80" s="667"/>
    </row>
    <row r="81" spans="1:9">
      <c r="A81" s="657"/>
      <c r="B81" s="658">
        <v>24</v>
      </c>
      <c r="C81" s="658"/>
      <c r="D81" s="658"/>
      <c r="E81" s="2722"/>
      <c r="F81" s="2722" t="s">
        <v>1064</v>
      </c>
      <c r="G81" s="2723">
        <v>15170792.699999994</v>
      </c>
      <c r="I81" s="667"/>
    </row>
    <row r="82" spans="1:9">
      <c r="A82" s="657"/>
      <c r="B82" s="658">
        <v>25</v>
      </c>
      <c r="C82" s="658"/>
      <c r="D82" s="658"/>
      <c r="E82" s="2722"/>
      <c r="F82" s="2722" t="s">
        <v>1065</v>
      </c>
      <c r="G82" s="2723">
        <v>392301.56</v>
      </c>
      <c r="I82" s="667"/>
    </row>
    <row r="83" spans="1:9">
      <c r="A83" s="657"/>
      <c r="B83" s="658">
        <v>26</v>
      </c>
      <c r="C83" s="658"/>
      <c r="D83" s="658"/>
      <c r="E83" s="2722"/>
      <c r="F83" s="2722" t="s">
        <v>1066</v>
      </c>
      <c r="G83" s="2723">
        <v>1615167</v>
      </c>
      <c r="I83" s="667"/>
    </row>
    <row r="84" spans="1:9">
      <c r="A84" s="657"/>
      <c r="B84" s="658">
        <v>27</v>
      </c>
      <c r="C84" s="658"/>
      <c r="D84" s="658"/>
      <c r="E84" s="2722"/>
      <c r="F84" s="2722" t="s">
        <v>1067</v>
      </c>
      <c r="G84" s="2723">
        <v>5515850.3499999978</v>
      </c>
      <c r="I84" s="667"/>
    </row>
    <row r="85" spans="1:9">
      <c r="A85" s="657"/>
      <c r="B85" s="658">
        <v>28</v>
      </c>
      <c r="C85" s="658"/>
      <c r="D85" s="658"/>
      <c r="E85" s="2722"/>
      <c r="F85" s="2722" t="s">
        <v>1068</v>
      </c>
      <c r="G85" s="2723">
        <v>1750825.4600000009</v>
      </c>
      <c r="I85" s="667"/>
    </row>
    <row r="86" spans="1:9">
      <c r="A86" s="657"/>
      <c r="B86" s="658">
        <v>29</v>
      </c>
      <c r="C86" s="658"/>
      <c r="D86" s="658"/>
      <c r="E86" s="2722"/>
      <c r="F86" s="2722" t="s">
        <v>1040</v>
      </c>
      <c r="G86" s="2723">
        <v>1924253.110000001</v>
      </c>
      <c r="I86" s="667"/>
    </row>
    <row r="87" spans="1:9">
      <c r="A87" s="657"/>
      <c r="B87" s="658">
        <v>30</v>
      </c>
      <c r="C87" s="658"/>
      <c r="D87" s="658"/>
      <c r="E87" s="2722"/>
      <c r="F87" s="2722" t="s">
        <v>1069</v>
      </c>
      <c r="G87" s="2723">
        <v>850803.44000000041</v>
      </c>
      <c r="I87" s="667"/>
    </row>
    <row r="88" spans="1:9">
      <c r="A88" s="657"/>
      <c r="B88" s="658">
        <v>31</v>
      </c>
      <c r="C88" s="658"/>
      <c r="D88" s="658"/>
      <c r="E88" s="2722"/>
      <c r="F88" s="2722" t="s">
        <v>1047</v>
      </c>
      <c r="G88" s="2723">
        <v>372399.82999999996</v>
      </c>
      <c r="I88" s="667"/>
    </row>
    <row r="89" spans="1:9">
      <c r="A89" s="657"/>
      <c r="B89" s="658">
        <v>32</v>
      </c>
      <c r="C89" s="658"/>
      <c r="D89" s="658"/>
      <c r="E89" s="2722" t="s">
        <v>1001</v>
      </c>
      <c r="F89" s="2722" t="s">
        <v>0</v>
      </c>
      <c r="G89" s="2723">
        <v>8809243.270000007</v>
      </c>
      <c r="I89" s="667"/>
    </row>
    <row r="90" spans="1:9">
      <c r="A90" s="657"/>
      <c r="B90" s="658">
        <v>33</v>
      </c>
      <c r="C90" s="658"/>
      <c r="D90" s="658"/>
      <c r="E90" s="2722"/>
      <c r="F90" s="2722" t="s">
        <v>1</v>
      </c>
      <c r="G90" s="2723">
        <v>1698539.0000000002</v>
      </c>
      <c r="I90" s="667"/>
    </row>
    <row r="91" spans="1:9">
      <c r="A91" s="657"/>
      <c r="B91" s="658">
        <v>34</v>
      </c>
      <c r="C91" s="658"/>
      <c r="D91" s="658"/>
      <c r="E91" s="2722"/>
      <c r="F91" s="2722" t="s">
        <v>1027</v>
      </c>
      <c r="G91" s="2723">
        <v>14399.86</v>
      </c>
      <c r="I91" s="667"/>
    </row>
    <row r="92" spans="1:9">
      <c r="A92" s="657"/>
      <c r="B92" s="658">
        <v>35</v>
      </c>
      <c r="C92" s="658"/>
      <c r="D92" s="658"/>
      <c r="E92" s="2722" t="s">
        <v>999</v>
      </c>
      <c r="F92" s="2722" t="s">
        <v>2</v>
      </c>
      <c r="G92" s="2723">
        <v>105661940.75000019</v>
      </c>
      <c r="I92" s="667"/>
    </row>
    <row r="93" spans="1:9">
      <c r="A93" s="657"/>
      <c r="B93" s="658">
        <v>36</v>
      </c>
      <c r="C93" s="658"/>
      <c r="D93" s="658"/>
      <c r="E93" s="2722" t="s">
        <v>1001</v>
      </c>
      <c r="F93" s="2722" t="s">
        <v>3</v>
      </c>
      <c r="G93" s="2723">
        <v>10700820.610000011</v>
      </c>
      <c r="I93" s="667"/>
    </row>
    <row r="94" spans="1:9">
      <c r="A94" s="657"/>
      <c r="B94" s="658">
        <v>37</v>
      </c>
      <c r="C94" s="658"/>
      <c r="D94" s="658"/>
      <c r="E94" s="2722"/>
      <c r="F94" s="2722" t="s">
        <v>2</v>
      </c>
      <c r="G94" s="2723">
        <v>9316301.7599999998</v>
      </c>
      <c r="I94" s="667"/>
    </row>
    <row r="95" spans="1:9">
      <c r="A95" s="657"/>
      <c r="B95" s="658">
        <v>38</v>
      </c>
      <c r="C95" s="658"/>
      <c r="D95" s="658"/>
      <c r="E95" s="2722"/>
      <c r="F95" s="2722" t="s">
        <v>4</v>
      </c>
      <c r="G95" s="2723">
        <v>21488927.909999993</v>
      </c>
      <c r="I95" s="667"/>
    </row>
    <row r="96" spans="1:9">
      <c r="A96" s="657"/>
      <c r="B96" s="658">
        <v>39</v>
      </c>
      <c r="C96" s="658"/>
      <c r="D96" s="658"/>
      <c r="E96" s="2722" t="s">
        <v>999</v>
      </c>
      <c r="F96" s="2722" t="s">
        <v>5</v>
      </c>
      <c r="G96" s="2723">
        <v>312572811.15000021</v>
      </c>
      <c r="I96" s="667"/>
    </row>
    <row r="97" spans="1:9">
      <c r="A97" s="657"/>
      <c r="B97" s="658">
        <v>40</v>
      </c>
      <c r="C97" s="658"/>
      <c r="D97" s="658"/>
      <c r="E97" s="2722" t="s">
        <v>1001</v>
      </c>
      <c r="F97" s="2722" t="s">
        <v>6</v>
      </c>
      <c r="G97" s="2723">
        <v>430419.07</v>
      </c>
      <c r="I97" s="667"/>
    </row>
    <row r="98" spans="1:9">
      <c r="A98" s="657"/>
      <c r="B98" s="658">
        <v>41</v>
      </c>
      <c r="C98" s="658"/>
      <c r="D98" s="658"/>
      <c r="E98" s="2722"/>
      <c r="F98" s="2722" t="s">
        <v>7</v>
      </c>
      <c r="G98" s="2723">
        <v>2539303.2900000005</v>
      </c>
      <c r="I98" s="667"/>
    </row>
    <row r="99" spans="1:9">
      <c r="A99" s="657" t="s">
        <v>273</v>
      </c>
      <c r="B99" s="658">
        <v>42</v>
      </c>
      <c r="C99" s="658"/>
      <c r="D99" s="658"/>
      <c r="E99" s="2722"/>
      <c r="F99" s="2722" t="s">
        <v>8</v>
      </c>
      <c r="G99" s="2723">
        <v>589508.09000000008</v>
      </c>
      <c r="I99" s="667"/>
    </row>
    <row r="100" spans="1:9" ht="13.5" thickBot="1">
      <c r="A100" s="661"/>
      <c r="B100" s="663"/>
      <c r="C100" s="663"/>
      <c r="D100" s="663"/>
      <c r="E100" s="668"/>
      <c r="F100" s="663"/>
      <c r="G100" s="677"/>
      <c r="I100" s="667"/>
    </row>
    <row r="101" spans="1:9">
      <c r="G101" s="669"/>
      <c r="I101" s="667"/>
    </row>
    <row r="102" spans="1:9">
      <c r="F102" s="653" t="s">
        <v>9</v>
      </c>
      <c r="G102" s="669"/>
      <c r="I102" s="667"/>
    </row>
    <row r="103" spans="1:9">
      <c r="A103" s="653" t="s">
        <v>3065</v>
      </c>
      <c r="G103" s="669"/>
      <c r="I103" s="667"/>
    </row>
    <row r="104" spans="1:9" ht="13.5" thickBot="1">
      <c r="G104" s="669"/>
      <c r="I104" s="667"/>
    </row>
    <row r="105" spans="1:9">
      <c r="A105" s="654"/>
      <c r="B105" s="655"/>
      <c r="C105" s="655"/>
      <c r="D105" s="655"/>
      <c r="E105" s="655"/>
      <c r="F105" s="655"/>
      <c r="G105" s="670"/>
      <c r="I105" s="667"/>
    </row>
    <row r="106" spans="1:9">
      <c r="A106" s="657"/>
      <c r="B106" s="658"/>
      <c r="C106" s="658"/>
      <c r="D106" s="658"/>
      <c r="E106" s="658" t="s">
        <v>996</v>
      </c>
      <c r="F106" s="658"/>
      <c r="G106" s="671"/>
      <c r="I106" s="667"/>
    </row>
    <row r="107" spans="1:9">
      <c r="A107" s="657"/>
      <c r="B107" s="660" t="s">
        <v>997</v>
      </c>
      <c r="C107" s="658"/>
      <c r="D107" s="658"/>
      <c r="E107" s="658"/>
      <c r="F107" s="658"/>
      <c r="G107" s="659"/>
      <c r="I107" s="667"/>
    </row>
    <row r="108" spans="1:9" ht="13.5" thickBot="1">
      <c r="A108" s="657"/>
      <c r="B108" s="672" t="s">
        <v>529</v>
      </c>
      <c r="C108" s="673"/>
      <c r="D108" s="673"/>
      <c r="E108" s="658"/>
      <c r="F108" s="660" t="s">
        <v>998</v>
      </c>
      <c r="G108" s="674" t="s">
        <v>1279</v>
      </c>
      <c r="I108" s="667"/>
    </row>
    <row r="109" spans="1:9">
      <c r="A109" s="654"/>
      <c r="B109" s="655">
        <v>1</v>
      </c>
      <c r="C109" s="655"/>
      <c r="D109" s="655"/>
      <c r="E109" s="675"/>
      <c r="F109" s="675" t="s">
        <v>10</v>
      </c>
      <c r="G109" s="676">
        <v>9035047.5800000038</v>
      </c>
      <c r="I109" s="667"/>
    </row>
    <row r="110" spans="1:9">
      <c r="A110" s="657"/>
      <c r="B110" s="658">
        <v>2</v>
      </c>
      <c r="C110" s="658"/>
      <c r="D110" s="658"/>
      <c r="E110" s="665"/>
      <c r="F110" s="665" t="s">
        <v>11</v>
      </c>
      <c r="G110" s="666">
        <v>54827.99</v>
      </c>
      <c r="I110" s="667"/>
    </row>
    <row r="111" spans="1:9">
      <c r="A111" s="657"/>
      <c r="B111" s="658">
        <v>3</v>
      </c>
      <c r="C111" s="658"/>
      <c r="D111" s="658"/>
      <c r="E111" s="665"/>
      <c r="F111" s="665" t="s">
        <v>12</v>
      </c>
      <c r="G111" s="666">
        <v>8155965.1899999976</v>
      </c>
      <c r="I111" s="667"/>
    </row>
    <row r="112" spans="1:9">
      <c r="A112" s="657"/>
      <c r="B112" s="658">
        <v>4</v>
      </c>
      <c r="C112" s="658"/>
      <c r="D112" s="658"/>
      <c r="E112" s="665"/>
      <c r="F112" s="665" t="s">
        <v>13</v>
      </c>
      <c r="G112" s="666">
        <v>24206.18</v>
      </c>
      <c r="I112" s="667"/>
    </row>
    <row r="113" spans="1:9">
      <c r="A113" s="657"/>
      <c r="B113" s="658">
        <v>5</v>
      </c>
      <c r="C113" s="658"/>
      <c r="D113" s="658"/>
      <c r="E113" s="665"/>
      <c r="F113" s="665" t="s">
        <v>14</v>
      </c>
      <c r="G113" s="666">
        <v>4448009.0200000005</v>
      </c>
      <c r="I113" s="667"/>
    </row>
    <row r="114" spans="1:9">
      <c r="A114" s="657"/>
      <c r="B114" s="658">
        <v>6</v>
      </c>
      <c r="C114" s="658"/>
      <c r="D114" s="658"/>
      <c r="E114" s="665" t="s">
        <v>999</v>
      </c>
      <c r="F114" s="665" t="s">
        <v>15</v>
      </c>
      <c r="G114" s="666">
        <v>10813633.700000001</v>
      </c>
      <c r="I114" s="667"/>
    </row>
    <row r="115" spans="1:9">
      <c r="A115" s="657"/>
      <c r="B115" s="658">
        <v>7</v>
      </c>
      <c r="C115" s="658"/>
      <c r="D115" s="658"/>
      <c r="E115" s="665" t="s">
        <v>1001</v>
      </c>
      <c r="F115" s="665" t="s">
        <v>15</v>
      </c>
      <c r="G115" s="666">
        <v>6143769.9300000025</v>
      </c>
      <c r="I115" s="667"/>
    </row>
    <row r="116" spans="1:9">
      <c r="A116" s="657"/>
      <c r="B116" s="658">
        <v>8</v>
      </c>
      <c r="C116" s="658"/>
      <c r="D116" s="658"/>
      <c r="E116" s="665"/>
      <c r="F116" s="665" t="s">
        <v>16</v>
      </c>
      <c r="G116" s="666">
        <v>1016888.7899999999</v>
      </c>
      <c r="I116" s="667"/>
    </row>
    <row r="117" spans="1:9">
      <c r="A117" s="657"/>
      <c r="B117" s="658">
        <v>9</v>
      </c>
      <c r="C117" s="658"/>
      <c r="D117" s="658"/>
      <c r="E117" s="665" t="s">
        <v>999</v>
      </c>
      <c r="F117" s="665" t="s">
        <v>17</v>
      </c>
      <c r="G117" s="666">
        <v>198502487.11000019</v>
      </c>
      <c r="I117" s="667"/>
    </row>
    <row r="118" spans="1:9">
      <c r="A118" s="657"/>
      <c r="B118" s="658">
        <v>10</v>
      </c>
      <c r="C118" s="658"/>
      <c r="D118" s="658"/>
      <c r="E118" s="665" t="s">
        <v>1001</v>
      </c>
      <c r="F118" s="665" t="s">
        <v>18</v>
      </c>
      <c r="G118" s="666">
        <v>392238.70000000007</v>
      </c>
      <c r="I118" s="667"/>
    </row>
    <row r="119" spans="1:9">
      <c r="A119" s="657"/>
      <c r="B119" s="658">
        <v>11</v>
      </c>
      <c r="C119" s="658"/>
      <c r="D119" s="658"/>
      <c r="E119" s="665"/>
      <c r="F119" s="665" t="s">
        <v>19</v>
      </c>
      <c r="G119" s="666">
        <v>1281440.5800000008</v>
      </c>
      <c r="I119" s="667"/>
    </row>
    <row r="120" spans="1:9">
      <c r="A120" s="657"/>
      <c r="B120" s="658">
        <v>12</v>
      </c>
      <c r="C120" s="658"/>
      <c r="D120" s="658"/>
      <c r="E120" s="665"/>
      <c r="F120" s="665" t="s">
        <v>20</v>
      </c>
      <c r="G120" s="666">
        <v>1615891.8999999997</v>
      </c>
      <c r="I120" s="667"/>
    </row>
    <row r="121" spans="1:9">
      <c r="A121" s="657"/>
      <c r="B121" s="658">
        <v>13</v>
      </c>
      <c r="C121" s="658"/>
      <c r="D121" s="658"/>
      <c r="E121" s="665"/>
      <c r="F121" s="665" t="s">
        <v>21</v>
      </c>
      <c r="G121" s="666">
        <v>8839272.5800000038</v>
      </c>
      <c r="I121" s="667"/>
    </row>
    <row r="122" spans="1:9">
      <c r="A122" s="657"/>
      <c r="B122" s="658">
        <v>14</v>
      </c>
      <c r="C122" s="658"/>
      <c r="D122" s="658"/>
      <c r="E122" s="665" t="s">
        <v>999</v>
      </c>
      <c r="F122" s="665" t="s">
        <v>22</v>
      </c>
      <c r="G122" s="666">
        <v>213781069.76000035</v>
      </c>
      <c r="I122" s="667"/>
    </row>
    <row r="123" spans="1:9">
      <c r="A123" s="657"/>
      <c r="B123" s="658">
        <v>15</v>
      </c>
      <c r="C123" s="658"/>
      <c r="D123" s="658"/>
      <c r="E123" s="665" t="s">
        <v>1001</v>
      </c>
      <c r="F123" s="665" t="s">
        <v>23</v>
      </c>
      <c r="G123" s="666">
        <v>6401082.4900000012</v>
      </c>
      <c r="I123" s="667"/>
    </row>
    <row r="124" spans="1:9">
      <c r="A124" s="657"/>
      <c r="B124" s="658">
        <v>16</v>
      </c>
      <c r="C124" s="658"/>
      <c r="D124" s="658"/>
      <c r="E124" s="665"/>
      <c r="F124" s="665" t="s">
        <v>24</v>
      </c>
      <c r="G124" s="666">
        <v>6638380.4900000012</v>
      </c>
      <c r="I124" s="667"/>
    </row>
    <row r="125" spans="1:9">
      <c r="A125" s="657"/>
      <c r="B125" s="658">
        <v>17</v>
      </c>
      <c r="C125" s="658"/>
      <c r="D125" s="658"/>
      <c r="E125" s="665" t="s">
        <v>999</v>
      </c>
      <c r="F125" s="665" t="s">
        <v>25</v>
      </c>
      <c r="G125" s="666">
        <v>41589986.180000015</v>
      </c>
      <c r="I125" s="667"/>
    </row>
    <row r="126" spans="1:9">
      <c r="A126" s="657"/>
      <c r="B126" s="658">
        <v>18</v>
      </c>
      <c r="C126" s="658"/>
      <c r="D126" s="658"/>
      <c r="E126" s="665"/>
      <c r="F126" s="665" t="s">
        <v>26</v>
      </c>
      <c r="G126" s="666">
        <v>112226118.17000012</v>
      </c>
      <c r="I126" s="667"/>
    </row>
    <row r="127" spans="1:9">
      <c r="A127" s="657"/>
      <c r="B127" s="658">
        <v>19</v>
      </c>
      <c r="C127" s="658"/>
      <c r="D127" s="658"/>
      <c r="E127" s="665" t="s">
        <v>1001</v>
      </c>
      <c r="F127" s="665" t="s">
        <v>27</v>
      </c>
      <c r="G127" s="666">
        <v>341592.08</v>
      </c>
      <c r="I127" s="667"/>
    </row>
    <row r="128" spans="1:9">
      <c r="A128" s="657"/>
      <c r="B128" s="658">
        <v>20</v>
      </c>
      <c r="C128" s="658"/>
      <c r="D128" s="658"/>
      <c r="E128" s="665"/>
      <c r="F128" s="665" t="s">
        <v>28</v>
      </c>
      <c r="G128" s="666">
        <v>35502.28</v>
      </c>
      <c r="I128" s="667"/>
    </row>
    <row r="129" spans="1:9">
      <c r="A129" s="657"/>
      <c r="B129" s="658">
        <v>21</v>
      </c>
      <c r="C129" s="658"/>
      <c r="D129" s="658"/>
      <c r="E129" s="665"/>
      <c r="F129" s="665" t="s">
        <v>29</v>
      </c>
      <c r="G129" s="666">
        <v>252791.61999999997</v>
      </c>
      <c r="I129" s="667"/>
    </row>
    <row r="130" spans="1:9">
      <c r="A130" s="657"/>
      <c r="B130" s="658">
        <v>22</v>
      </c>
      <c r="C130" s="658"/>
      <c r="D130" s="658"/>
      <c r="E130" s="665" t="s">
        <v>999</v>
      </c>
      <c r="F130" s="665" t="s">
        <v>30</v>
      </c>
      <c r="G130" s="666">
        <v>59609417.60999994</v>
      </c>
      <c r="I130" s="667"/>
    </row>
    <row r="131" spans="1:9">
      <c r="A131" s="657"/>
      <c r="B131" s="658">
        <v>23</v>
      </c>
      <c r="C131" s="658"/>
      <c r="D131" s="658"/>
      <c r="E131" s="665"/>
      <c r="F131" s="665" t="s">
        <v>31</v>
      </c>
      <c r="G131" s="666">
        <v>3348748.3799999985</v>
      </c>
      <c r="I131" s="667"/>
    </row>
    <row r="132" spans="1:9">
      <c r="A132" s="657"/>
      <c r="B132" s="658">
        <v>24</v>
      </c>
      <c r="C132" s="658"/>
      <c r="D132" s="658"/>
      <c r="E132" s="665" t="s">
        <v>1001</v>
      </c>
      <c r="F132" s="665" t="s">
        <v>16</v>
      </c>
      <c r="G132" s="666">
        <v>3159656.6800000011</v>
      </c>
      <c r="I132" s="667"/>
    </row>
    <row r="133" spans="1:9">
      <c r="A133" s="657"/>
      <c r="B133" s="658">
        <v>25</v>
      </c>
      <c r="C133" s="658"/>
      <c r="D133" s="658"/>
      <c r="E133" s="665"/>
      <c r="F133" s="665" t="s">
        <v>30</v>
      </c>
      <c r="G133" s="666">
        <v>11958023.299999988</v>
      </c>
      <c r="I133" s="667"/>
    </row>
    <row r="134" spans="1:9">
      <c r="A134" s="657"/>
      <c r="B134" s="658">
        <v>26</v>
      </c>
      <c r="C134" s="658"/>
      <c r="D134" s="658"/>
      <c r="E134" s="665" t="s">
        <v>999</v>
      </c>
      <c r="F134" s="665" t="s">
        <v>32</v>
      </c>
      <c r="G134" s="666">
        <v>24032675.519999988</v>
      </c>
      <c r="I134" s="667"/>
    </row>
    <row r="135" spans="1:9">
      <c r="A135" s="657"/>
      <c r="B135" s="658">
        <v>27</v>
      </c>
      <c r="C135" s="658"/>
      <c r="D135" s="658"/>
      <c r="E135" s="665" t="s">
        <v>1001</v>
      </c>
      <c r="F135" s="665" t="s">
        <v>33</v>
      </c>
      <c r="G135" s="666">
        <v>53509.310000000005</v>
      </c>
      <c r="I135" s="667"/>
    </row>
    <row r="136" spans="1:9">
      <c r="A136" s="657"/>
      <c r="B136" s="658">
        <v>28</v>
      </c>
      <c r="C136" s="658"/>
      <c r="D136" s="658"/>
      <c r="E136" s="665" t="s">
        <v>1014</v>
      </c>
      <c r="F136" s="665" t="s">
        <v>34</v>
      </c>
      <c r="G136" s="666">
        <v>115996669.96000002</v>
      </c>
      <c r="I136" s="667"/>
    </row>
    <row r="137" spans="1:9">
      <c r="A137" s="657"/>
      <c r="B137" s="658">
        <v>29</v>
      </c>
      <c r="C137" s="658"/>
      <c r="D137" s="658"/>
      <c r="E137" s="665"/>
      <c r="F137" s="665" t="s">
        <v>35</v>
      </c>
      <c r="G137" s="666">
        <v>3072342.12</v>
      </c>
      <c r="I137" s="667"/>
    </row>
    <row r="138" spans="1:9">
      <c r="A138" s="657"/>
      <c r="B138" s="658">
        <v>30</v>
      </c>
      <c r="C138" s="658"/>
      <c r="D138" s="658"/>
      <c r="E138" s="665"/>
      <c r="F138" s="665" t="s">
        <v>36</v>
      </c>
      <c r="G138" s="666">
        <v>1620968.9</v>
      </c>
      <c r="I138" s="667"/>
    </row>
    <row r="139" spans="1:9">
      <c r="A139" s="657"/>
      <c r="B139" s="658"/>
      <c r="C139" s="658"/>
      <c r="D139" s="658"/>
      <c r="E139" s="658"/>
      <c r="F139" s="658"/>
      <c r="G139" s="678"/>
    </row>
    <row r="140" spans="1:9">
      <c r="A140" s="657"/>
      <c r="B140" s="658" t="s">
        <v>2720</v>
      </c>
      <c r="C140" s="658"/>
      <c r="D140" s="658"/>
      <c r="E140" s="658"/>
      <c r="F140" s="658"/>
      <c r="G140" s="671"/>
    </row>
    <row r="141" spans="1:9" ht="16.5" thickBot="1">
      <c r="A141" s="657"/>
      <c r="B141" s="658" t="s">
        <v>37</v>
      </c>
      <c r="C141" s="658"/>
      <c r="D141" s="658"/>
      <c r="E141" s="658" t="s">
        <v>80</v>
      </c>
      <c r="F141" s="658"/>
      <c r="G141" s="679">
        <f>SUM(G7:G139)</f>
        <v>2806138112.8699989</v>
      </c>
      <c r="H141" s="652"/>
      <c r="I141" s="651"/>
    </row>
    <row r="142" spans="1:9" ht="13.5" thickBot="1">
      <c r="A142" s="661"/>
      <c r="B142" s="663"/>
      <c r="C142" s="663"/>
      <c r="D142" s="663"/>
      <c r="E142" s="663"/>
      <c r="F142" s="663"/>
      <c r="G142" s="680"/>
    </row>
    <row r="143" spans="1:9">
      <c r="G143" s="669"/>
    </row>
    <row r="144" spans="1:9">
      <c r="F144" s="653" t="s">
        <v>38</v>
      </c>
    </row>
  </sheetData>
  <phoneticPr fontId="0" type="noConversion"/>
  <printOptions horizontalCentered="1" verticalCentered="1"/>
  <pageMargins left="0.25" right="0.25" top="0.25" bottom="0.25" header="0.5" footer="0.21"/>
  <pageSetup fitToHeight="4" orientation="portrait" r:id="rId1"/>
  <headerFooter alignWithMargins="0"/>
  <rowBreaks count="2" manualBreakCount="2">
    <brk id="50" max="6" man="1"/>
    <brk id="102" max="6"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57">
    <pageSetUpPr fitToPage="1"/>
  </sheetPr>
  <dimension ref="A1:J45"/>
  <sheetViews>
    <sheetView defaultGridColor="0" view="pageBreakPreview" colorId="22" zoomScale="50" zoomScaleNormal="70" zoomScaleSheetLayoutView="50" workbookViewId="0">
      <selection activeCell="C59" sqref="C59"/>
    </sheetView>
  </sheetViews>
  <sheetFormatPr defaultColWidth="9.6640625" defaultRowHeight="15"/>
  <cols>
    <col min="1" max="1" width="4.6640625" customWidth="1"/>
    <col min="2" max="2" width="1.6640625" customWidth="1"/>
    <col min="3" max="3" width="37.6640625" customWidth="1"/>
    <col min="4" max="10" width="14.6640625" customWidth="1"/>
  </cols>
  <sheetData>
    <row r="1" spans="1:10" ht="15.75" thickBot="1">
      <c r="A1" s="77" t="str">
        <f>'Data Sheet'!$A$49</f>
        <v xml:space="preserve">Annual Report of KeySpan Gas East Corporation d/b/a National Grid  </v>
      </c>
      <c r="B1" s="77"/>
      <c r="C1" s="77"/>
      <c r="D1" s="77"/>
      <c r="E1" s="77"/>
      <c r="F1" s="77"/>
      <c r="G1" s="77"/>
      <c r="H1" s="77"/>
      <c r="I1" s="112" t="str">
        <f>'Data Sheet'!$A$45</f>
        <v>Year ended December 31, 2013</v>
      </c>
      <c r="J1" s="112"/>
    </row>
    <row r="2" spans="1:10">
      <c r="A2" s="78"/>
      <c r="B2" s="79"/>
      <c r="C2" s="79"/>
      <c r="D2" s="79"/>
      <c r="E2" s="79"/>
      <c r="F2" s="79"/>
      <c r="G2" s="79"/>
      <c r="H2" s="79"/>
      <c r="I2" s="79"/>
      <c r="J2" s="80"/>
    </row>
    <row r="3" spans="1:10" ht="15.75">
      <c r="A3" s="81" t="s">
        <v>2853</v>
      </c>
      <c r="B3" s="112"/>
      <c r="C3" s="112"/>
      <c r="D3" s="112"/>
      <c r="E3" s="112"/>
      <c r="F3" s="112"/>
      <c r="G3" s="112"/>
      <c r="H3" s="112"/>
      <c r="I3" s="112"/>
      <c r="J3" s="236"/>
    </row>
    <row r="4" spans="1:10">
      <c r="A4" s="84"/>
      <c r="B4" s="77"/>
      <c r="C4" s="77"/>
      <c r="D4" s="77"/>
      <c r="E4" s="77"/>
      <c r="F4" s="77"/>
      <c r="G4" s="77"/>
      <c r="H4" s="77"/>
      <c r="I4" s="77"/>
      <c r="J4" s="85"/>
    </row>
    <row r="5" spans="1:10">
      <c r="A5" s="84"/>
      <c r="B5" s="77"/>
      <c r="C5" s="77" t="s">
        <v>2854</v>
      </c>
      <c r="D5" s="77"/>
      <c r="E5" s="77"/>
      <c r="F5" s="77"/>
      <c r="G5" s="77"/>
      <c r="H5" s="77"/>
      <c r="I5" s="77"/>
      <c r="J5" s="85"/>
    </row>
    <row r="6" spans="1:10">
      <c r="A6" s="84"/>
      <c r="B6" s="77"/>
      <c r="C6" s="77" t="s">
        <v>874</v>
      </c>
      <c r="D6" s="77"/>
      <c r="E6" s="77"/>
      <c r="F6" s="77"/>
      <c r="G6" s="77"/>
      <c r="H6" s="77"/>
      <c r="I6" s="77"/>
      <c r="J6" s="85"/>
    </row>
    <row r="7" spans="1:10">
      <c r="A7" s="84"/>
      <c r="B7" s="77"/>
      <c r="C7" s="77" t="s">
        <v>875</v>
      </c>
      <c r="D7" s="77"/>
      <c r="E7" s="77"/>
      <c r="F7" s="77"/>
      <c r="G7" s="77"/>
      <c r="H7" s="77"/>
      <c r="I7" s="77"/>
      <c r="J7" s="85"/>
    </row>
    <row r="8" spans="1:10">
      <c r="A8" s="84"/>
      <c r="B8" s="77"/>
      <c r="C8" s="77"/>
      <c r="D8" s="77"/>
      <c r="E8" s="77"/>
      <c r="F8" s="77"/>
      <c r="G8" s="77"/>
      <c r="H8" s="77"/>
      <c r="I8" s="77"/>
      <c r="J8" s="85"/>
    </row>
    <row r="9" spans="1:10">
      <c r="A9" s="247"/>
      <c r="B9" s="88"/>
      <c r="C9" s="87"/>
      <c r="D9" s="432" t="s">
        <v>876</v>
      </c>
      <c r="E9" s="432"/>
      <c r="F9" s="432"/>
      <c r="G9" s="432"/>
      <c r="H9" s="432"/>
      <c r="I9" s="611"/>
      <c r="J9" s="256"/>
    </row>
    <row r="10" spans="1:10">
      <c r="A10" s="160" t="s">
        <v>524</v>
      </c>
      <c r="B10" s="77"/>
      <c r="C10" s="308" t="s">
        <v>231</v>
      </c>
      <c r="D10" s="220"/>
      <c r="E10" s="220"/>
      <c r="F10" s="220"/>
      <c r="G10" s="220"/>
      <c r="H10" s="220"/>
      <c r="I10" s="220"/>
      <c r="J10" s="85"/>
    </row>
    <row r="11" spans="1:10">
      <c r="A11" s="160" t="s">
        <v>529</v>
      </c>
      <c r="B11" s="77"/>
      <c r="C11" s="99"/>
      <c r="D11" s="612" t="s">
        <v>273</v>
      </c>
      <c r="E11" s="612" t="s">
        <v>273</v>
      </c>
      <c r="F11" s="612" t="s">
        <v>273</v>
      </c>
      <c r="G11" s="612"/>
      <c r="H11" s="612"/>
      <c r="I11" s="612"/>
      <c r="J11" s="437" t="s">
        <v>877</v>
      </c>
    </row>
    <row r="12" spans="1:10">
      <c r="A12" s="139"/>
      <c r="B12" s="93"/>
      <c r="C12" s="313" t="s">
        <v>2502</v>
      </c>
      <c r="D12" s="313" t="s">
        <v>2503</v>
      </c>
      <c r="E12" s="313" t="s">
        <v>272</v>
      </c>
      <c r="F12" s="313" t="s">
        <v>2279</v>
      </c>
      <c r="G12" s="313" t="s">
        <v>2468</v>
      </c>
      <c r="H12" s="313" t="s">
        <v>2469</v>
      </c>
      <c r="I12" s="313" t="s">
        <v>2470</v>
      </c>
      <c r="J12" s="219"/>
    </row>
    <row r="13" spans="1:10">
      <c r="A13" s="160">
        <v>1</v>
      </c>
      <c r="B13" s="77"/>
      <c r="C13" s="99" t="s">
        <v>878</v>
      </c>
      <c r="D13" s="99"/>
      <c r="E13" s="99"/>
      <c r="F13" s="99"/>
      <c r="G13" s="99"/>
      <c r="H13" s="99"/>
      <c r="I13" s="99"/>
      <c r="J13" s="85"/>
    </row>
    <row r="14" spans="1:10">
      <c r="A14" s="160">
        <v>2</v>
      </c>
      <c r="B14" s="77"/>
      <c r="C14" s="99"/>
      <c r="D14" s="99"/>
      <c r="E14" s="99"/>
      <c r="F14" s="99"/>
      <c r="G14" s="99"/>
      <c r="H14" s="99"/>
      <c r="I14" s="99"/>
      <c r="J14" s="85"/>
    </row>
    <row r="15" spans="1:10">
      <c r="A15" s="160">
        <v>3</v>
      </c>
      <c r="B15" s="77"/>
      <c r="C15" s="315"/>
      <c r="D15" s="99"/>
      <c r="E15" s="99"/>
      <c r="F15" s="99"/>
      <c r="G15" s="99"/>
      <c r="H15" s="99"/>
      <c r="I15" s="99"/>
      <c r="J15" s="85"/>
    </row>
    <row r="16" spans="1:10">
      <c r="A16" s="160">
        <v>4</v>
      </c>
      <c r="B16" s="77"/>
      <c r="C16" s="99"/>
      <c r="D16" s="99"/>
      <c r="E16" s="99"/>
      <c r="F16" s="99"/>
      <c r="G16" s="99"/>
      <c r="H16" s="99"/>
      <c r="I16" s="99"/>
      <c r="J16" s="85"/>
    </row>
    <row r="17" spans="1:10">
      <c r="A17" s="160">
        <v>5</v>
      </c>
      <c r="B17" s="77"/>
      <c r="C17" s="99"/>
      <c r="D17" s="99"/>
      <c r="E17" s="99"/>
      <c r="F17" s="99"/>
      <c r="G17" s="99"/>
      <c r="H17" s="99"/>
      <c r="I17" s="99"/>
      <c r="J17" s="85"/>
    </row>
    <row r="18" spans="1:10">
      <c r="A18" s="160">
        <v>6</v>
      </c>
      <c r="B18" s="77"/>
      <c r="C18" s="99" t="s">
        <v>879</v>
      </c>
      <c r="D18" s="99"/>
      <c r="E18" s="99"/>
      <c r="F18" s="99"/>
      <c r="G18" s="99"/>
      <c r="H18" s="99"/>
      <c r="I18" s="99"/>
      <c r="J18" s="85"/>
    </row>
    <row r="19" spans="1:10">
      <c r="A19" s="160">
        <v>7</v>
      </c>
      <c r="B19" s="77"/>
      <c r="C19" s="99" t="s">
        <v>880</v>
      </c>
      <c r="D19" s="99"/>
      <c r="E19" s="99"/>
      <c r="F19" s="99"/>
      <c r="G19" s="99"/>
      <c r="H19" s="99"/>
      <c r="I19" s="99"/>
      <c r="J19" s="85"/>
    </row>
    <row r="20" spans="1:10">
      <c r="A20" s="160">
        <v>8</v>
      </c>
      <c r="B20" s="77"/>
      <c r="C20" s="99" t="s">
        <v>881</v>
      </c>
      <c r="D20" s="99"/>
      <c r="E20" s="99"/>
      <c r="F20" s="99"/>
      <c r="G20" s="99"/>
      <c r="H20" s="99"/>
      <c r="I20" s="99"/>
      <c r="J20" s="85"/>
    </row>
    <row r="21" spans="1:10">
      <c r="A21" s="160">
        <v>9</v>
      </c>
      <c r="B21" s="77"/>
      <c r="C21" s="99" t="s">
        <v>882</v>
      </c>
      <c r="D21" s="99"/>
      <c r="E21" s="99"/>
      <c r="F21" s="99"/>
      <c r="G21" s="99"/>
      <c r="H21" s="99"/>
      <c r="I21" s="99"/>
      <c r="J21" s="85"/>
    </row>
    <row r="22" spans="1:10">
      <c r="A22" s="160">
        <v>10</v>
      </c>
      <c r="B22" s="77"/>
      <c r="C22" s="99" t="s">
        <v>883</v>
      </c>
      <c r="D22" s="99"/>
      <c r="E22" s="99"/>
      <c r="F22" s="99"/>
      <c r="G22" s="99"/>
      <c r="H22" s="99"/>
      <c r="I22" s="99"/>
      <c r="J22" s="85"/>
    </row>
    <row r="23" spans="1:10">
      <c r="A23" s="160">
        <v>11</v>
      </c>
      <c r="B23" s="77"/>
      <c r="C23" s="99" t="s">
        <v>884</v>
      </c>
      <c r="D23" s="613"/>
      <c r="E23" s="613"/>
      <c r="F23" s="613"/>
      <c r="G23" s="99"/>
      <c r="H23" s="99"/>
      <c r="I23" s="99"/>
      <c r="J23" s="614"/>
    </row>
    <row r="24" spans="1:10">
      <c r="A24" s="160">
        <v>12</v>
      </c>
      <c r="B24" s="77"/>
      <c r="C24" s="99" t="s">
        <v>885</v>
      </c>
      <c r="D24" s="99"/>
      <c r="E24" s="99"/>
      <c r="F24" s="99"/>
      <c r="G24" s="99"/>
      <c r="H24" s="99"/>
      <c r="I24" s="99"/>
      <c r="J24" s="85"/>
    </row>
    <row r="25" spans="1:10">
      <c r="A25" s="160">
        <v>13</v>
      </c>
      <c r="B25" s="77"/>
      <c r="C25" s="99" t="s">
        <v>881</v>
      </c>
      <c r="D25" s="99"/>
      <c r="E25" s="99"/>
      <c r="F25" s="99"/>
      <c r="G25" s="99"/>
      <c r="H25" s="99"/>
      <c r="I25" s="99"/>
      <c r="J25" s="85"/>
    </row>
    <row r="26" spans="1:10">
      <c r="A26" s="160">
        <v>14</v>
      </c>
      <c r="B26" s="77"/>
      <c r="C26" s="99" t="s">
        <v>882</v>
      </c>
      <c r="D26" s="99"/>
      <c r="E26" s="99"/>
      <c r="F26" s="99"/>
      <c r="G26" s="99"/>
      <c r="H26" s="99"/>
      <c r="I26" s="99"/>
      <c r="J26" s="85"/>
    </row>
    <row r="27" spans="1:10">
      <c r="A27" s="160">
        <v>15</v>
      </c>
      <c r="B27" s="77"/>
      <c r="C27" s="99" t="s">
        <v>883</v>
      </c>
      <c r="D27" s="99"/>
      <c r="E27" s="99"/>
      <c r="F27" s="99"/>
      <c r="G27" s="99"/>
      <c r="H27" s="99"/>
      <c r="I27" s="99"/>
      <c r="J27" s="85"/>
    </row>
    <row r="28" spans="1:10">
      <c r="A28" s="160">
        <v>16</v>
      </c>
      <c r="B28" s="77"/>
      <c r="C28" s="99" t="s">
        <v>884</v>
      </c>
      <c r="D28" s="99"/>
      <c r="E28" s="99"/>
      <c r="F28" s="99"/>
      <c r="G28" s="99"/>
      <c r="H28" s="99"/>
      <c r="I28" s="99"/>
      <c r="J28" s="85"/>
    </row>
    <row r="29" spans="1:10">
      <c r="A29" s="160">
        <v>17</v>
      </c>
      <c r="B29" s="77"/>
      <c r="C29" s="99" t="s">
        <v>885</v>
      </c>
      <c r="D29" s="99"/>
      <c r="E29" s="99"/>
      <c r="F29" s="99"/>
      <c r="G29" s="99"/>
      <c r="H29" s="99"/>
      <c r="I29" s="99"/>
      <c r="J29" s="85"/>
    </row>
    <row r="30" spans="1:10">
      <c r="A30" s="160">
        <v>18</v>
      </c>
      <c r="B30" s="77"/>
      <c r="C30" s="99" t="s">
        <v>881</v>
      </c>
      <c r="D30" s="99"/>
      <c r="E30" s="99"/>
      <c r="F30" s="99"/>
      <c r="G30" s="99"/>
      <c r="H30" s="99"/>
      <c r="I30" s="99"/>
      <c r="J30" s="85"/>
    </row>
    <row r="31" spans="1:10">
      <c r="A31" s="160">
        <v>19</v>
      </c>
      <c r="B31" s="77"/>
      <c r="C31" s="99" t="s">
        <v>882</v>
      </c>
      <c r="D31" s="99"/>
      <c r="E31" s="99"/>
      <c r="F31" s="99"/>
      <c r="G31" s="99"/>
      <c r="H31" s="99"/>
      <c r="I31" s="99"/>
      <c r="J31" s="85"/>
    </row>
    <row r="32" spans="1:10">
      <c r="A32" s="160">
        <v>20</v>
      </c>
      <c r="B32" s="77"/>
      <c r="C32" s="99" t="s">
        <v>883</v>
      </c>
      <c r="D32" s="99"/>
      <c r="E32" s="99"/>
      <c r="F32" s="99"/>
      <c r="G32" s="99"/>
      <c r="H32" s="99"/>
      <c r="I32" s="99"/>
      <c r="J32" s="85"/>
    </row>
    <row r="33" spans="1:10">
      <c r="A33" s="160">
        <v>21</v>
      </c>
      <c r="B33" s="77"/>
      <c r="C33" s="99" t="s">
        <v>884</v>
      </c>
      <c r="D33" s="99"/>
      <c r="E33" s="99"/>
      <c r="F33" s="99"/>
      <c r="G33" s="99"/>
      <c r="H33" s="99"/>
      <c r="I33" s="99"/>
      <c r="J33" s="85"/>
    </row>
    <row r="34" spans="1:10">
      <c r="A34" s="160">
        <v>22</v>
      </c>
      <c r="B34" s="77"/>
      <c r="C34" s="99" t="s">
        <v>885</v>
      </c>
      <c r="D34" s="99"/>
      <c r="E34" s="99"/>
      <c r="F34" s="99"/>
      <c r="G34" s="99"/>
      <c r="H34" s="99"/>
      <c r="I34" s="99"/>
      <c r="J34" s="85"/>
    </row>
    <row r="35" spans="1:10">
      <c r="A35" s="160">
        <v>23</v>
      </c>
      <c r="B35" s="77"/>
      <c r="C35" s="99" t="s">
        <v>886</v>
      </c>
      <c r="D35" s="87"/>
      <c r="E35" s="87"/>
      <c r="F35" s="87"/>
      <c r="G35" s="87"/>
      <c r="H35" s="87"/>
      <c r="I35" s="87"/>
      <c r="J35" s="256"/>
    </row>
    <row r="36" spans="1:10">
      <c r="A36" s="160">
        <v>24</v>
      </c>
      <c r="B36" s="77"/>
      <c r="C36" s="99" t="s">
        <v>887</v>
      </c>
      <c r="D36" s="99"/>
      <c r="E36" s="99"/>
      <c r="F36" s="99"/>
      <c r="G36" s="99"/>
      <c r="H36" s="99"/>
      <c r="I36" s="99"/>
      <c r="J36" s="85"/>
    </row>
    <row r="37" spans="1:10">
      <c r="A37" s="160">
        <v>25</v>
      </c>
      <c r="B37" s="77"/>
      <c r="C37" s="99" t="s">
        <v>888</v>
      </c>
      <c r="D37" s="99"/>
      <c r="E37" s="99"/>
      <c r="F37" s="99"/>
      <c r="G37" s="99"/>
      <c r="H37" s="99"/>
      <c r="I37" s="99"/>
      <c r="J37" s="85"/>
    </row>
    <row r="38" spans="1:10">
      <c r="A38" s="160">
        <v>26</v>
      </c>
      <c r="B38" s="77"/>
      <c r="C38" s="99" t="s">
        <v>889</v>
      </c>
      <c r="D38" s="99"/>
      <c r="E38" s="99"/>
      <c r="F38" s="99"/>
      <c r="G38" s="99"/>
      <c r="H38" s="99"/>
      <c r="I38" s="99"/>
      <c r="J38" s="85"/>
    </row>
    <row r="39" spans="1:10">
      <c r="A39" s="160">
        <v>27</v>
      </c>
      <c r="B39" s="77"/>
      <c r="C39" s="99" t="s">
        <v>944</v>
      </c>
      <c r="D39" s="99"/>
      <c r="E39" s="99"/>
      <c r="F39" s="99"/>
      <c r="G39" s="99"/>
      <c r="H39" s="99"/>
      <c r="I39" s="99"/>
      <c r="J39" s="85"/>
    </row>
    <row r="40" spans="1:10">
      <c r="A40" s="160">
        <v>28</v>
      </c>
      <c r="B40" s="77"/>
      <c r="C40" s="99" t="s">
        <v>890</v>
      </c>
      <c r="D40" s="99"/>
      <c r="E40" s="99"/>
      <c r="F40" s="99"/>
      <c r="G40" s="99"/>
      <c r="H40" s="99"/>
      <c r="I40" s="99"/>
      <c r="J40" s="85"/>
    </row>
    <row r="41" spans="1:10">
      <c r="A41" s="160">
        <v>29</v>
      </c>
      <c r="B41" s="77"/>
      <c r="C41" s="99" t="s">
        <v>891</v>
      </c>
      <c r="D41" s="99"/>
      <c r="E41" s="99"/>
      <c r="F41" s="99"/>
      <c r="G41" s="99"/>
      <c r="H41" s="99"/>
      <c r="I41" s="99"/>
      <c r="J41" s="85"/>
    </row>
    <row r="42" spans="1:10">
      <c r="A42" s="160">
        <v>30</v>
      </c>
      <c r="B42" s="77"/>
      <c r="C42" s="99" t="s">
        <v>892</v>
      </c>
      <c r="D42" s="615"/>
      <c r="E42" s="615"/>
      <c r="F42" s="615"/>
      <c r="G42" s="615"/>
      <c r="H42" s="615"/>
      <c r="I42" s="615"/>
      <c r="J42" s="616"/>
    </row>
    <row r="43" spans="1:10" ht="15.75" thickBot="1">
      <c r="A43" s="259">
        <v>31</v>
      </c>
      <c r="B43" s="116"/>
      <c r="C43" s="115" t="s">
        <v>893</v>
      </c>
      <c r="D43" s="384"/>
      <c r="E43" s="384"/>
      <c r="F43" s="384"/>
      <c r="G43" s="384"/>
      <c r="H43" s="384"/>
      <c r="I43" s="384"/>
      <c r="J43" s="439"/>
    </row>
    <row r="44" spans="1:10">
      <c r="A44" s="77"/>
      <c r="B44" s="77"/>
      <c r="C44" s="77"/>
      <c r="D44" s="77"/>
      <c r="E44" s="77"/>
      <c r="F44" s="77"/>
      <c r="G44" s="77"/>
      <c r="H44" s="77"/>
      <c r="I44" s="77"/>
      <c r="J44" s="415" t="s">
        <v>1159</v>
      </c>
    </row>
    <row r="45" spans="1:10">
      <c r="A45" s="40" t="s">
        <v>894</v>
      </c>
      <c r="B45" s="40"/>
      <c r="C45" s="40"/>
      <c r="D45" s="40"/>
      <c r="E45" s="40"/>
      <c r="F45" s="40"/>
      <c r="G45" s="40"/>
      <c r="H45" s="40"/>
      <c r="I45" s="40"/>
      <c r="J45" s="40"/>
    </row>
  </sheetData>
  <phoneticPr fontId="0" type="noConversion"/>
  <printOptions horizontalCentered="1" verticalCentered="1"/>
  <pageMargins left="0.25" right="0.25" top="0.25" bottom="0.25" header="0.5" footer="0.21"/>
  <pageSetup scale="76"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58">
    <pageSetUpPr fitToPage="1"/>
  </sheetPr>
  <dimension ref="A1:I146"/>
  <sheetViews>
    <sheetView defaultGridColor="0" view="pageBreakPreview" colorId="22" zoomScale="60" zoomScaleNormal="70" workbookViewId="0">
      <selection activeCell="C59" sqref="C59"/>
    </sheetView>
  </sheetViews>
  <sheetFormatPr defaultColWidth="9.6640625" defaultRowHeight="15"/>
  <cols>
    <col min="1" max="1" width="4.6640625" customWidth="1"/>
    <col min="2" max="2" width="30.6640625" customWidth="1"/>
    <col min="3" max="9" width="10.6640625" customWidth="1"/>
  </cols>
  <sheetData>
    <row r="1" spans="1:9" ht="15.75" thickBot="1">
      <c r="A1" s="77" t="str">
        <f>'Data Sheet'!$A$49</f>
        <v xml:space="preserve">Annual Report of KeySpan Gas East Corporation d/b/a National Grid  </v>
      </c>
      <c r="B1" s="77"/>
      <c r="C1" s="77"/>
      <c r="D1" s="77"/>
      <c r="E1" s="77"/>
      <c r="F1" s="77"/>
      <c r="G1" s="112" t="str">
        <f>'Data Sheet'!$A$45</f>
        <v>Year ended December 31, 2013</v>
      </c>
      <c r="H1" s="112"/>
      <c r="I1" s="112"/>
    </row>
    <row r="2" spans="1:9">
      <c r="A2" s="78"/>
      <c r="B2" s="79"/>
      <c r="C2" s="79"/>
      <c r="D2" s="79"/>
      <c r="E2" s="79"/>
      <c r="F2" s="79"/>
      <c r="G2" s="79"/>
      <c r="H2" s="79"/>
      <c r="I2" s="80"/>
    </row>
    <row r="3" spans="1:9" ht="15.75">
      <c r="A3" s="81" t="s">
        <v>895</v>
      </c>
      <c r="B3" s="112"/>
      <c r="C3" s="112"/>
      <c r="D3" s="112"/>
      <c r="E3" s="112"/>
      <c r="F3" s="112"/>
      <c r="G3" s="112"/>
      <c r="H3" s="112"/>
      <c r="I3" s="236"/>
    </row>
    <row r="4" spans="1:9">
      <c r="A4" s="84"/>
      <c r="B4" s="77"/>
      <c r="C4" s="77"/>
      <c r="D4" s="77"/>
      <c r="E4" s="77"/>
      <c r="F4" s="77"/>
      <c r="G4" s="77"/>
      <c r="H4" s="77"/>
      <c r="I4" s="85"/>
    </row>
    <row r="5" spans="1:9">
      <c r="A5" s="84"/>
      <c r="B5" s="77" t="s">
        <v>896</v>
      </c>
      <c r="C5" s="77"/>
      <c r="D5" s="77"/>
      <c r="E5" s="77"/>
      <c r="F5" s="77"/>
      <c r="G5" s="77"/>
      <c r="H5" s="77"/>
      <c r="I5" s="85"/>
    </row>
    <row r="6" spans="1:9">
      <c r="A6" s="91"/>
      <c r="B6" s="93"/>
      <c r="C6" s="93"/>
      <c r="D6" s="93"/>
      <c r="E6" s="93"/>
      <c r="F6" s="93"/>
      <c r="G6" s="93"/>
      <c r="H6" s="93"/>
      <c r="I6" s="219"/>
    </row>
    <row r="7" spans="1:9">
      <c r="A7" s="109"/>
      <c r="B7" s="220"/>
      <c r="C7" s="112" t="s">
        <v>897</v>
      </c>
      <c r="D7" s="372"/>
      <c r="E7" s="251" t="s">
        <v>898</v>
      </c>
      <c r="F7" s="251"/>
      <c r="G7" s="251"/>
      <c r="H7" s="309"/>
      <c r="I7" s="85"/>
    </row>
    <row r="8" spans="1:9">
      <c r="A8" s="109"/>
      <c r="B8" s="220"/>
      <c r="C8" s="112" t="s">
        <v>2009</v>
      </c>
      <c r="D8" s="372"/>
      <c r="E8" s="308" t="s">
        <v>899</v>
      </c>
      <c r="F8" s="308" t="s">
        <v>900</v>
      </c>
      <c r="G8" s="308" t="s">
        <v>901</v>
      </c>
      <c r="H8" s="308" t="s">
        <v>902</v>
      </c>
      <c r="I8" s="437" t="s">
        <v>903</v>
      </c>
    </row>
    <row r="9" spans="1:9">
      <c r="A9" s="109"/>
      <c r="B9" s="220"/>
      <c r="C9" s="87"/>
      <c r="D9" s="87"/>
      <c r="E9" s="308" t="s">
        <v>904</v>
      </c>
      <c r="F9" s="308" t="s">
        <v>904</v>
      </c>
      <c r="G9" s="308" t="s">
        <v>1652</v>
      </c>
      <c r="H9" s="308" t="s">
        <v>1633</v>
      </c>
      <c r="I9" s="437" t="s">
        <v>905</v>
      </c>
    </row>
    <row r="10" spans="1:9">
      <c r="A10" s="109" t="s">
        <v>524</v>
      </c>
      <c r="B10" s="311" t="s">
        <v>906</v>
      </c>
      <c r="C10" s="308" t="s">
        <v>907</v>
      </c>
      <c r="D10" s="308" t="s">
        <v>908</v>
      </c>
      <c r="E10" s="308" t="s">
        <v>2009</v>
      </c>
      <c r="F10" s="308" t="s">
        <v>2009</v>
      </c>
      <c r="G10" s="308" t="s">
        <v>2009</v>
      </c>
      <c r="H10" s="308" t="s">
        <v>909</v>
      </c>
      <c r="I10" s="437" t="s">
        <v>1636</v>
      </c>
    </row>
    <row r="11" spans="1:9">
      <c r="A11" s="237" t="s">
        <v>529</v>
      </c>
      <c r="B11" s="312" t="s">
        <v>2502</v>
      </c>
      <c r="C11" s="313" t="s">
        <v>2503</v>
      </c>
      <c r="D11" s="313" t="s">
        <v>272</v>
      </c>
      <c r="E11" s="313" t="s">
        <v>2279</v>
      </c>
      <c r="F11" s="313" t="s">
        <v>2468</v>
      </c>
      <c r="G11" s="313" t="s">
        <v>2469</v>
      </c>
      <c r="H11" s="313" t="s">
        <v>2470</v>
      </c>
      <c r="I11" s="438" t="s">
        <v>2471</v>
      </c>
    </row>
    <row r="12" spans="1:9">
      <c r="A12" s="109">
        <v>1</v>
      </c>
      <c r="B12" s="220" t="s">
        <v>1673</v>
      </c>
      <c r="C12" s="99"/>
      <c r="D12" s="99"/>
      <c r="E12" s="99"/>
      <c r="F12" s="99"/>
      <c r="G12" s="99"/>
      <c r="H12" s="99"/>
      <c r="I12" s="85"/>
    </row>
    <row r="13" spans="1:9">
      <c r="A13" s="109">
        <v>2</v>
      </c>
      <c r="B13" s="220"/>
      <c r="C13" s="99"/>
      <c r="D13" s="99"/>
      <c r="E13" s="99"/>
      <c r="F13" s="99"/>
      <c r="G13" s="99"/>
      <c r="H13" s="99"/>
      <c r="I13" s="85"/>
    </row>
    <row r="14" spans="1:9">
      <c r="A14" s="109">
        <v>3</v>
      </c>
      <c r="B14" s="189"/>
      <c r="C14" s="99"/>
      <c r="D14" s="99"/>
      <c r="E14" s="99"/>
      <c r="F14" s="99"/>
      <c r="G14" s="99"/>
      <c r="H14" s="99"/>
      <c r="I14" s="85"/>
    </row>
    <row r="15" spans="1:9">
      <c r="A15" s="109">
        <v>4</v>
      </c>
      <c r="B15" s="220"/>
      <c r="C15" s="99"/>
      <c r="D15" s="99"/>
      <c r="E15" s="99"/>
      <c r="F15" s="99"/>
      <c r="G15" s="99"/>
      <c r="H15" s="99"/>
      <c r="I15" s="85"/>
    </row>
    <row r="16" spans="1:9">
      <c r="A16" s="109">
        <v>5</v>
      </c>
      <c r="B16" s="220"/>
      <c r="C16" s="99"/>
      <c r="D16" s="99"/>
      <c r="E16" s="99"/>
      <c r="F16" s="99"/>
      <c r="G16" s="99"/>
      <c r="H16" s="99"/>
      <c r="I16" s="85"/>
    </row>
    <row r="17" spans="1:9">
      <c r="A17" s="109">
        <v>6</v>
      </c>
      <c r="B17" s="220"/>
      <c r="C17" s="99"/>
      <c r="D17" s="99"/>
      <c r="E17" s="99"/>
      <c r="F17" s="99"/>
      <c r="G17" s="99"/>
      <c r="H17" s="99"/>
      <c r="I17" s="85"/>
    </row>
    <row r="18" spans="1:9">
      <c r="A18" s="109">
        <v>7</v>
      </c>
      <c r="B18" s="220"/>
      <c r="C18" s="99"/>
      <c r="D18" s="99"/>
      <c r="E18" s="99"/>
      <c r="F18" s="99"/>
      <c r="G18" s="99"/>
      <c r="H18" s="99"/>
      <c r="I18" s="85"/>
    </row>
    <row r="19" spans="1:9">
      <c r="A19" s="109">
        <v>8</v>
      </c>
      <c r="B19" s="220"/>
      <c r="C19" s="99"/>
      <c r="D19" s="99"/>
      <c r="E19" s="99"/>
      <c r="F19" s="99"/>
      <c r="G19" s="99"/>
      <c r="H19" s="99"/>
      <c r="I19" s="85"/>
    </row>
    <row r="20" spans="1:9">
      <c r="A20" s="109">
        <v>9</v>
      </c>
      <c r="B20" s="220"/>
      <c r="C20" s="99"/>
      <c r="D20" s="99"/>
      <c r="E20" s="99"/>
      <c r="F20" s="99"/>
      <c r="G20" s="99"/>
      <c r="H20" s="99"/>
      <c r="I20" s="85"/>
    </row>
    <row r="21" spans="1:9">
      <c r="A21" s="109">
        <v>10</v>
      </c>
      <c r="B21" s="220"/>
      <c r="C21" s="99"/>
      <c r="D21" s="99"/>
      <c r="E21" s="99"/>
      <c r="F21" s="99"/>
      <c r="G21" s="99"/>
      <c r="H21" s="99"/>
      <c r="I21" s="85"/>
    </row>
    <row r="22" spans="1:9">
      <c r="A22" s="109">
        <v>11</v>
      </c>
      <c r="B22" s="220"/>
      <c r="C22" s="99"/>
      <c r="D22" s="99"/>
      <c r="E22" s="99"/>
      <c r="F22" s="99"/>
      <c r="G22" s="99"/>
      <c r="H22" s="99"/>
      <c r="I22" s="85"/>
    </row>
    <row r="23" spans="1:9">
      <c r="A23" s="109">
        <v>12</v>
      </c>
      <c r="B23" s="220"/>
      <c r="C23" s="99"/>
      <c r="D23" s="99"/>
      <c r="E23" s="99"/>
      <c r="F23" s="99"/>
      <c r="G23" s="99"/>
      <c r="H23" s="99"/>
      <c r="I23" s="85"/>
    </row>
    <row r="24" spans="1:9">
      <c r="A24" s="109">
        <v>13</v>
      </c>
      <c r="B24" s="220"/>
      <c r="C24" s="99"/>
      <c r="D24" s="99"/>
      <c r="E24" s="99"/>
      <c r="F24" s="99"/>
      <c r="G24" s="99"/>
      <c r="H24" s="99"/>
      <c r="I24" s="85"/>
    </row>
    <row r="25" spans="1:9">
      <c r="A25" s="109" t="s">
        <v>2022</v>
      </c>
      <c r="B25" s="220"/>
      <c r="C25" s="613"/>
      <c r="D25" s="613"/>
      <c r="E25" s="613"/>
      <c r="F25" s="99"/>
      <c r="G25" s="99"/>
      <c r="H25" s="99"/>
      <c r="I25" s="614"/>
    </row>
    <row r="26" spans="1:9">
      <c r="A26" s="237" t="s">
        <v>2023</v>
      </c>
      <c r="B26" s="252" t="s">
        <v>910</v>
      </c>
      <c r="C26" s="441"/>
      <c r="D26" s="441"/>
      <c r="E26" s="441"/>
      <c r="F26" s="441"/>
      <c r="G26" s="441"/>
      <c r="H26" s="441"/>
      <c r="I26" s="424"/>
    </row>
    <row r="27" spans="1:9">
      <c r="A27" s="109"/>
      <c r="B27" s="77" t="s">
        <v>911</v>
      </c>
      <c r="C27" s="77"/>
      <c r="D27" s="77"/>
      <c r="E27" s="77"/>
      <c r="F27" s="77"/>
      <c r="G27" s="77"/>
      <c r="H27" s="77"/>
      <c r="I27" s="85"/>
    </row>
    <row r="28" spans="1:9">
      <c r="A28" s="109"/>
      <c r="B28" s="77" t="s">
        <v>273</v>
      </c>
      <c r="C28" s="77"/>
      <c r="D28" s="77"/>
      <c r="E28" s="77"/>
      <c r="F28" s="77"/>
      <c r="G28" s="77"/>
      <c r="H28" s="77"/>
      <c r="I28" s="85"/>
    </row>
    <row r="29" spans="1:9">
      <c r="A29" s="109"/>
      <c r="B29" s="77" t="s">
        <v>273</v>
      </c>
      <c r="C29" s="77"/>
      <c r="D29" s="77"/>
      <c r="E29" s="77"/>
      <c r="F29" s="77"/>
      <c r="G29" s="77"/>
      <c r="H29" s="77"/>
      <c r="I29" s="85"/>
    </row>
    <row r="30" spans="1:9">
      <c r="A30" s="109"/>
      <c r="B30" s="77" t="s">
        <v>273</v>
      </c>
      <c r="C30" s="77"/>
      <c r="D30" s="77"/>
      <c r="E30" s="77"/>
      <c r="F30" s="77"/>
      <c r="G30" s="77"/>
      <c r="H30" s="77"/>
      <c r="I30" s="85"/>
    </row>
    <row r="31" spans="1:9">
      <c r="A31" s="109"/>
      <c r="B31" s="77"/>
      <c r="C31" s="77"/>
      <c r="D31" s="77"/>
      <c r="E31" s="77"/>
      <c r="F31" s="77"/>
      <c r="G31" s="77"/>
      <c r="H31" s="77"/>
      <c r="I31" s="85"/>
    </row>
    <row r="32" spans="1:9">
      <c r="A32" s="109"/>
      <c r="B32" s="77"/>
      <c r="C32" s="77"/>
      <c r="D32" s="77"/>
      <c r="E32" s="77"/>
      <c r="F32" s="77"/>
      <c r="G32" s="77"/>
      <c r="H32" s="77"/>
      <c r="I32" s="85"/>
    </row>
    <row r="33" spans="1:9">
      <c r="A33" s="109"/>
      <c r="B33" s="77"/>
      <c r="C33" s="77"/>
      <c r="D33" s="77"/>
      <c r="E33" s="77"/>
      <c r="F33" s="77"/>
      <c r="G33" s="77"/>
      <c r="H33" s="77"/>
      <c r="I33" s="85"/>
    </row>
    <row r="34" spans="1:9">
      <c r="A34" s="255"/>
      <c r="B34" s="88"/>
      <c r="C34" s="88"/>
      <c r="D34" s="88"/>
      <c r="E34" s="88"/>
      <c r="F34" s="88"/>
      <c r="G34" s="88"/>
      <c r="H34" s="88"/>
      <c r="I34" s="256"/>
    </row>
    <row r="35" spans="1:9" ht="15.75">
      <c r="A35" s="109"/>
      <c r="B35" s="617" t="s">
        <v>912</v>
      </c>
      <c r="C35" s="112"/>
      <c r="D35" s="618"/>
      <c r="E35" s="618"/>
      <c r="F35" s="618"/>
      <c r="G35" s="112"/>
      <c r="H35" s="618"/>
      <c r="I35" s="619"/>
    </row>
    <row r="36" spans="1:9">
      <c r="A36" s="109"/>
      <c r="B36" s="77"/>
      <c r="C36" s="77"/>
      <c r="D36" s="77"/>
      <c r="E36" s="77"/>
      <c r="F36" s="77"/>
      <c r="G36" s="77"/>
      <c r="H36" s="77"/>
      <c r="I36" s="191"/>
    </row>
    <row r="37" spans="1:9">
      <c r="A37" s="109"/>
      <c r="B37" s="77" t="s">
        <v>2869</v>
      </c>
      <c r="C37" s="77"/>
      <c r="D37" s="77"/>
      <c r="E37" s="77"/>
      <c r="F37" s="77"/>
      <c r="G37" s="77"/>
      <c r="H37" s="77"/>
      <c r="I37" s="191"/>
    </row>
    <row r="38" spans="1:9">
      <c r="A38" s="109"/>
      <c r="B38" s="77" t="s">
        <v>2870</v>
      </c>
      <c r="C38" s="77"/>
      <c r="D38" s="77"/>
      <c r="E38" s="77"/>
      <c r="F38" s="77"/>
      <c r="G38" s="77"/>
      <c r="H38" s="77"/>
      <c r="I38" s="191"/>
    </row>
    <row r="39" spans="1:9">
      <c r="A39" s="237"/>
      <c r="B39" s="93"/>
      <c r="C39" s="93"/>
      <c r="D39" s="93"/>
      <c r="E39" s="93"/>
      <c r="F39" s="93"/>
      <c r="G39" s="93"/>
      <c r="H39" s="93"/>
      <c r="I39" s="219"/>
    </row>
    <row r="40" spans="1:9">
      <c r="A40" s="109"/>
      <c r="B40" s="220"/>
      <c r="C40" s="308" t="s">
        <v>176</v>
      </c>
      <c r="D40" s="308" t="s">
        <v>177</v>
      </c>
      <c r="E40" s="77"/>
      <c r="F40" s="77"/>
      <c r="G40" s="99"/>
      <c r="H40" s="308" t="s">
        <v>176</v>
      </c>
      <c r="I40" s="437" t="s">
        <v>177</v>
      </c>
    </row>
    <row r="41" spans="1:9">
      <c r="A41" s="109" t="s">
        <v>524</v>
      </c>
      <c r="B41" s="311" t="s">
        <v>906</v>
      </c>
      <c r="C41" s="444" t="s">
        <v>178</v>
      </c>
      <c r="D41" s="444" t="s">
        <v>179</v>
      </c>
      <c r="E41" s="112" t="s">
        <v>906</v>
      </c>
      <c r="F41" s="112"/>
      <c r="G41" s="372"/>
      <c r="H41" s="444" t="s">
        <v>178</v>
      </c>
      <c r="I41" s="620" t="s">
        <v>179</v>
      </c>
    </row>
    <row r="42" spans="1:9">
      <c r="A42" s="237" t="s">
        <v>529</v>
      </c>
      <c r="B42" s="312" t="s">
        <v>2502</v>
      </c>
      <c r="C42" s="313" t="s">
        <v>2503</v>
      </c>
      <c r="D42" s="313" t="s">
        <v>272</v>
      </c>
      <c r="E42" s="251" t="s">
        <v>2279</v>
      </c>
      <c r="F42" s="251"/>
      <c r="G42" s="309"/>
      <c r="H42" s="313" t="s">
        <v>2468</v>
      </c>
      <c r="I42" s="438" t="s">
        <v>2469</v>
      </c>
    </row>
    <row r="43" spans="1:9">
      <c r="A43" s="109">
        <v>16</v>
      </c>
      <c r="B43" s="220" t="s">
        <v>1673</v>
      </c>
      <c r="C43" s="99"/>
      <c r="D43" s="99"/>
      <c r="E43" s="77"/>
      <c r="F43" s="77"/>
      <c r="G43" s="99"/>
      <c r="H43" s="99"/>
      <c r="I43" s="85"/>
    </row>
    <row r="44" spans="1:9">
      <c r="A44" s="109">
        <v>17</v>
      </c>
      <c r="B44" s="220"/>
      <c r="C44" s="99"/>
      <c r="D44" s="99"/>
      <c r="E44" s="77"/>
      <c r="F44" s="77"/>
      <c r="G44" s="99"/>
      <c r="H44" s="99"/>
      <c r="I44" s="85"/>
    </row>
    <row r="45" spans="1:9">
      <c r="A45" s="109">
        <v>18</v>
      </c>
      <c r="B45" s="220"/>
      <c r="C45" s="99"/>
      <c r="D45" s="99"/>
      <c r="E45" s="77"/>
      <c r="F45" s="77"/>
      <c r="G45" s="99"/>
      <c r="H45" s="99"/>
      <c r="I45" s="85"/>
    </row>
    <row r="46" spans="1:9">
      <c r="A46" s="109">
        <v>19</v>
      </c>
      <c r="B46" s="220"/>
      <c r="C46" s="99"/>
      <c r="D46" s="99"/>
      <c r="E46" s="77"/>
      <c r="F46" s="77"/>
      <c r="G46" s="99"/>
      <c r="H46" s="99"/>
      <c r="I46" s="85"/>
    </row>
    <row r="47" spans="1:9">
      <c r="A47" s="109">
        <v>20</v>
      </c>
      <c r="B47" s="220"/>
      <c r="C47" s="99"/>
      <c r="D47" s="99"/>
      <c r="E47" s="77"/>
      <c r="F47" s="77"/>
      <c r="G47" s="99"/>
      <c r="H47" s="99"/>
      <c r="I47" s="85"/>
    </row>
    <row r="48" spans="1:9">
      <c r="A48" s="109">
        <v>21</v>
      </c>
      <c r="B48" s="220"/>
      <c r="C48" s="99"/>
      <c r="D48" s="99"/>
      <c r="E48" s="77"/>
      <c r="F48" s="77"/>
      <c r="G48" s="99"/>
      <c r="H48" s="99"/>
      <c r="I48" s="85"/>
    </row>
    <row r="49" spans="1:9">
      <c r="A49" s="109">
        <v>22</v>
      </c>
      <c r="B49" s="220"/>
      <c r="C49" s="99"/>
      <c r="D49" s="99"/>
      <c r="E49" s="77"/>
      <c r="F49" s="77"/>
      <c r="G49" s="99"/>
      <c r="H49" s="99"/>
      <c r="I49" s="85"/>
    </row>
    <row r="50" spans="1:9">
      <c r="A50" s="109">
        <v>23</v>
      </c>
      <c r="B50" s="220"/>
      <c r="C50" s="99"/>
      <c r="D50" s="99"/>
      <c r="E50" s="77"/>
      <c r="F50" s="77"/>
      <c r="G50" s="99"/>
      <c r="H50" s="99"/>
      <c r="I50" s="85"/>
    </row>
    <row r="51" spans="1:9">
      <c r="A51" s="109">
        <v>24</v>
      </c>
      <c r="B51" s="220"/>
      <c r="C51" s="99"/>
      <c r="D51" s="99"/>
      <c r="E51" s="77"/>
      <c r="F51" s="77"/>
      <c r="G51" s="99"/>
      <c r="H51" s="99"/>
      <c r="I51" s="85"/>
    </row>
    <row r="52" spans="1:9">
      <c r="A52" s="237">
        <v>25</v>
      </c>
      <c r="B52" s="252"/>
      <c r="C52" s="92"/>
      <c r="D52" s="92"/>
      <c r="E52" s="93"/>
      <c r="F52" s="93"/>
      <c r="G52" s="313" t="s">
        <v>1435</v>
      </c>
      <c r="H52" s="441"/>
      <c r="I52" s="424"/>
    </row>
    <row r="53" spans="1:9">
      <c r="A53" s="109"/>
      <c r="B53" s="77" t="s">
        <v>180</v>
      </c>
      <c r="C53" s="77"/>
      <c r="D53" s="77"/>
      <c r="E53" s="77"/>
      <c r="F53" s="77"/>
      <c r="G53" s="77"/>
      <c r="H53" s="77"/>
      <c r="I53" s="85"/>
    </row>
    <row r="54" spans="1:9">
      <c r="A54" s="109"/>
      <c r="B54" s="77" t="s">
        <v>181</v>
      </c>
      <c r="C54" s="77"/>
      <c r="D54" s="77"/>
      <c r="E54" s="77"/>
      <c r="F54" s="77"/>
      <c r="G54" s="77"/>
      <c r="H54" s="77"/>
      <c r="I54" s="85"/>
    </row>
    <row r="55" spans="1:9">
      <c r="A55" s="109"/>
      <c r="B55" s="77"/>
      <c r="C55" s="77"/>
      <c r="D55" s="77"/>
      <c r="E55" s="77"/>
      <c r="F55" s="77"/>
      <c r="G55" s="77"/>
      <c r="H55" s="77"/>
      <c r="I55" s="85"/>
    </row>
    <row r="56" spans="1:9">
      <c r="A56" s="109"/>
      <c r="B56" s="77"/>
      <c r="C56" s="77"/>
      <c r="D56" s="77"/>
      <c r="E56" s="77"/>
      <c r="F56" s="77"/>
      <c r="G56" s="77"/>
      <c r="H56" s="77"/>
      <c r="I56" s="85"/>
    </row>
    <row r="57" spans="1:9">
      <c r="A57" s="109"/>
      <c r="B57" s="77"/>
      <c r="C57" s="77"/>
      <c r="D57" s="77"/>
      <c r="E57" s="77"/>
      <c r="F57" s="77"/>
      <c r="G57" s="77"/>
      <c r="H57" s="77"/>
      <c r="I57" s="85"/>
    </row>
    <row r="58" spans="1:9">
      <c r="A58" s="109"/>
      <c r="B58" s="77"/>
      <c r="C58" s="77"/>
      <c r="D58" s="77"/>
      <c r="E58" s="77"/>
      <c r="F58" s="77"/>
      <c r="G58" s="77"/>
      <c r="H58" s="77"/>
      <c r="I58" s="258"/>
    </row>
    <row r="59" spans="1:9">
      <c r="A59" s="109"/>
      <c r="B59" s="77"/>
      <c r="C59" s="77"/>
      <c r="D59" s="77"/>
      <c r="E59" s="77"/>
      <c r="F59" s="77"/>
      <c r="G59" s="77"/>
      <c r="H59" s="77"/>
      <c r="I59" s="85"/>
    </row>
    <row r="60" spans="1:9">
      <c r="A60" s="109"/>
      <c r="B60" s="77"/>
      <c r="C60" s="77"/>
      <c r="D60" s="77"/>
      <c r="E60" s="77"/>
      <c r="F60" s="77"/>
      <c r="G60" s="77"/>
      <c r="H60" s="77"/>
      <c r="I60" s="85"/>
    </row>
    <row r="61" spans="1:9">
      <c r="A61" s="109"/>
      <c r="B61" s="77"/>
      <c r="C61" s="77"/>
      <c r="D61" s="77"/>
      <c r="E61" s="77"/>
      <c r="F61" s="77"/>
      <c r="G61" s="77"/>
      <c r="H61" s="77"/>
      <c r="I61" s="85"/>
    </row>
    <row r="62" spans="1:9">
      <c r="A62" s="109"/>
      <c r="B62" s="77"/>
      <c r="C62" s="77"/>
      <c r="D62" s="77"/>
      <c r="E62" s="77"/>
      <c r="F62" s="77"/>
      <c r="G62" s="77"/>
      <c r="H62" s="77"/>
      <c r="I62" s="85"/>
    </row>
    <row r="63" spans="1:9" ht="15.75" thickBot="1">
      <c r="A63" s="265"/>
      <c r="B63" s="116"/>
      <c r="C63" s="116"/>
      <c r="D63" s="116"/>
      <c r="E63" s="116"/>
      <c r="F63" s="116"/>
      <c r="G63" s="116"/>
      <c r="H63" s="116"/>
      <c r="I63" s="260"/>
    </row>
    <row r="64" spans="1:9">
      <c r="A64" s="77" t="s">
        <v>115</v>
      </c>
      <c r="B64" s="77"/>
      <c r="C64" s="77"/>
      <c r="D64" s="77"/>
      <c r="E64" s="77"/>
      <c r="F64" s="77"/>
      <c r="G64" s="77"/>
      <c r="H64" s="77"/>
      <c r="I64" s="77"/>
    </row>
    <row r="65" spans="1:9">
      <c r="A65" s="112" t="s">
        <v>182</v>
      </c>
      <c r="B65" s="112"/>
      <c r="C65" s="112"/>
      <c r="D65" s="112"/>
      <c r="E65" s="112"/>
      <c r="F65" s="112"/>
      <c r="G65" s="112"/>
      <c r="H65" s="112"/>
      <c r="I65" s="112"/>
    </row>
    <row r="66" spans="1:9" ht="15.75" thickBot="1">
      <c r="A66" s="77" t="str">
        <f>'Data Sheet'!$A$49</f>
        <v xml:space="preserve">Annual Report of KeySpan Gas East Corporation d/b/a National Grid  </v>
      </c>
      <c r="B66" s="77"/>
      <c r="C66" s="77"/>
      <c r="D66" s="77"/>
      <c r="E66" s="77"/>
      <c r="F66" s="77"/>
      <c r="G66" s="112" t="str">
        <f>'Data Sheet'!$A$45</f>
        <v>Year ended December 31, 2013</v>
      </c>
      <c r="H66" s="112"/>
      <c r="I66" s="112"/>
    </row>
    <row r="67" spans="1:9">
      <c r="A67" s="78"/>
      <c r="B67" s="79"/>
      <c r="C67" s="79"/>
      <c r="D67" s="79"/>
      <c r="E67" s="79"/>
      <c r="F67" s="79"/>
      <c r="G67" s="79"/>
      <c r="H67" s="79"/>
      <c r="I67" s="80"/>
    </row>
    <row r="68" spans="1:9" ht="15.75">
      <c r="A68" s="81" t="s">
        <v>895</v>
      </c>
      <c r="B68" s="112"/>
      <c r="C68" s="112"/>
      <c r="D68" s="112"/>
      <c r="E68" s="112"/>
      <c r="F68" s="112"/>
      <c r="G68" s="112"/>
      <c r="H68" s="112"/>
      <c r="I68" s="236"/>
    </row>
    <row r="69" spans="1:9" ht="15.75" thickBot="1">
      <c r="A69" s="91"/>
      <c r="B69" s="93"/>
      <c r="C69" s="93"/>
      <c r="D69" s="93"/>
      <c r="E69" s="93"/>
      <c r="F69" s="93"/>
      <c r="G69" s="93"/>
      <c r="H69" s="93"/>
      <c r="I69" s="219"/>
    </row>
    <row r="70" spans="1:9">
      <c r="A70" s="78"/>
      <c r="B70" s="79"/>
      <c r="C70" s="79"/>
      <c r="D70" s="79"/>
      <c r="E70" s="79"/>
      <c r="F70" s="79"/>
      <c r="G70" s="79"/>
      <c r="H70" s="79"/>
      <c r="I70" s="80"/>
    </row>
    <row r="71" spans="1:9">
      <c r="A71" s="84"/>
      <c r="B71" s="77"/>
      <c r="C71" s="77"/>
      <c r="D71" s="77"/>
      <c r="E71" s="77"/>
      <c r="F71" s="77"/>
      <c r="G71" s="77"/>
      <c r="H71" s="77"/>
      <c r="I71" s="85"/>
    </row>
    <row r="72" spans="1:9">
      <c r="A72" s="109"/>
      <c r="B72" s="77"/>
      <c r="C72" s="112"/>
      <c r="D72" s="77"/>
      <c r="E72" s="77"/>
      <c r="F72" s="77"/>
      <c r="G72" s="77"/>
      <c r="H72" s="77"/>
      <c r="I72" s="85"/>
    </row>
    <row r="73" spans="1:9">
      <c r="A73" s="109"/>
      <c r="B73" s="77"/>
      <c r="C73" s="112"/>
      <c r="D73" s="77"/>
      <c r="E73" s="77"/>
      <c r="F73" s="77"/>
      <c r="G73" s="77"/>
      <c r="H73" s="77"/>
      <c r="I73" s="85"/>
    </row>
    <row r="74" spans="1:9">
      <c r="A74" s="109"/>
      <c r="B74" s="77"/>
      <c r="C74" s="77"/>
      <c r="D74" s="77"/>
      <c r="E74" s="77"/>
      <c r="F74" s="77"/>
      <c r="G74" s="77"/>
      <c r="H74" s="77"/>
      <c r="I74" s="85"/>
    </row>
    <row r="75" spans="1:9">
      <c r="A75" s="109"/>
      <c r="B75" s="77"/>
      <c r="C75" s="77"/>
      <c r="D75" s="77"/>
      <c r="E75" s="77"/>
      <c r="F75" s="77"/>
      <c r="G75" s="77"/>
      <c r="H75" s="77"/>
      <c r="I75" s="85"/>
    </row>
    <row r="76" spans="1:9">
      <c r="A76" s="109"/>
      <c r="B76" s="77"/>
      <c r="C76" s="77"/>
      <c r="D76" s="77"/>
      <c r="E76" s="77"/>
      <c r="F76" s="77"/>
      <c r="G76" s="77"/>
      <c r="H76" s="77"/>
      <c r="I76" s="85"/>
    </row>
    <row r="77" spans="1:9">
      <c r="A77" s="109"/>
      <c r="B77" s="77"/>
      <c r="C77" s="77"/>
      <c r="D77" s="77"/>
      <c r="E77" s="77"/>
      <c r="F77" s="77"/>
      <c r="G77" s="77"/>
      <c r="H77" s="77"/>
      <c r="I77" s="85"/>
    </row>
    <row r="78" spans="1:9">
      <c r="A78" s="109"/>
      <c r="B78" s="77"/>
      <c r="C78" s="77"/>
      <c r="D78" s="77"/>
      <c r="E78" s="77"/>
      <c r="F78" s="77"/>
      <c r="G78" s="77"/>
      <c r="H78" s="77"/>
      <c r="I78" s="85"/>
    </row>
    <row r="79" spans="1:9">
      <c r="A79" s="109"/>
      <c r="B79" s="254"/>
      <c r="C79" s="77"/>
      <c r="D79" s="77"/>
      <c r="E79" s="77"/>
      <c r="F79" s="77"/>
      <c r="G79" s="77"/>
      <c r="H79" s="77"/>
      <c r="I79" s="85"/>
    </row>
    <row r="80" spans="1:9">
      <c r="A80" s="109"/>
      <c r="B80" s="77"/>
      <c r="C80" s="77"/>
      <c r="D80" s="77"/>
      <c r="E80" s="77"/>
      <c r="F80" s="77"/>
      <c r="G80" s="77"/>
      <c r="H80" s="77"/>
      <c r="I80" s="85"/>
    </row>
    <row r="81" spans="1:9">
      <c r="A81" s="109"/>
      <c r="B81" s="77"/>
      <c r="C81" s="77"/>
      <c r="D81" s="77"/>
      <c r="E81" s="77"/>
      <c r="F81" s="77"/>
      <c r="G81" s="77"/>
      <c r="H81" s="77"/>
      <c r="I81" s="85"/>
    </row>
    <row r="82" spans="1:9">
      <c r="A82" s="109"/>
      <c r="B82" s="77"/>
      <c r="C82" s="77"/>
      <c r="D82" s="77"/>
      <c r="E82" s="77"/>
      <c r="F82" s="77"/>
      <c r="G82" s="77"/>
      <c r="H82" s="77"/>
      <c r="I82" s="85"/>
    </row>
    <row r="83" spans="1:9">
      <c r="A83" s="109"/>
      <c r="B83" s="77"/>
      <c r="C83" s="77"/>
      <c r="D83" s="77"/>
      <c r="E83" s="77"/>
      <c r="F83" s="77"/>
      <c r="G83" s="77"/>
      <c r="H83" s="77"/>
      <c r="I83" s="85"/>
    </row>
    <row r="84" spans="1:9">
      <c r="A84" s="109"/>
      <c r="B84" s="77"/>
      <c r="C84" s="77"/>
      <c r="D84" s="77"/>
      <c r="E84" s="77"/>
      <c r="F84" s="77"/>
      <c r="G84" s="77"/>
      <c r="H84" s="77"/>
      <c r="I84" s="85"/>
    </row>
    <row r="85" spans="1:9">
      <c r="A85" s="109"/>
      <c r="B85" s="77"/>
      <c r="C85" s="77"/>
      <c r="D85" s="77"/>
      <c r="E85" s="77"/>
      <c r="F85" s="77"/>
      <c r="G85" s="77"/>
      <c r="H85" s="77"/>
      <c r="I85" s="85"/>
    </row>
    <row r="86" spans="1:9">
      <c r="A86" s="109"/>
      <c r="B86" s="77"/>
      <c r="C86" s="77"/>
      <c r="D86" s="77"/>
      <c r="E86" s="77"/>
      <c r="F86" s="77"/>
      <c r="G86" s="77"/>
      <c r="H86" s="77"/>
      <c r="I86" s="85"/>
    </row>
    <row r="87" spans="1:9">
      <c r="A87" s="109"/>
      <c r="B87" s="77"/>
      <c r="C87" s="77"/>
      <c r="D87" s="77"/>
      <c r="E87" s="77"/>
      <c r="F87" s="77"/>
      <c r="G87" s="77"/>
      <c r="H87" s="77"/>
      <c r="I87" s="85"/>
    </row>
    <row r="88" spans="1:9">
      <c r="A88" s="109"/>
      <c r="B88" s="77"/>
      <c r="C88" s="77"/>
      <c r="D88" s="77"/>
      <c r="E88" s="77"/>
      <c r="F88" s="77"/>
      <c r="G88" s="77"/>
      <c r="H88" s="77"/>
      <c r="I88" s="85"/>
    </row>
    <row r="89" spans="1:9">
      <c r="A89" s="109"/>
      <c r="B89" s="77"/>
      <c r="C89" s="77"/>
      <c r="D89" s="77"/>
      <c r="E89" s="77"/>
      <c r="F89" s="77"/>
      <c r="G89" s="77"/>
      <c r="H89" s="77"/>
      <c r="I89" s="85"/>
    </row>
    <row r="90" spans="1:9">
      <c r="A90" s="109"/>
      <c r="B90" s="77"/>
      <c r="C90" s="621"/>
      <c r="D90" s="621"/>
      <c r="E90" s="621"/>
      <c r="F90" s="77"/>
      <c r="G90" s="77"/>
      <c r="H90" s="77"/>
      <c r="I90" s="614"/>
    </row>
    <row r="91" spans="1:9">
      <c r="A91" s="109"/>
      <c r="B91" s="77"/>
      <c r="C91" s="77"/>
      <c r="D91" s="77"/>
      <c r="E91" s="77"/>
      <c r="F91" s="77"/>
      <c r="G91" s="77"/>
      <c r="H91" s="77"/>
      <c r="I91" s="85"/>
    </row>
    <row r="92" spans="1:9">
      <c r="A92" s="109"/>
      <c r="B92" s="77"/>
      <c r="C92" s="77"/>
      <c r="D92" s="77"/>
      <c r="E92" s="77"/>
      <c r="F92" s="77"/>
      <c r="G92" s="77"/>
      <c r="H92" s="77"/>
      <c r="I92" s="85"/>
    </row>
    <row r="93" spans="1:9">
      <c r="A93" s="109"/>
      <c r="B93" s="77"/>
      <c r="C93" s="77"/>
      <c r="D93" s="77"/>
      <c r="E93" s="77"/>
      <c r="F93" s="77"/>
      <c r="G93" s="77"/>
      <c r="H93" s="77"/>
      <c r="I93" s="85"/>
    </row>
    <row r="94" spans="1:9">
      <c r="A94" s="109"/>
      <c r="B94" s="77"/>
      <c r="C94" s="77"/>
      <c r="D94" s="77"/>
      <c r="E94" s="77"/>
      <c r="F94" s="77"/>
      <c r="G94" s="77"/>
      <c r="H94" s="77"/>
      <c r="I94" s="85"/>
    </row>
    <row r="95" spans="1:9">
      <c r="A95" s="109"/>
      <c r="B95" s="77"/>
      <c r="C95" s="77"/>
      <c r="D95" s="77"/>
      <c r="E95" s="77"/>
      <c r="F95" s="77"/>
      <c r="G95" s="77"/>
      <c r="H95" s="77"/>
      <c r="I95" s="85"/>
    </row>
    <row r="96" spans="1:9">
      <c r="A96" s="109"/>
      <c r="B96" s="77"/>
      <c r="C96" s="77"/>
      <c r="D96" s="77"/>
      <c r="E96" s="77"/>
      <c r="F96" s="77"/>
      <c r="G96" s="77"/>
      <c r="H96" s="77"/>
      <c r="I96" s="85"/>
    </row>
    <row r="97" spans="1:9">
      <c r="A97" s="109"/>
      <c r="B97" s="77"/>
      <c r="C97" s="77"/>
      <c r="D97" s="77"/>
      <c r="E97" s="77"/>
      <c r="F97" s="77"/>
      <c r="G97" s="77"/>
      <c r="H97" s="77"/>
      <c r="I97" s="85"/>
    </row>
    <row r="98" spans="1:9">
      <c r="A98" s="109"/>
      <c r="B98" s="77"/>
      <c r="C98" s="77"/>
      <c r="D98" s="77"/>
      <c r="E98" s="77"/>
      <c r="F98" s="77"/>
      <c r="G98" s="77"/>
      <c r="H98" s="77"/>
      <c r="I98" s="85"/>
    </row>
    <row r="99" spans="1:9">
      <c r="A99" s="255"/>
      <c r="B99" s="88"/>
      <c r="C99" s="88"/>
      <c r="D99" s="88"/>
      <c r="E99" s="88"/>
      <c r="F99" s="88"/>
      <c r="G99" s="88"/>
      <c r="H99" s="88"/>
      <c r="I99" s="256"/>
    </row>
    <row r="100" spans="1:9" ht="15.75">
      <c r="A100" s="109"/>
      <c r="B100" s="617" t="s">
        <v>912</v>
      </c>
      <c r="C100" s="112"/>
      <c r="D100" s="618"/>
      <c r="E100" s="618"/>
      <c r="F100" s="618"/>
      <c r="G100" s="112"/>
      <c r="H100" s="618"/>
      <c r="I100" s="619"/>
    </row>
    <row r="101" spans="1:9">
      <c r="A101" s="237"/>
      <c r="B101" s="93"/>
      <c r="C101" s="93"/>
      <c r="D101" s="93"/>
      <c r="E101" s="93"/>
      <c r="F101" s="93"/>
      <c r="G101" s="93"/>
      <c r="H101" s="93"/>
      <c r="I101" s="192"/>
    </row>
    <row r="102" spans="1:9">
      <c r="A102" s="109"/>
      <c r="B102" s="77"/>
      <c r="C102" s="77"/>
      <c r="D102" s="77"/>
      <c r="E102" s="77"/>
      <c r="F102" s="77"/>
      <c r="G102" s="77"/>
      <c r="H102" s="77"/>
      <c r="I102" s="191"/>
    </row>
    <row r="103" spans="1:9">
      <c r="A103" s="109"/>
      <c r="B103" s="77"/>
      <c r="C103" s="77"/>
      <c r="D103" s="77"/>
      <c r="E103" s="77"/>
      <c r="F103" s="77"/>
      <c r="G103" s="77"/>
      <c r="H103" s="77"/>
      <c r="I103" s="191"/>
    </row>
    <row r="104" spans="1:9">
      <c r="A104" s="109"/>
      <c r="B104" s="77"/>
      <c r="C104" s="77"/>
      <c r="D104" s="77"/>
      <c r="E104" s="77"/>
      <c r="F104" s="77"/>
      <c r="G104" s="77"/>
      <c r="H104" s="77"/>
      <c r="I104" s="85"/>
    </row>
    <row r="105" spans="1:9">
      <c r="A105" s="109"/>
      <c r="B105" s="77"/>
      <c r="C105" s="77"/>
      <c r="D105" s="77"/>
      <c r="E105" s="77"/>
      <c r="F105" s="77"/>
      <c r="G105" s="77"/>
      <c r="H105" s="77"/>
      <c r="I105" s="85"/>
    </row>
    <row r="106" spans="1:9">
      <c r="A106" s="109"/>
      <c r="B106" s="77"/>
      <c r="C106" s="254"/>
      <c r="D106" s="254"/>
      <c r="E106" s="77"/>
      <c r="F106" s="77"/>
      <c r="G106" s="77"/>
      <c r="H106" s="254"/>
      <c r="I106" s="258"/>
    </row>
    <row r="107" spans="1:9">
      <c r="A107" s="109"/>
      <c r="B107" s="77"/>
      <c r="C107" s="77"/>
      <c r="D107" s="77"/>
      <c r="E107" s="77"/>
      <c r="F107" s="77"/>
      <c r="G107" s="77"/>
      <c r="H107" s="77"/>
      <c r="I107" s="85"/>
    </row>
    <row r="108" spans="1:9">
      <c r="A108" s="109"/>
      <c r="B108" s="77"/>
      <c r="C108" s="77"/>
      <c r="D108" s="77"/>
      <c r="E108" s="77"/>
      <c r="F108" s="77"/>
      <c r="G108" s="77"/>
      <c r="H108" s="77"/>
      <c r="I108" s="85"/>
    </row>
    <row r="109" spans="1:9">
      <c r="A109" s="109"/>
      <c r="B109" s="77"/>
      <c r="C109" s="77"/>
      <c r="D109" s="77"/>
      <c r="E109" s="77"/>
      <c r="F109" s="77"/>
      <c r="G109" s="77"/>
      <c r="H109" s="77"/>
      <c r="I109" s="85"/>
    </row>
    <row r="110" spans="1:9">
      <c r="A110" s="109"/>
      <c r="B110" s="77"/>
      <c r="C110" s="77"/>
      <c r="D110" s="77"/>
      <c r="E110" s="77"/>
      <c r="F110" s="77"/>
      <c r="G110" s="77"/>
      <c r="H110" s="77"/>
      <c r="I110" s="85"/>
    </row>
    <row r="111" spans="1:9">
      <c r="A111" s="109"/>
      <c r="B111" s="77"/>
      <c r="C111" s="77"/>
      <c r="D111" s="77"/>
      <c r="E111" s="77"/>
      <c r="F111" s="77"/>
      <c r="G111" s="77"/>
      <c r="H111" s="77"/>
      <c r="I111" s="85"/>
    </row>
    <row r="112" spans="1:9">
      <c r="A112" s="109"/>
      <c r="B112" s="77"/>
      <c r="C112" s="77"/>
      <c r="D112" s="77"/>
      <c r="E112" s="77"/>
      <c r="F112" s="77"/>
      <c r="G112" s="77"/>
      <c r="H112" s="77"/>
      <c r="I112" s="85"/>
    </row>
    <row r="113" spans="1:9">
      <c r="A113" s="109"/>
      <c r="B113" s="77"/>
      <c r="C113" s="77"/>
      <c r="D113" s="77"/>
      <c r="E113" s="77"/>
      <c r="F113" s="77"/>
      <c r="G113" s="77"/>
      <c r="H113" s="77"/>
      <c r="I113" s="85"/>
    </row>
    <row r="114" spans="1:9">
      <c r="A114" s="109"/>
      <c r="B114" s="77"/>
      <c r="C114" s="77"/>
      <c r="D114" s="77"/>
      <c r="E114" s="77"/>
      <c r="F114" s="77"/>
      <c r="G114" s="77"/>
      <c r="H114" s="77"/>
      <c r="I114" s="85"/>
    </row>
    <row r="115" spans="1:9">
      <c r="A115" s="109"/>
      <c r="B115" s="77"/>
      <c r="C115" s="77"/>
      <c r="D115" s="77"/>
      <c r="E115" s="77"/>
      <c r="F115" s="77"/>
      <c r="G115" s="77"/>
      <c r="H115" s="77"/>
      <c r="I115" s="85"/>
    </row>
    <row r="116" spans="1:9">
      <c r="A116" s="109"/>
      <c r="B116" s="77"/>
      <c r="C116" s="77"/>
      <c r="D116" s="77"/>
      <c r="E116" s="77"/>
      <c r="F116" s="77"/>
      <c r="G116" s="77"/>
      <c r="H116" s="77"/>
      <c r="I116" s="85"/>
    </row>
    <row r="117" spans="1:9">
      <c r="A117" s="109"/>
      <c r="B117" s="77"/>
      <c r="C117" s="77"/>
      <c r="D117" s="77"/>
      <c r="E117" s="77"/>
      <c r="F117" s="77"/>
      <c r="G117" s="77"/>
      <c r="H117" s="77"/>
      <c r="I117" s="85"/>
    </row>
    <row r="118" spans="1:9">
      <c r="A118" s="109"/>
      <c r="B118" s="77"/>
      <c r="C118" s="77"/>
      <c r="D118" s="77"/>
      <c r="E118" s="77"/>
      <c r="F118" s="77"/>
      <c r="G118" s="77"/>
      <c r="H118" s="77"/>
      <c r="I118" s="85"/>
    </row>
    <row r="119" spans="1:9">
      <c r="A119" s="109"/>
      <c r="B119" s="77"/>
      <c r="C119" s="77"/>
      <c r="D119" s="77"/>
      <c r="E119" s="77"/>
      <c r="F119" s="77"/>
      <c r="G119" s="77"/>
      <c r="H119" s="77"/>
      <c r="I119" s="85"/>
    </row>
    <row r="120" spans="1:9">
      <c r="A120" s="109"/>
      <c r="B120" s="77"/>
      <c r="C120" s="77"/>
      <c r="D120" s="77"/>
      <c r="E120" s="77"/>
      <c r="F120" s="77"/>
      <c r="G120" s="77"/>
      <c r="H120" s="77"/>
      <c r="I120" s="85"/>
    </row>
    <row r="121" spans="1:9">
      <c r="A121" s="109"/>
      <c r="B121" s="77"/>
      <c r="C121" s="77"/>
      <c r="D121" s="77"/>
      <c r="E121" s="77"/>
      <c r="F121" s="77"/>
      <c r="G121" s="77"/>
      <c r="H121" s="77"/>
      <c r="I121" s="85"/>
    </row>
    <row r="122" spans="1:9">
      <c r="A122" s="109"/>
      <c r="B122" s="77"/>
      <c r="C122" s="77"/>
      <c r="D122" s="77"/>
      <c r="E122" s="77"/>
      <c r="F122" s="77"/>
      <c r="G122" s="77"/>
      <c r="H122" s="77"/>
      <c r="I122" s="85"/>
    </row>
    <row r="123" spans="1:9">
      <c r="A123" s="109"/>
      <c r="B123" s="77"/>
      <c r="C123" s="77"/>
      <c r="D123" s="77"/>
      <c r="E123" s="77"/>
      <c r="F123" s="77"/>
      <c r="G123" s="77"/>
      <c r="H123" s="77"/>
      <c r="I123" s="258"/>
    </row>
    <row r="124" spans="1:9">
      <c r="A124" s="109"/>
      <c r="B124" s="77"/>
      <c r="C124" s="77"/>
      <c r="D124" s="77"/>
      <c r="E124" s="77"/>
      <c r="F124" s="77"/>
      <c r="G124" s="77"/>
      <c r="H124" s="77"/>
      <c r="I124" s="85"/>
    </row>
    <row r="125" spans="1:9">
      <c r="A125" s="109"/>
      <c r="B125" s="77"/>
      <c r="C125" s="77"/>
      <c r="D125" s="77"/>
      <c r="E125" s="77"/>
      <c r="F125" s="77"/>
      <c r="G125" s="77"/>
      <c r="H125" s="77"/>
      <c r="I125" s="85"/>
    </row>
    <row r="126" spans="1:9">
      <c r="A126" s="109"/>
      <c r="B126" s="77"/>
      <c r="C126" s="77"/>
      <c r="D126" s="77"/>
      <c r="E126" s="77"/>
      <c r="F126" s="77"/>
      <c r="G126" s="77"/>
      <c r="H126" s="77"/>
      <c r="I126" s="85"/>
    </row>
    <row r="127" spans="1:9">
      <c r="A127" s="109"/>
      <c r="B127" s="77"/>
      <c r="C127" s="77"/>
      <c r="D127" s="77"/>
      <c r="E127" s="77"/>
      <c r="F127" s="77"/>
      <c r="G127" s="77"/>
      <c r="H127" s="77"/>
      <c r="I127" s="85"/>
    </row>
    <row r="128" spans="1:9" ht="15.75" thickBot="1">
      <c r="A128" s="265"/>
      <c r="B128" s="116"/>
      <c r="C128" s="116"/>
      <c r="D128" s="116"/>
      <c r="E128" s="116"/>
      <c r="F128" s="116"/>
      <c r="G128" s="116"/>
      <c r="H128" s="116"/>
      <c r="I128" s="260"/>
    </row>
    <row r="129" spans="1:9">
      <c r="A129" s="77" t="s">
        <v>115</v>
      </c>
      <c r="B129" s="77"/>
      <c r="C129" s="77"/>
      <c r="D129" s="77"/>
      <c r="E129" s="77"/>
      <c r="F129" s="77"/>
      <c r="G129" s="77"/>
      <c r="H129" s="77"/>
      <c r="I129" s="77"/>
    </row>
    <row r="130" spans="1:9">
      <c r="A130" s="112" t="s">
        <v>183</v>
      </c>
      <c r="B130" s="112"/>
      <c r="C130" s="112"/>
      <c r="D130" s="112"/>
      <c r="E130" s="112"/>
      <c r="F130" s="112"/>
      <c r="G130" s="112"/>
      <c r="H130" s="112"/>
      <c r="I130" s="112"/>
    </row>
    <row r="136" spans="1:9">
      <c r="B136" s="62"/>
    </row>
    <row r="139" spans="1:9">
      <c r="B139" s="62"/>
    </row>
    <row r="140" spans="1:9">
      <c r="B140" s="62"/>
    </row>
    <row r="141" spans="1:9">
      <c r="B141" s="62"/>
    </row>
    <row r="142" spans="1:9">
      <c r="B142" s="62"/>
    </row>
    <row r="143" spans="1:9">
      <c r="B143" s="62"/>
    </row>
    <row r="144" spans="1:9">
      <c r="B144" s="62"/>
    </row>
    <row r="145" spans="2:2">
      <c r="B145" s="62"/>
    </row>
    <row r="146" spans="2:2">
      <c r="B146" s="62"/>
    </row>
  </sheetData>
  <phoneticPr fontId="0" type="noConversion"/>
  <printOptions horizontalCentered="1" verticalCentered="1"/>
  <pageMargins left="0.25" right="0.25" top="0.25" bottom="0.25" header="0.5" footer="0.21"/>
  <pageSetup scale="77" fitToHeight="2" orientation="portrait" r:id="rId1"/>
  <headerFooter alignWithMargins="0"/>
  <rowBreaks count="1" manualBreakCount="1">
    <brk id="65"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59">
    <pageSetUpPr fitToPage="1"/>
  </sheetPr>
  <dimension ref="A4:IV63"/>
  <sheetViews>
    <sheetView defaultGridColor="0" view="pageBreakPreview" colorId="22" zoomScale="60" zoomScaleNormal="70" workbookViewId="0">
      <selection activeCell="C59" sqref="C59"/>
    </sheetView>
  </sheetViews>
  <sheetFormatPr defaultColWidth="9.6640625" defaultRowHeight="15"/>
  <cols>
    <col min="1" max="1" width="4.6640625" customWidth="1"/>
    <col min="2" max="2" width="1.6640625" customWidth="1"/>
    <col min="3" max="3" width="52" customWidth="1"/>
    <col min="4" max="4" width="45.6640625" customWidth="1"/>
    <col min="6" max="6" width="3.6640625" customWidth="1"/>
    <col min="7" max="7" width="54" customWidth="1"/>
    <col min="8" max="8" width="50.6640625" customWidth="1"/>
  </cols>
  <sheetData>
    <row r="4" spans="1:256" ht="15.75" thickBot="1">
      <c r="A4" s="622" t="str">
        <f>'Data Sheet'!$A$49</f>
        <v xml:space="preserve">Annual Report of KeySpan Gas East Corporation d/b/a National Grid  </v>
      </c>
      <c r="B4" s="63"/>
      <c r="C4" s="63"/>
      <c r="D4" s="182" t="str">
        <f>'Data Sheet'!$A$45</f>
        <v>Year ended December 31, 2013</v>
      </c>
      <c r="E4" s="68"/>
      <c r="F4" s="63"/>
      <c r="G4" s="126" t="str">
        <f>'Data Sheet'!$A$49</f>
        <v xml:space="preserve">Annual Report of KeySpan Gas East Corporation d/b/a National Grid  </v>
      </c>
      <c r="H4" s="279" t="str">
        <f>'Data Sheet'!$A$45</f>
        <v>Year ended December 31, 2013</v>
      </c>
      <c r="I4" s="63"/>
      <c r="J4" s="448"/>
      <c r="K4" s="63"/>
      <c r="L4" s="63"/>
      <c r="M4" s="63"/>
      <c r="N4" s="63"/>
      <c r="O4" s="63"/>
      <c r="P4" s="63"/>
      <c r="Q4" s="63"/>
      <c r="R4" s="63"/>
      <c r="S4" s="63"/>
      <c r="T4" s="63"/>
      <c r="U4" s="63"/>
      <c r="V4" s="63"/>
      <c r="W4" s="63"/>
      <c r="X4" s="63"/>
      <c r="Y4" s="63"/>
      <c r="Z4" s="63"/>
      <c r="AA4" s="63"/>
      <c r="AB4" s="63"/>
      <c r="AC4" s="63"/>
      <c r="AD4" s="63"/>
      <c r="AE4" s="63"/>
      <c r="AF4" s="63"/>
      <c r="AG4" s="63"/>
      <c r="AH4" s="63"/>
      <c r="AI4" s="63"/>
      <c r="AJ4" s="63"/>
      <c r="AK4" s="63"/>
      <c r="AL4" s="63"/>
      <c r="AM4" s="63"/>
      <c r="AN4" s="63"/>
      <c r="AO4" s="63"/>
      <c r="AP4" s="63"/>
      <c r="AQ4" s="63"/>
      <c r="AR4" s="63"/>
      <c r="AS4" s="63"/>
      <c r="AT4" s="63"/>
      <c r="AU4" s="63"/>
      <c r="AV4" s="63"/>
      <c r="AW4" s="63"/>
      <c r="AX4" s="63"/>
      <c r="AY4" s="63"/>
      <c r="AZ4" s="63"/>
      <c r="BA4" s="63"/>
      <c r="BB4" s="63"/>
      <c r="BC4" s="63"/>
      <c r="BD4" s="63"/>
      <c r="BE4" s="63"/>
      <c r="BF4" s="63"/>
      <c r="BG4" s="63"/>
      <c r="BH4" s="63"/>
      <c r="BI4" s="63"/>
      <c r="BJ4" s="63"/>
      <c r="BK4" s="63"/>
      <c r="BL4" s="63"/>
      <c r="BM4" s="63"/>
      <c r="BN4" s="63"/>
      <c r="BO4" s="63"/>
      <c r="BP4" s="63"/>
      <c r="BQ4" s="63"/>
      <c r="BR4" s="63"/>
      <c r="BS4" s="63"/>
      <c r="BT4" s="63"/>
      <c r="BU4" s="63"/>
      <c r="BV4" s="63"/>
      <c r="BW4" s="63"/>
      <c r="BX4" s="63"/>
      <c r="BY4" s="63"/>
      <c r="BZ4" s="63"/>
      <c r="CA4" s="63"/>
      <c r="CB4" s="63"/>
      <c r="CC4" s="63"/>
      <c r="CD4" s="63"/>
      <c r="CE4" s="63"/>
      <c r="CF4" s="63"/>
      <c r="CG4" s="63"/>
      <c r="CH4" s="63"/>
      <c r="CI4" s="63"/>
      <c r="CJ4" s="63"/>
      <c r="CK4" s="63"/>
      <c r="CL4" s="63"/>
      <c r="CM4" s="63"/>
      <c r="CN4" s="63"/>
      <c r="CO4" s="63"/>
      <c r="CP4" s="63"/>
      <c r="CQ4" s="63"/>
      <c r="CR4" s="63"/>
      <c r="CS4" s="63"/>
      <c r="CT4" s="63"/>
      <c r="CU4" s="63"/>
      <c r="CV4" s="63"/>
      <c r="CW4" s="63"/>
      <c r="CX4" s="63"/>
      <c r="CY4" s="63"/>
      <c r="CZ4" s="63"/>
      <c r="DA4" s="63"/>
      <c r="DB4" s="63"/>
      <c r="DC4" s="63"/>
      <c r="DD4" s="63"/>
      <c r="DE4" s="63"/>
      <c r="DF4" s="63"/>
      <c r="DG4" s="63"/>
      <c r="DH4" s="63"/>
      <c r="DI4" s="63"/>
      <c r="DJ4" s="63"/>
      <c r="DK4" s="63"/>
      <c r="DL4" s="63"/>
      <c r="DM4" s="63"/>
      <c r="DN4" s="63"/>
      <c r="DO4" s="63"/>
      <c r="DP4" s="63"/>
      <c r="DQ4" s="63"/>
      <c r="DR4" s="63"/>
      <c r="DS4" s="63"/>
      <c r="DT4" s="63"/>
      <c r="DU4" s="63"/>
      <c r="DV4" s="63"/>
      <c r="DW4" s="63"/>
      <c r="DX4" s="63"/>
      <c r="DY4" s="63"/>
      <c r="DZ4" s="63"/>
      <c r="EA4" s="63"/>
      <c r="EB4" s="63"/>
      <c r="EC4" s="63"/>
      <c r="ED4" s="63"/>
      <c r="EE4" s="63"/>
      <c r="EF4" s="63"/>
      <c r="EG4" s="63"/>
      <c r="EH4" s="63"/>
      <c r="EI4" s="63"/>
      <c r="EJ4" s="63"/>
      <c r="EK4" s="63"/>
      <c r="EL4" s="63"/>
      <c r="EM4" s="63"/>
      <c r="EN4" s="63"/>
      <c r="EO4" s="63"/>
      <c r="EP4" s="63"/>
      <c r="EQ4" s="63"/>
      <c r="ER4" s="63"/>
      <c r="ES4" s="63"/>
      <c r="ET4" s="63"/>
      <c r="EU4" s="63"/>
      <c r="EV4" s="63"/>
      <c r="EW4" s="63"/>
      <c r="EX4" s="63"/>
      <c r="EY4" s="63"/>
      <c r="EZ4" s="63"/>
      <c r="FA4" s="63"/>
      <c r="FB4" s="63"/>
      <c r="FC4" s="63"/>
      <c r="FD4" s="63"/>
      <c r="FE4" s="63"/>
      <c r="FF4" s="63"/>
      <c r="FG4" s="63"/>
      <c r="FH4" s="63"/>
      <c r="FI4" s="63"/>
      <c r="FJ4" s="63"/>
      <c r="FK4" s="63"/>
      <c r="FL4" s="63"/>
      <c r="FM4" s="63"/>
      <c r="FN4" s="63"/>
      <c r="FO4" s="63"/>
      <c r="FP4" s="63"/>
      <c r="FQ4" s="63"/>
      <c r="FR4" s="63"/>
      <c r="FS4" s="63"/>
      <c r="FT4" s="63"/>
      <c r="FU4" s="63"/>
      <c r="FV4" s="63"/>
      <c r="FW4" s="63"/>
      <c r="FX4" s="63"/>
      <c r="FY4" s="63"/>
      <c r="FZ4" s="63"/>
      <c r="GA4" s="63"/>
      <c r="GB4" s="63"/>
      <c r="GC4" s="63"/>
      <c r="GD4" s="63"/>
      <c r="GE4" s="63"/>
      <c r="GF4" s="63"/>
      <c r="GG4" s="63"/>
      <c r="GH4" s="63"/>
      <c r="GI4" s="63"/>
      <c r="GJ4" s="63"/>
      <c r="GK4" s="63"/>
      <c r="GL4" s="63"/>
      <c r="GM4" s="63"/>
      <c r="GN4" s="63"/>
      <c r="GO4" s="63"/>
      <c r="GP4" s="63"/>
      <c r="GQ4" s="63"/>
      <c r="GR4" s="63"/>
      <c r="GS4" s="63"/>
      <c r="GT4" s="63"/>
      <c r="GU4" s="63"/>
      <c r="GV4" s="63"/>
      <c r="GW4" s="63"/>
      <c r="GX4" s="63"/>
      <c r="GY4" s="63"/>
      <c r="GZ4" s="63"/>
      <c r="HA4" s="63"/>
      <c r="HB4" s="63"/>
      <c r="HC4" s="63"/>
      <c r="HD4" s="63"/>
      <c r="HE4" s="63"/>
      <c r="HF4" s="63"/>
      <c r="HG4" s="63"/>
      <c r="HH4" s="63"/>
      <c r="HI4" s="63"/>
      <c r="HJ4" s="63"/>
      <c r="HK4" s="63"/>
      <c r="HL4" s="63"/>
      <c r="HM4" s="63"/>
      <c r="HN4" s="63"/>
      <c r="HO4" s="63"/>
      <c r="HP4" s="63"/>
      <c r="HQ4" s="63"/>
      <c r="HR4" s="63"/>
      <c r="HS4" s="63"/>
      <c r="HT4" s="63"/>
      <c r="HU4" s="63"/>
      <c r="HV4" s="63"/>
      <c r="HW4" s="63"/>
      <c r="HX4" s="63"/>
      <c r="HY4" s="63"/>
      <c r="HZ4" s="63"/>
      <c r="IA4" s="63"/>
      <c r="IB4" s="63"/>
      <c r="IC4" s="63"/>
      <c r="ID4" s="63"/>
      <c r="IE4" s="63"/>
      <c r="IF4" s="63"/>
      <c r="IG4" s="63"/>
      <c r="IH4" s="63"/>
      <c r="II4" s="63"/>
      <c r="IJ4" s="63"/>
      <c r="IK4" s="63"/>
      <c r="IL4" s="63"/>
      <c r="IM4" s="63"/>
      <c r="IN4" s="63"/>
      <c r="IO4" s="63"/>
      <c r="IP4" s="63"/>
      <c r="IQ4" s="63"/>
      <c r="IR4" s="63"/>
      <c r="IS4" s="63"/>
      <c r="IT4" s="63"/>
      <c r="IU4" s="63"/>
      <c r="IV4" s="63"/>
    </row>
    <row r="5" spans="1:256" ht="15.75">
      <c r="A5" s="36"/>
      <c r="B5" s="37"/>
      <c r="C5" s="37"/>
      <c r="D5" s="37"/>
      <c r="E5" s="38"/>
      <c r="G5" s="183"/>
      <c r="H5" s="449"/>
    </row>
    <row r="6" spans="1:256" ht="18">
      <c r="A6" s="184" t="s">
        <v>184</v>
      </c>
      <c r="B6" s="365"/>
      <c r="C6" s="365"/>
      <c r="D6" s="365"/>
      <c r="E6" s="450"/>
      <c r="G6" s="184" t="s">
        <v>1097</v>
      </c>
      <c r="H6" s="41"/>
    </row>
    <row r="7" spans="1:256">
      <c r="A7" s="42"/>
      <c r="E7" s="43"/>
      <c r="G7" s="196"/>
      <c r="H7" s="135"/>
    </row>
    <row r="8" spans="1:256">
      <c r="A8" s="42"/>
      <c r="C8" s="451" t="s">
        <v>1098</v>
      </c>
      <c r="E8" s="43"/>
      <c r="G8" s="42"/>
      <c r="H8" s="43"/>
    </row>
    <row r="9" spans="1:256">
      <c r="A9" s="42"/>
      <c r="C9" s="451" t="s">
        <v>1099</v>
      </c>
      <c r="E9" s="43"/>
      <c r="G9" s="42"/>
      <c r="H9" s="43"/>
    </row>
    <row r="10" spans="1:256">
      <c r="A10" s="42"/>
      <c r="C10" s="451" t="s">
        <v>1100</v>
      </c>
      <c r="E10" s="43"/>
      <c r="G10" s="42"/>
      <c r="H10" s="43"/>
    </row>
    <row r="11" spans="1:256">
      <c r="A11" s="42"/>
      <c r="C11" s="451" t="s">
        <v>1230</v>
      </c>
      <c r="E11" s="43"/>
      <c r="G11" s="42"/>
      <c r="H11" s="43"/>
    </row>
    <row r="12" spans="1:256">
      <c r="A12" s="42"/>
      <c r="C12" s="451" t="s">
        <v>1231</v>
      </c>
      <c r="E12" s="43"/>
      <c r="G12" s="42"/>
      <c r="H12" s="43"/>
    </row>
    <row r="13" spans="1:256">
      <c r="A13" s="42"/>
      <c r="C13" s="451" t="s">
        <v>1232</v>
      </c>
      <c r="E13" s="43"/>
      <c r="G13" s="42"/>
      <c r="H13" s="43"/>
    </row>
    <row r="14" spans="1:256">
      <c r="A14" s="42"/>
      <c r="C14" s="451" t="s">
        <v>1233</v>
      </c>
      <c r="E14" s="43"/>
      <c r="G14" s="42"/>
      <c r="H14" s="43"/>
    </row>
    <row r="15" spans="1:256">
      <c r="A15" s="196"/>
      <c r="B15" s="134"/>
      <c r="C15" s="134"/>
      <c r="D15" s="134"/>
      <c r="E15" s="135"/>
      <c r="G15" s="42"/>
      <c r="H15" s="43"/>
    </row>
    <row r="16" spans="1:256">
      <c r="A16" s="344"/>
      <c r="B16" s="172"/>
      <c r="C16" s="172"/>
      <c r="D16" s="172"/>
      <c r="E16" s="173"/>
      <c r="G16" s="42"/>
      <c r="H16" s="43"/>
    </row>
    <row r="17" spans="1:8">
      <c r="A17" s="42"/>
      <c r="E17" s="43"/>
      <c r="G17" s="42"/>
      <c r="H17" s="43"/>
    </row>
    <row r="18" spans="1:8">
      <c r="A18" s="42"/>
      <c r="E18" s="43"/>
      <c r="G18" s="42"/>
      <c r="H18" s="43"/>
    </row>
    <row r="19" spans="1:8">
      <c r="A19" s="42"/>
      <c r="E19" s="43"/>
      <c r="G19" s="452"/>
      <c r="H19" s="43"/>
    </row>
    <row r="20" spans="1:8">
      <c r="A20" s="42"/>
      <c r="C20" s="144"/>
      <c r="E20" s="43"/>
      <c r="G20" s="42"/>
      <c r="H20" s="43"/>
    </row>
    <row r="21" spans="1:8">
      <c r="A21" s="42"/>
      <c r="C21" t="s">
        <v>622</v>
      </c>
      <c r="E21" s="43"/>
      <c r="G21" s="42"/>
      <c r="H21" s="43"/>
    </row>
    <row r="22" spans="1:8">
      <c r="A22" s="42"/>
      <c r="E22" s="43"/>
      <c r="G22" s="42"/>
      <c r="H22" s="43"/>
    </row>
    <row r="23" spans="1:8">
      <c r="A23" s="42"/>
      <c r="E23" s="43"/>
      <c r="G23" s="42"/>
      <c r="H23" s="43"/>
    </row>
    <row r="24" spans="1:8">
      <c r="A24" s="42"/>
      <c r="E24" s="43"/>
      <c r="G24" s="42"/>
      <c r="H24" s="43"/>
    </row>
    <row r="25" spans="1:8">
      <c r="A25" s="42"/>
      <c r="E25" s="43"/>
      <c r="G25" s="42"/>
      <c r="H25" s="43"/>
    </row>
    <row r="26" spans="1:8">
      <c r="A26" s="42"/>
      <c r="E26" s="43"/>
      <c r="G26" s="42"/>
      <c r="H26" s="43"/>
    </row>
    <row r="27" spans="1:8">
      <c r="A27" s="42"/>
      <c r="E27" s="43"/>
      <c r="G27" s="42"/>
      <c r="H27" s="43"/>
    </row>
    <row r="28" spans="1:8">
      <c r="A28" s="42"/>
      <c r="E28" s="43"/>
      <c r="G28" s="42"/>
      <c r="H28" s="43"/>
    </row>
    <row r="29" spans="1:8">
      <c r="A29" s="42"/>
      <c r="E29" s="43"/>
      <c r="G29" s="42"/>
      <c r="H29" s="43"/>
    </row>
    <row r="30" spans="1:8">
      <c r="A30" s="42"/>
      <c r="E30" s="43"/>
      <c r="G30" s="42"/>
      <c r="H30" s="43"/>
    </row>
    <row r="31" spans="1:8">
      <c r="A31" s="42"/>
      <c r="E31" s="43"/>
      <c r="G31" s="42"/>
      <c r="H31" s="43"/>
    </row>
    <row r="32" spans="1:8">
      <c r="A32" s="42"/>
      <c r="E32" s="43"/>
      <c r="G32" s="42"/>
      <c r="H32" s="43"/>
    </row>
    <row r="33" spans="1:8">
      <c r="A33" s="42"/>
      <c r="E33" s="43"/>
      <c r="G33" s="42"/>
      <c r="H33" s="43"/>
    </row>
    <row r="34" spans="1:8">
      <c r="A34" s="42"/>
      <c r="E34" s="43"/>
      <c r="G34" s="42"/>
      <c r="H34" s="43"/>
    </row>
    <row r="35" spans="1:8">
      <c r="A35" s="42"/>
      <c r="E35" s="43"/>
      <c r="G35" s="42"/>
      <c r="H35" s="43"/>
    </row>
    <row r="36" spans="1:8">
      <c r="A36" s="42"/>
      <c r="E36" s="43"/>
      <c r="G36" s="42"/>
      <c r="H36" s="43"/>
    </row>
    <row r="37" spans="1:8">
      <c r="A37" s="42"/>
      <c r="E37" s="43"/>
      <c r="G37" s="42"/>
      <c r="H37" s="43"/>
    </row>
    <row r="38" spans="1:8">
      <c r="A38" s="42"/>
      <c r="E38" s="43"/>
      <c r="G38" s="42"/>
      <c r="H38" s="43"/>
    </row>
    <row r="39" spans="1:8">
      <c r="A39" s="42"/>
      <c r="E39" s="43"/>
      <c r="G39" s="42"/>
      <c r="H39" s="43"/>
    </row>
    <row r="40" spans="1:8">
      <c r="A40" s="42"/>
      <c r="E40" s="43"/>
      <c r="G40" s="42"/>
      <c r="H40" s="43"/>
    </row>
    <row r="41" spans="1:8">
      <c r="A41" s="42"/>
      <c r="E41" s="43"/>
      <c r="G41" s="42"/>
      <c r="H41" s="43"/>
    </row>
    <row r="42" spans="1:8">
      <c r="A42" s="42"/>
      <c r="E42" s="43"/>
      <c r="G42" s="42"/>
      <c r="H42" s="43"/>
    </row>
    <row r="43" spans="1:8">
      <c r="A43" s="42"/>
      <c r="E43" s="147"/>
      <c r="G43" s="42"/>
      <c r="H43" s="43"/>
    </row>
    <row r="44" spans="1:8">
      <c r="A44" s="42"/>
      <c r="E44" s="147"/>
      <c r="G44" s="42"/>
      <c r="H44" s="43"/>
    </row>
    <row r="45" spans="1:8">
      <c r="A45" s="42"/>
      <c r="E45" s="147"/>
      <c r="G45" s="42"/>
      <c r="H45" s="43"/>
    </row>
    <row r="46" spans="1:8" ht="15.75" thickBot="1">
      <c r="A46" s="124"/>
      <c r="B46" s="53"/>
      <c r="C46" s="53"/>
      <c r="D46" s="53"/>
      <c r="E46" s="54"/>
      <c r="G46" s="124"/>
      <c r="H46" s="54"/>
    </row>
    <row r="47" spans="1:8">
      <c r="D47" s="120" t="s">
        <v>1159</v>
      </c>
      <c r="H47" s="303" t="s">
        <v>1234</v>
      </c>
    </row>
    <row r="48" spans="1:8">
      <c r="A48" s="40" t="s">
        <v>1235</v>
      </c>
      <c r="B48" s="40"/>
      <c r="C48" s="40"/>
      <c r="D48" s="40"/>
      <c r="E48" s="40"/>
      <c r="G48" s="40" t="s">
        <v>1236</v>
      </c>
      <c r="H48" s="40"/>
    </row>
    <row r="53" spans="3:3">
      <c r="C53" s="62"/>
    </row>
    <row r="55" spans="3:3">
      <c r="C55" s="35"/>
    </row>
    <row r="56" spans="3:3">
      <c r="C56" s="62"/>
    </row>
    <row r="57" spans="3:3">
      <c r="C57" s="62"/>
    </row>
    <row r="58" spans="3:3">
      <c r="C58" s="62"/>
    </row>
    <row r="59" spans="3:3">
      <c r="C59" s="62"/>
    </row>
    <row r="60" spans="3:3">
      <c r="C60" s="62"/>
    </row>
    <row r="61" spans="3:3">
      <c r="C61" s="62"/>
    </row>
    <row r="62" spans="3:3">
      <c r="C62" s="62"/>
    </row>
    <row r="63" spans="3:3">
      <c r="C63" s="62"/>
    </row>
  </sheetData>
  <phoneticPr fontId="0" type="noConversion"/>
  <printOptions horizontalCentered="1" verticalCentered="1"/>
  <pageMargins left="0.25" right="0.25" top="0.25" bottom="0.25" header="0.5" footer="0.21"/>
  <pageSetup scale="75"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7">
    <pageSetUpPr fitToPage="1"/>
  </sheetPr>
  <dimension ref="B1:M358"/>
  <sheetViews>
    <sheetView defaultGridColor="0" view="pageBreakPreview" colorId="22" zoomScale="50" zoomScaleNormal="80" zoomScaleSheetLayoutView="50" workbookViewId="0">
      <selection activeCell="C59" sqref="C59"/>
    </sheetView>
  </sheetViews>
  <sheetFormatPr defaultColWidth="9.6640625" defaultRowHeight="15"/>
  <cols>
    <col min="1" max="2" width="4.6640625" customWidth="1"/>
    <col min="3" max="3" width="27.109375" customWidth="1"/>
    <col min="4" max="11" width="12.6640625" customWidth="1"/>
    <col min="12" max="12" width="7.6640625" customWidth="1"/>
    <col min="13" max="13" width="12.6640625" customWidth="1"/>
  </cols>
  <sheetData>
    <row r="1" spans="2:13" ht="13.9" customHeight="1" thickBot="1">
      <c r="B1" s="35" t="str">
        <f>'Data Sheet'!$A$63</f>
        <v>Annual Report of KeySpan Gas East Corporation d/b/a National Grid                                                                                                                   Year ended December 31, 2013</v>
      </c>
      <c r="C1" s="126"/>
      <c r="D1" s="77"/>
      <c r="E1" s="120"/>
    </row>
    <row r="2" spans="2:13" ht="13.9" customHeight="1">
      <c r="B2" s="36"/>
      <c r="C2" s="37"/>
      <c r="D2" s="79"/>
      <c r="E2" s="37"/>
      <c r="F2" s="37"/>
      <c r="G2" s="37"/>
      <c r="H2" s="37"/>
      <c r="I2" s="37"/>
      <c r="J2" s="37"/>
      <c r="K2" s="37"/>
      <c r="L2" s="37"/>
      <c r="M2" s="38"/>
    </row>
    <row r="3" spans="2:13" ht="13.9" customHeight="1">
      <c r="B3" s="81" t="s">
        <v>116</v>
      </c>
      <c r="C3" s="82"/>
      <c r="D3" s="112"/>
      <c r="E3" s="112"/>
      <c r="F3" s="112"/>
      <c r="G3" s="112"/>
      <c r="H3" s="112"/>
      <c r="I3" s="112"/>
      <c r="J3" s="40"/>
      <c r="K3" s="40"/>
      <c r="L3" s="40"/>
      <c r="M3" s="41"/>
    </row>
    <row r="4" spans="2:13" ht="13.9" customHeight="1">
      <c r="B4" s="81" t="s">
        <v>521</v>
      </c>
      <c r="C4" s="82"/>
      <c r="D4" s="112"/>
      <c r="E4" s="127"/>
      <c r="F4" s="112"/>
      <c r="G4" s="112"/>
      <c r="H4" s="112"/>
      <c r="I4" s="112"/>
      <c r="J4" s="40"/>
      <c r="K4" s="40"/>
      <c r="L4" s="40"/>
      <c r="M4" s="41"/>
    </row>
    <row r="5" spans="2:13" ht="13.9" customHeight="1">
      <c r="B5" s="128" t="s">
        <v>522</v>
      </c>
      <c r="C5" s="129"/>
      <c r="D5" s="130"/>
      <c r="E5" s="82"/>
      <c r="F5" s="82"/>
      <c r="G5" s="82"/>
      <c r="H5" s="82"/>
      <c r="I5" s="82"/>
      <c r="J5" s="82"/>
      <c r="K5" s="82"/>
      <c r="L5" s="82"/>
      <c r="M5" s="83"/>
    </row>
    <row r="6" spans="2:13" ht="13.9" customHeight="1">
      <c r="B6" s="131" t="s">
        <v>523</v>
      </c>
      <c r="C6" s="132"/>
      <c r="D6" s="133"/>
      <c r="E6" s="134"/>
      <c r="F6" s="134"/>
      <c r="G6" s="134"/>
      <c r="H6" s="134"/>
      <c r="I6" s="134"/>
      <c r="J6" s="134"/>
      <c r="K6" s="134"/>
      <c r="L6" s="134"/>
      <c r="M6" s="135"/>
    </row>
    <row r="7" spans="2:13" ht="13.9" customHeight="1">
      <c r="B7" s="160" t="s">
        <v>524</v>
      </c>
      <c r="C7" s="99"/>
      <c r="D7" s="624" t="s">
        <v>525</v>
      </c>
      <c r="E7" s="445" t="s">
        <v>525</v>
      </c>
      <c r="F7" s="445" t="s">
        <v>2118</v>
      </c>
      <c r="G7" s="445" t="s">
        <v>2119</v>
      </c>
      <c r="H7" s="445" t="s">
        <v>527</v>
      </c>
      <c r="I7" s="445" t="s">
        <v>2120</v>
      </c>
      <c r="J7" s="445" t="s">
        <v>527</v>
      </c>
      <c r="K7" s="445" t="s">
        <v>526</v>
      </c>
      <c r="L7" s="445" t="s">
        <v>527</v>
      </c>
      <c r="M7" s="49" t="s">
        <v>528</v>
      </c>
    </row>
    <row r="8" spans="2:13" ht="13.9" customHeight="1">
      <c r="B8" s="167" t="s">
        <v>529</v>
      </c>
      <c r="C8" s="313" t="s">
        <v>232</v>
      </c>
      <c r="D8" s="637" t="s">
        <v>2121</v>
      </c>
      <c r="E8" s="446" t="s">
        <v>2122</v>
      </c>
      <c r="F8" s="446" t="s">
        <v>2123</v>
      </c>
      <c r="G8" s="446"/>
      <c r="H8" s="446" t="s">
        <v>2124</v>
      </c>
      <c r="I8" s="446"/>
      <c r="J8" s="446" t="s">
        <v>2124</v>
      </c>
      <c r="K8" s="446" t="s">
        <v>530</v>
      </c>
      <c r="L8" s="446" t="s">
        <v>531</v>
      </c>
      <c r="M8" s="447" t="s">
        <v>532</v>
      </c>
    </row>
    <row r="9" spans="2:13" ht="13.9" customHeight="1">
      <c r="B9" s="136">
        <v>1</v>
      </c>
      <c r="C9" s="491"/>
      <c r="D9" s="141"/>
      <c r="E9" s="138"/>
      <c r="F9" s="138"/>
      <c r="G9" s="138"/>
      <c r="H9" s="138"/>
      <c r="I9" s="138"/>
      <c r="J9" s="138"/>
      <c r="K9" s="138"/>
      <c r="L9" s="138"/>
      <c r="M9" s="43"/>
    </row>
    <row r="10" spans="2:13" ht="13.9" customHeight="1">
      <c r="B10" s="136">
        <v>2</v>
      </c>
      <c r="C10" s="142"/>
      <c r="D10" s="143"/>
      <c r="E10" s="138" t="s">
        <v>273</v>
      </c>
      <c r="F10" s="138"/>
      <c r="G10" s="138"/>
      <c r="H10" s="138"/>
      <c r="I10" s="138"/>
      <c r="J10" s="138"/>
      <c r="K10" s="138"/>
      <c r="L10" s="138"/>
      <c r="M10" s="43"/>
    </row>
    <row r="11" spans="2:13" ht="13.9" customHeight="1">
      <c r="B11" s="136">
        <v>3</v>
      </c>
      <c r="C11" s="99" t="s">
        <v>2117</v>
      </c>
      <c r="D11" s="145"/>
      <c r="E11" s="146"/>
      <c r="F11" s="146"/>
      <c r="G11" s="146"/>
      <c r="H11" s="146"/>
      <c r="I11" s="146"/>
      <c r="J11" s="146"/>
      <c r="K11" s="146"/>
      <c r="L11" s="146"/>
      <c r="M11" s="147"/>
    </row>
    <row r="12" spans="2:13" ht="13.9" customHeight="1">
      <c r="B12" s="136">
        <v>4</v>
      </c>
      <c r="C12" s="99"/>
      <c r="D12" s="177"/>
      <c r="E12" s="592"/>
      <c r="F12" s="592"/>
      <c r="G12" s="592"/>
      <c r="H12" s="592"/>
      <c r="I12" s="592"/>
      <c r="J12" s="592"/>
      <c r="K12" s="592"/>
      <c r="L12" s="138"/>
      <c r="M12" s="594"/>
    </row>
    <row r="13" spans="2:13" ht="13.9" customHeight="1">
      <c r="B13" s="136">
        <v>5</v>
      </c>
      <c r="C13" s="99"/>
      <c r="D13" s="177"/>
      <c r="E13" s="592"/>
      <c r="F13" s="592"/>
      <c r="G13" s="592"/>
      <c r="H13" s="592"/>
      <c r="I13" s="592"/>
      <c r="J13" s="592"/>
      <c r="K13" s="592"/>
      <c r="L13" s="138"/>
      <c r="M13" s="594"/>
    </row>
    <row r="14" spans="2:13" ht="13.9" customHeight="1">
      <c r="B14" s="136">
        <v>6</v>
      </c>
      <c r="C14" s="99"/>
      <c r="D14" s="177"/>
      <c r="E14" s="592"/>
      <c r="F14" s="592"/>
      <c r="G14" s="592"/>
      <c r="H14" s="592"/>
      <c r="I14" s="592"/>
      <c r="J14" s="592"/>
      <c r="K14" s="592"/>
      <c r="L14" s="138"/>
      <c r="M14" s="594"/>
    </row>
    <row r="15" spans="2:13" ht="13.9" customHeight="1">
      <c r="B15" s="136">
        <v>7</v>
      </c>
      <c r="C15" s="99"/>
      <c r="D15" s="593"/>
      <c r="E15" s="592"/>
      <c r="F15" s="592"/>
      <c r="G15" s="592"/>
      <c r="H15" s="592"/>
      <c r="I15" s="592"/>
      <c r="J15" s="592"/>
      <c r="K15" s="592"/>
      <c r="L15" s="138"/>
      <c r="M15" s="594"/>
    </row>
    <row r="16" spans="2:13" ht="13.9" customHeight="1">
      <c r="B16" s="136">
        <v>8</v>
      </c>
      <c r="C16" s="99"/>
      <c r="D16" s="177"/>
      <c r="E16" s="592"/>
      <c r="F16" s="592"/>
      <c r="G16" s="592"/>
      <c r="H16" s="592"/>
      <c r="I16" s="592"/>
      <c r="J16" s="592"/>
      <c r="K16" s="592"/>
      <c r="L16" s="138"/>
      <c r="M16" s="594"/>
    </row>
    <row r="17" spans="2:13" ht="13.9" customHeight="1">
      <c r="B17" s="136">
        <v>9</v>
      </c>
      <c r="C17" s="99"/>
      <c r="D17" s="177"/>
      <c r="E17" s="592"/>
      <c r="F17" s="592"/>
      <c r="G17" s="592"/>
      <c r="H17" s="592"/>
      <c r="I17" s="592"/>
      <c r="J17" s="592"/>
      <c r="K17" s="592"/>
      <c r="L17" s="138"/>
      <c r="M17" s="594"/>
    </row>
    <row r="18" spans="2:13" ht="13.9" customHeight="1">
      <c r="B18" s="136">
        <v>10</v>
      </c>
      <c r="C18" s="99"/>
      <c r="D18" s="177"/>
      <c r="E18" s="592"/>
      <c r="F18" s="592"/>
      <c r="G18" s="592"/>
      <c r="H18" s="592"/>
      <c r="I18" s="592"/>
      <c r="J18" s="592"/>
      <c r="K18" s="592"/>
      <c r="L18" s="138"/>
      <c r="M18" s="594"/>
    </row>
    <row r="19" spans="2:13" ht="13.9" customHeight="1">
      <c r="B19" s="136">
        <v>11</v>
      </c>
      <c r="C19" s="99"/>
      <c r="D19" s="177"/>
      <c r="E19" s="592"/>
      <c r="F19" s="592"/>
      <c r="G19" s="592"/>
      <c r="H19" s="592"/>
      <c r="I19" s="592"/>
      <c r="J19" s="592"/>
      <c r="K19" s="592"/>
      <c r="L19" s="138"/>
      <c r="M19" s="594"/>
    </row>
    <row r="20" spans="2:13" ht="13.9" customHeight="1">
      <c r="B20" s="136">
        <v>12</v>
      </c>
      <c r="C20" s="99"/>
      <c r="D20" s="177"/>
      <c r="E20" s="592"/>
      <c r="F20" s="592"/>
      <c r="G20" s="592"/>
      <c r="H20" s="592"/>
      <c r="I20" s="592"/>
      <c r="J20" s="592"/>
      <c r="K20" s="592"/>
      <c r="L20" s="138"/>
      <c r="M20" s="594"/>
    </row>
    <row r="21" spans="2:13" ht="13.9" customHeight="1">
      <c r="B21" s="136">
        <v>13</v>
      </c>
      <c r="C21" s="99"/>
      <c r="D21" s="177"/>
      <c r="E21" s="592"/>
      <c r="F21" s="592"/>
      <c r="G21" s="592"/>
      <c r="H21" s="592"/>
      <c r="I21" s="592"/>
      <c r="J21" s="592"/>
      <c r="K21" s="592"/>
      <c r="L21" s="138"/>
      <c r="M21" s="594"/>
    </row>
    <row r="22" spans="2:13" ht="13.9" customHeight="1">
      <c r="B22" s="136">
        <v>14</v>
      </c>
      <c r="C22" s="99"/>
      <c r="D22" s="177"/>
      <c r="E22" s="592"/>
      <c r="F22" s="592"/>
      <c r="G22" s="592"/>
      <c r="H22" s="592"/>
      <c r="I22" s="592"/>
      <c r="J22" s="592"/>
      <c r="K22" s="592"/>
      <c r="L22" s="138"/>
      <c r="M22" s="594"/>
    </row>
    <row r="23" spans="2:13" ht="13.9" customHeight="1">
      <c r="B23" s="136">
        <v>15</v>
      </c>
      <c r="C23" s="99"/>
      <c r="D23" s="177"/>
      <c r="E23" s="592"/>
      <c r="F23" s="592"/>
      <c r="G23" s="592"/>
      <c r="H23" s="592"/>
      <c r="I23" s="592"/>
      <c r="J23" s="592"/>
      <c r="K23" s="592"/>
      <c r="L23" s="138"/>
      <c r="M23" s="594"/>
    </row>
    <row r="24" spans="2:13" ht="13.9" customHeight="1">
      <c r="B24" s="136">
        <v>16</v>
      </c>
      <c r="C24" s="99"/>
      <c r="D24" s="177"/>
      <c r="E24" s="592"/>
      <c r="F24" s="592"/>
      <c r="G24" s="592"/>
      <c r="H24" s="592"/>
      <c r="I24" s="592"/>
      <c r="J24" s="592"/>
      <c r="K24" s="592"/>
      <c r="L24" s="138"/>
      <c r="M24" s="594"/>
    </row>
    <row r="25" spans="2:13" ht="13.9" customHeight="1">
      <c r="B25" s="136">
        <v>17</v>
      </c>
      <c r="C25" s="99"/>
      <c r="D25" s="177"/>
      <c r="E25" s="592"/>
      <c r="F25" s="592"/>
      <c r="G25" s="592"/>
      <c r="H25" s="592"/>
      <c r="I25" s="592"/>
      <c r="J25" s="592"/>
      <c r="K25" s="592"/>
      <c r="L25" s="138"/>
      <c r="M25" s="594"/>
    </row>
    <row r="26" spans="2:13" ht="13.9" customHeight="1">
      <c r="B26" s="136">
        <v>18</v>
      </c>
      <c r="C26" s="99"/>
      <c r="D26" s="177"/>
      <c r="E26" s="592"/>
      <c r="F26" s="592"/>
      <c r="G26" s="592"/>
      <c r="H26" s="592"/>
      <c r="I26" s="592"/>
      <c r="J26" s="592"/>
      <c r="K26" s="592"/>
      <c r="L26" s="138"/>
      <c r="M26" s="594"/>
    </row>
    <row r="27" spans="2:13" ht="13.9" customHeight="1">
      <c r="B27" s="136">
        <v>19</v>
      </c>
      <c r="C27" s="99"/>
      <c r="D27" s="177"/>
      <c r="E27" s="592"/>
      <c r="F27" s="592"/>
      <c r="G27" s="592"/>
      <c r="H27" s="592"/>
      <c r="I27" s="592"/>
      <c r="J27" s="592"/>
      <c r="K27" s="592"/>
      <c r="L27" s="138"/>
      <c r="M27" s="594"/>
    </row>
    <row r="28" spans="2:13" ht="13.9" customHeight="1">
      <c r="B28" s="136">
        <v>20</v>
      </c>
      <c r="C28" s="308"/>
      <c r="D28" s="149"/>
      <c r="E28" s="149"/>
      <c r="F28" s="149"/>
      <c r="G28" s="149"/>
      <c r="H28" s="149"/>
      <c r="I28" s="149"/>
      <c r="J28" s="149"/>
      <c r="K28" s="149"/>
      <c r="L28" s="150"/>
      <c r="M28" s="151"/>
    </row>
    <row r="29" spans="2:13" ht="13.9" customHeight="1">
      <c r="B29" s="136">
        <v>21</v>
      </c>
      <c r="C29" s="142"/>
      <c r="D29" s="141"/>
      <c r="E29" s="138"/>
      <c r="F29" s="138"/>
      <c r="G29" s="138"/>
      <c r="H29" s="138"/>
      <c r="I29" s="138"/>
      <c r="J29" s="138"/>
      <c r="K29" s="138"/>
      <c r="L29" s="138"/>
      <c r="M29" s="43"/>
    </row>
    <row r="30" spans="2:13" ht="13.9" customHeight="1">
      <c r="B30" s="136">
        <v>22</v>
      </c>
      <c r="C30" s="99"/>
      <c r="D30" s="145" t="s">
        <v>273</v>
      </c>
      <c r="E30" s="595" t="s">
        <v>273</v>
      </c>
      <c r="F30" s="595"/>
      <c r="G30" s="595"/>
      <c r="H30" s="595"/>
      <c r="I30" s="595"/>
      <c r="J30" s="595"/>
      <c r="K30" s="595"/>
      <c r="L30" s="138"/>
      <c r="M30" s="596"/>
    </row>
    <row r="31" spans="2:13" ht="13.9" customHeight="1">
      <c r="B31" s="136">
        <v>23</v>
      </c>
      <c r="C31" s="99"/>
      <c r="D31" s="177"/>
      <c r="E31" s="592"/>
      <c r="F31" s="592"/>
      <c r="G31" s="592"/>
      <c r="H31" s="592"/>
      <c r="I31" s="592"/>
      <c r="J31" s="592"/>
      <c r="K31" s="592"/>
      <c r="L31" s="138"/>
      <c r="M31" s="594"/>
    </row>
    <row r="32" spans="2:13" ht="13.9" customHeight="1">
      <c r="B32" s="136">
        <v>24</v>
      </c>
      <c r="C32" s="99"/>
      <c r="D32" s="177"/>
      <c r="E32" s="592"/>
      <c r="F32" s="592"/>
      <c r="G32" s="592"/>
      <c r="H32" s="592"/>
      <c r="I32" s="592"/>
      <c r="J32" s="592"/>
      <c r="K32" s="592"/>
      <c r="L32" s="138"/>
      <c r="M32" s="594"/>
    </row>
    <row r="33" spans="2:13" ht="13.9" customHeight="1">
      <c r="B33" s="136">
        <v>25</v>
      </c>
      <c r="C33" s="99"/>
      <c r="D33" s="177"/>
      <c r="E33" s="592"/>
      <c r="F33" s="592"/>
      <c r="G33" s="592"/>
      <c r="H33" s="592"/>
      <c r="I33" s="592"/>
      <c r="J33" s="592"/>
      <c r="K33" s="592"/>
      <c r="L33" s="138"/>
      <c r="M33" s="594"/>
    </row>
    <row r="34" spans="2:13" ht="13.9" customHeight="1">
      <c r="B34" s="136">
        <v>26</v>
      </c>
      <c r="C34" s="99"/>
      <c r="D34" s="177"/>
      <c r="E34" s="592"/>
      <c r="F34" s="592"/>
      <c r="G34" s="592"/>
      <c r="H34" s="592"/>
      <c r="I34" s="592"/>
      <c r="J34" s="592"/>
      <c r="K34" s="592"/>
      <c r="L34" s="138"/>
      <c r="M34" s="594"/>
    </row>
    <row r="35" spans="2:13" ht="13.9" customHeight="1">
      <c r="B35" s="136">
        <v>27</v>
      </c>
      <c r="C35" s="99"/>
      <c r="D35" s="177"/>
      <c r="E35" s="592"/>
      <c r="F35" s="592"/>
      <c r="G35" s="592"/>
      <c r="H35" s="592"/>
      <c r="I35" s="592"/>
      <c r="J35" s="592"/>
      <c r="K35" s="592"/>
      <c r="L35" s="138"/>
      <c r="M35" s="594"/>
    </row>
    <row r="36" spans="2:13" ht="13.9" customHeight="1">
      <c r="B36" s="136">
        <v>28</v>
      </c>
      <c r="C36" s="99"/>
      <c r="D36" s="177"/>
      <c r="E36" s="592"/>
      <c r="F36" s="592"/>
      <c r="G36" s="592"/>
      <c r="H36" s="592"/>
      <c r="I36" s="592"/>
      <c r="J36" s="592"/>
      <c r="K36" s="592"/>
      <c r="L36" s="138"/>
      <c r="M36" s="594"/>
    </row>
    <row r="37" spans="2:13" ht="13.9" customHeight="1">
      <c r="B37" s="136">
        <v>29</v>
      </c>
      <c r="C37" s="99"/>
      <c r="D37" s="177"/>
      <c r="E37" s="592"/>
      <c r="F37" s="592"/>
      <c r="G37" s="592"/>
      <c r="H37" s="592"/>
      <c r="I37" s="592"/>
      <c r="J37" s="592"/>
      <c r="K37" s="592"/>
      <c r="L37" s="138"/>
      <c r="M37" s="594"/>
    </row>
    <row r="38" spans="2:13" ht="13.9" customHeight="1">
      <c r="B38" s="136">
        <v>30</v>
      </c>
      <c r="C38" s="99"/>
      <c r="D38" s="177"/>
      <c r="E38" s="592"/>
      <c r="F38" s="592"/>
      <c r="G38" s="592"/>
      <c r="H38" s="592"/>
      <c r="I38" s="592"/>
      <c r="J38" s="592"/>
      <c r="K38" s="592"/>
      <c r="L38" s="138"/>
      <c r="M38" s="594"/>
    </row>
    <row r="39" spans="2:13" ht="13.9" customHeight="1">
      <c r="B39" s="136">
        <v>31</v>
      </c>
      <c r="C39" s="99"/>
      <c r="D39" s="177"/>
      <c r="E39" s="592"/>
      <c r="F39" s="592"/>
      <c r="G39" s="592"/>
      <c r="H39" s="592"/>
      <c r="I39" s="592"/>
      <c r="J39" s="592"/>
      <c r="K39" s="592"/>
      <c r="L39" s="138"/>
      <c r="M39" s="594"/>
    </row>
    <row r="40" spans="2:13" ht="13.9" customHeight="1">
      <c r="B40" s="136">
        <v>32</v>
      </c>
      <c r="C40" s="99"/>
      <c r="D40" s="177"/>
      <c r="E40" s="592"/>
      <c r="F40" s="592"/>
      <c r="G40" s="592"/>
      <c r="H40" s="592"/>
      <c r="I40" s="592"/>
      <c r="J40" s="592"/>
      <c r="K40" s="592"/>
      <c r="L40" s="138"/>
      <c r="M40" s="594"/>
    </row>
    <row r="41" spans="2:13" ht="13.9" customHeight="1">
      <c r="B41" s="136">
        <v>33</v>
      </c>
      <c r="C41" s="99"/>
      <c r="D41" s="177"/>
      <c r="E41" s="592"/>
      <c r="F41" s="592"/>
      <c r="G41" s="592"/>
      <c r="H41" s="592"/>
      <c r="I41" s="592"/>
      <c r="J41" s="592"/>
      <c r="K41" s="592"/>
      <c r="L41" s="138"/>
      <c r="M41" s="594"/>
    </row>
    <row r="42" spans="2:13" ht="13.9" customHeight="1">
      <c r="B42" s="136">
        <v>34</v>
      </c>
      <c r="C42" s="99"/>
      <c r="D42" s="177"/>
      <c r="E42" s="592"/>
      <c r="F42" s="592"/>
      <c r="G42" s="592"/>
      <c r="H42" s="592"/>
      <c r="I42" s="592"/>
      <c r="J42" s="592"/>
      <c r="K42" s="592"/>
      <c r="L42" s="138"/>
      <c r="M42" s="594"/>
    </row>
    <row r="43" spans="2:13" ht="13.9" customHeight="1">
      <c r="B43" s="136">
        <v>35</v>
      </c>
      <c r="C43" s="99"/>
      <c r="D43" s="177"/>
      <c r="E43" s="592"/>
      <c r="F43" s="592"/>
      <c r="G43" s="592"/>
      <c r="H43" s="592"/>
      <c r="I43" s="592"/>
      <c r="J43" s="592"/>
      <c r="K43" s="592"/>
      <c r="L43" s="138"/>
      <c r="M43" s="594"/>
    </row>
    <row r="44" spans="2:13" ht="13.9" customHeight="1">
      <c r="B44" s="136">
        <v>36</v>
      </c>
      <c r="C44" s="138"/>
      <c r="D44" s="177"/>
      <c r="E44" s="592"/>
      <c r="F44" s="592"/>
      <c r="G44" s="592"/>
      <c r="H44" s="592"/>
      <c r="I44" s="592"/>
      <c r="J44" s="592"/>
      <c r="K44" s="592"/>
      <c r="L44" s="138"/>
      <c r="M44" s="594"/>
    </row>
    <row r="45" spans="2:13" ht="13.9" customHeight="1">
      <c r="B45" s="152">
        <v>37</v>
      </c>
      <c r="C45" s="138"/>
      <c r="D45" s="177"/>
      <c r="E45" s="592"/>
      <c r="F45" s="592"/>
      <c r="G45" s="592"/>
      <c r="H45" s="592"/>
      <c r="I45" s="592"/>
      <c r="J45" s="592"/>
      <c r="K45" s="592"/>
      <c r="L45" s="138"/>
      <c r="M45" s="594"/>
    </row>
    <row r="46" spans="2:13" ht="13.9" customHeight="1">
      <c r="B46" s="152">
        <v>38</v>
      </c>
      <c r="C46" s="138"/>
      <c r="D46" s="177"/>
      <c r="E46" s="592"/>
      <c r="F46" s="592"/>
      <c r="G46" s="592"/>
      <c r="H46" s="592"/>
      <c r="I46" s="592"/>
      <c r="J46" s="592"/>
      <c r="K46" s="592"/>
      <c r="L46" s="138"/>
      <c r="M46" s="594"/>
    </row>
    <row r="47" spans="2:13" ht="13.9" customHeight="1">
      <c r="B47" s="152">
        <v>39</v>
      </c>
      <c r="C47" s="138"/>
      <c r="D47" s="177"/>
      <c r="E47" s="592"/>
      <c r="F47" s="592"/>
      <c r="G47" s="592"/>
      <c r="H47" s="592"/>
      <c r="I47" s="592"/>
      <c r="J47" s="592"/>
      <c r="K47" s="592"/>
      <c r="L47" s="138"/>
      <c r="M47" s="594"/>
    </row>
    <row r="48" spans="2:13" ht="13.9" customHeight="1">
      <c r="B48" s="152">
        <v>40</v>
      </c>
      <c r="C48" s="138"/>
      <c r="D48" s="177"/>
      <c r="E48" s="592"/>
      <c r="F48" s="592"/>
      <c r="G48" s="592"/>
      <c r="H48" s="592"/>
      <c r="I48" s="592"/>
      <c r="J48" s="592"/>
      <c r="K48" s="592"/>
      <c r="L48" s="138"/>
      <c r="M48" s="594"/>
    </row>
    <row r="49" spans="2:13" ht="13.9" customHeight="1">
      <c r="B49" s="152">
        <v>41</v>
      </c>
      <c r="C49" s="138"/>
      <c r="D49" s="177"/>
      <c r="E49" s="592"/>
      <c r="F49" s="592"/>
      <c r="G49" s="592"/>
      <c r="H49" s="592"/>
      <c r="I49" s="592"/>
      <c r="J49" s="592"/>
      <c r="K49" s="592"/>
      <c r="L49" s="138"/>
      <c r="M49" s="594"/>
    </row>
    <row r="50" spans="2:13" ht="13.9" customHeight="1">
      <c r="B50" s="152">
        <v>42</v>
      </c>
      <c r="C50" s="138"/>
      <c r="D50" s="177"/>
      <c r="E50" s="592"/>
      <c r="F50" s="592"/>
      <c r="G50" s="592"/>
      <c r="H50" s="592"/>
      <c r="I50" s="592"/>
      <c r="J50" s="592"/>
      <c r="K50" s="592"/>
      <c r="L50" s="138"/>
      <c r="M50" s="594"/>
    </row>
    <row r="51" spans="2:13" ht="13.9" customHeight="1" thickBot="1">
      <c r="B51" s="153">
        <v>43</v>
      </c>
      <c r="C51" s="492"/>
      <c r="D51" s="155"/>
      <c r="E51" s="156"/>
      <c r="F51" s="156"/>
      <c r="G51" s="156"/>
      <c r="H51" s="156"/>
      <c r="I51" s="156"/>
      <c r="J51" s="156"/>
      <c r="K51" s="156"/>
      <c r="L51" s="154"/>
      <c r="M51" s="157"/>
    </row>
    <row r="52" spans="2:13" ht="13.9" customHeight="1">
      <c r="M52" t="s">
        <v>115</v>
      </c>
    </row>
    <row r="53" spans="2:13" ht="13.9" customHeight="1">
      <c r="B53" s="40" t="s">
        <v>435</v>
      </c>
      <c r="C53" s="40"/>
      <c r="D53" s="40"/>
      <c r="E53" s="40"/>
      <c r="F53" s="40"/>
      <c r="G53" s="40"/>
      <c r="H53" s="40"/>
      <c r="I53" s="40"/>
      <c r="J53" s="40"/>
      <c r="K53" s="40"/>
      <c r="L53" s="40"/>
      <c r="M53" s="40"/>
    </row>
    <row r="54" spans="2:13" ht="13.9" customHeight="1" thickBot="1">
      <c r="B54" s="35" t="str">
        <f>'Data Sheet'!$A$63</f>
        <v>Annual Report of KeySpan Gas East Corporation d/b/a National Grid                                                                                                                   Year ended December 31, 2013</v>
      </c>
      <c r="C54" s="126"/>
      <c r="D54" s="77"/>
      <c r="E54" s="120"/>
    </row>
    <row r="55" spans="2:13" ht="13.9" customHeight="1">
      <c r="B55" s="36"/>
      <c r="C55" s="37"/>
      <c r="D55" s="79"/>
      <c r="E55" s="37"/>
      <c r="F55" s="37"/>
      <c r="G55" s="37"/>
      <c r="H55" s="37"/>
      <c r="I55" s="37"/>
      <c r="J55" s="37"/>
      <c r="K55" s="37"/>
      <c r="L55" s="37"/>
      <c r="M55" s="38"/>
    </row>
    <row r="56" spans="2:13" ht="13.9" customHeight="1">
      <c r="B56" s="81" t="s">
        <v>116</v>
      </c>
      <c r="C56" s="82"/>
      <c r="D56" s="112"/>
      <c r="E56" s="112"/>
      <c r="F56" s="112"/>
      <c r="G56" s="112"/>
      <c r="H56" s="112"/>
      <c r="I56" s="112"/>
      <c r="J56" s="40"/>
      <c r="K56" s="40"/>
      <c r="L56" s="40"/>
      <c r="M56" s="41"/>
    </row>
    <row r="57" spans="2:13" ht="13.9" customHeight="1">
      <c r="B57" s="81" t="s">
        <v>521</v>
      </c>
      <c r="C57" s="82"/>
      <c r="D57" s="112"/>
      <c r="E57" s="127"/>
      <c r="F57" s="112"/>
      <c r="G57" s="112"/>
      <c r="H57" s="112"/>
      <c r="I57" s="112"/>
      <c r="J57" s="40"/>
      <c r="K57" s="40"/>
      <c r="L57" s="40"/>
      <c r="M57" s="41"/>
    </row>
    <row r="58" spans="2:13" ht="13.9" customHeight="1">
      <c r="B58" s="81" t="s">
        <v>436</v>
      </c>
      <c r="C58" s="82"/>
      <c r="D58" s="112"/>
      <c r="E58" s="127"/>
      <c r="F58" s="112"/>
      <c r="G58" s="112"/>
      <c r="H58" s="112"/>
      <c r="I58" s="112"/>
      <c r="J58" s="40"/>
      <c r="K58" s="40"/>
      <c r="L58" s="40"/>
      <c r="M58" s="41"/>
    </row>
    <row r="59" spans="2:13" ht="13.9" customHeight="1">
      <c r="B59" s="128" t="s">
        <v>522</v>
      </c>
      <c r="C59" s="129"/>
      <c r="D59" s="130"/>
      <c r="E59" s="82"/>
      <c r="F59" s="82"/>
      <c r="G59" s="82"/>
      <c r="H59" s="82"/>
      <c r="I59" s="82"/>
      <c r="J59" s="82"/>
      <c r="K59" s="82"/>
      <c r="L59" s="82"/>
      <c r="M59" s="83"/>
    </row>
    <row r="60" spans="2:13" ht="13.9" customHeight="1">
      <c r="B60" s="131"/>
      <c r="C60" s="132"/>
      <c r="D60" s="133"/>
      <c r="E60" s="134"/>
      <c r="F60" s="134"/>
      <c r="G60" s="134"/>
      <c r="H60" s="134"/>
      <c r="I60" s="134"/>
      <c r="J60" s="134"/>
      <c r="K60" s="134"/>
      <c r="L60" s="134"/>
      <c r="M60" s="135"/>
    </row>
    <row r="61" spans="2:13" ht="13.9" customHeight="1">
      <c r="B61" s="84"/>
      <c r="C61" s="77"/>
      <c r="D61" s="122"/>
      <c r="M61" s="43"/>
    </row>
    <row r="62" spans="2:13" ht="13.9" customHeight="1">
      <c r="B62" s="84"/>
      <c r="C62" s="77"/>
      <c r="D62" s="122"/>
      <c r="M62" s="43"/>
    </row>
    <row r="63" spans="2:13" ht="13.9" customHeight="1">
      <c r="B63" s="84"/>
      <c r="C63" s="77"/>
      <c r="D63" s="122"/>
      <c r="M63" s="43"/>
    </row>
    <row r="64" spans="2:13" ht="13.9" customHeight="1">
      <c r="B64" s="84"/>
      <c r="C64" s="148"/>
      <c r="D64" s="122"/>
      <c r="M64" s="43"/>
    </row>
    <row r="65" spans="2:13" ht="13.9" customHeight="1">
      <c r="B65" s="84"/>
      <c r="C65" s="158"/>
      <c r="D65" s="159"/>
      <c r="M65" s="43"/>
    </row>
    <row r="66" spans="2:13" ht="13.9" customHeight="1">
      <c r="B66" s="84"/>
      <c r="C66" s="77"/>
      <c r="D66" s="122"/>
      <c r="M66" s="43"/>
    </row>
    <row r="67" spans="2:13" ht="13.9" customHeight="1">
      <c r="B67" s="84"/>
      <c r="C67" s="77"/>
      <c r="D67" s="122"/>
      <c r="M67" s="43"/>
    </row>
    <row r="68" spans="2:13" ht="13.9" customHeight="1">
      <c r="B68" s="84"/>
      <c r="C68" s="77"/>
      <c r="D68" s="122"/>
      <c r="M68" s="43"/>
    </row>
    <row r="69" spans="2:13" ht="13.9" customHeight="1">
      <c r="B69" s="84"/>
      <c r="C69" s="77"/>
      <c r="D69" s="122"/>
      <c r="M69" s="43"/>
    </row>
    <row r="70" spans="2:13" ht="13.9" customHeight="1">
      <c r="B70" s="84"/>
      <c r="C70" s="77"/>
      <c r="D70" s="159"/>
      <c r="M70" s="43"/>
    </row>
    <row r="71" spans="2:13" ht="13.9" customHeight="1">
      <c r="B71" s="84"/>
      <c r="C71" s="77"/>
      <c r="D71" s="123"/>
      <c r="M71" s="43"/>
    </row>
    <row r="72" spans="2:13" ht="13.9" customHeight="1">
      <c r="B72" s="84"/>
      <c r="C72" s="77"/>
      <c r="D72" s="123"/>
      <c r="M72" s="43"/>
    </row>
    <row r="73" spans="2:13" ht="13.9" customHeight="1">
      <c r="B73" s="84"/>
      <c r="C73" s="77"/>
      <c r="D73" s="123"/>
      <c r="M73" s="43"/>
    </row>
    <row r="74" spans="2:13" ht="13.9" customHeight="1">
      <c r="B74" s="84"/>
      <c r="C74" s="77"/>
      <c r="D74" s="123"/>
      <c r="M74" s="43"/>
    </row>
    <row r="75" spans="2:13" ht="13.9" customHeight="1">
      <c r="B75" s="84"/>
      <c r="C75" s="77"/>
      <c r="D75" s="123"/>
      <c r="M75" s="43"/>
    </row>
    <row r="76" spans="2:13" ht="13.9" customHeight="1">
      <c r="B76" s="84"/>
      <c r="C76" s="77"/>
      <c r="D76" s="123"/>
      <c r="M76" s="43"/>
    </row>
    <row r="77" spans="2:13" ht="13.9" customHeight="1">
      <c r="B77" s="84"/>
      <c r="C77" s="77"/>
      <c r="D77" s="123"/>
      <c r="M77" s="43"/>
    </row>
    <row r="78" spans="2:13" ht="13.9" customHeight="1">
      <c r="B78" s="84"/>
      <c r="C78" s="77"/>
      <c r="D78" s="123"/>
      <c r="M78" s="43"/>
    </row>
    <row r="79" spans="2:13" ht="13.9" customHeight="1">
      <c r="B79" s="84"/>
      <c r="C79" s="77"/>
      <c r="D79" s="123"/>
      <c r="M79" s="43"/>
    </row>
    <row r="80" spans="2:13" ht="13.9" customHeight="1">
      <c r="B80" s="84"/>
      <c r="C80" s="77"/>
      <c r="D80" s="123"/>
      <c r="M80" s="43"/>
    </row>
    <row r="81" spans="2:13" ht="13.9" customHeight="1">
      <c r="B81" s="84"/>
      <c r="C81" s="77"/>
      <c r="D81" s="123"/>
      <c r="M81" s="43"/>
    </row>
    <row r="82" spans="2:13" ht="13.9" customHeight="1">
      <c r="B82" s="84"/>
      <c r="C82" s="77"/>
      <c r="D82" s="123"/>
      <c r="M82" s="43"/>
    </row>
    <row r="83" spans="2:13" ht="13.9" customHeight="1">
      <c r="B83" s="84"/>
      <c r="C83" s="77"/>
      <c r="D83" s="123"/>
      <c r="M83" s="43"/>
    </row>
    <row r="84" spans="2:13" ht="13.9" customHeight="1">
      <c r="B84" s="84"/>
      <c r="C84" s="77"/>
      <c r="D84" s="123"/>
      <c r="M84" s="43"/>
    </row>
    <row r="85" spans="2:13" ht="13.9" customHeight="1">
      <c r="B85" s="84"/>
      <c r="C85" s="158"/>
      <c r="D85" s="123"/>
      <c r="M85" s="43"/>
    </row>
    <row r="86" spans="2:13" ht="13.9" customHeight="1">
      <c r="B86" s="84"/>
      <c r="C86" s="77"/>
      <c r="D86" s="122"/>
      <c r="M86" s="43"/>
    </row>
    <row r="87" spans="2:13" ht="13.9" customHeight="1">
      <c r="B87" s="84"/>
      <c r="C87" s="77"/>
      <c r="D87" s="122"/>
      <c r="M87" s="43"/>
    </row>
    <row r="88" spans="2:13" ht="13.9" customHeight="1">
      <c r="B88" s="84"/>
      <c r="C88" s="77"/>
      <c r="D88" s="122"/>
      <c r="M88" s="43"/>
    </row>
    <row r="89" spans="2:13" ht="13.9" customHeight="1">
      <c r="B89" s="84"/>
      <c r="C89" s="77"/>
      <c r="D89" s="122"/>
      <c r="M89" s="43"/>
    </row>
    <row r="90" spans="2:13" ht="13.9" customHeight="1">
      <c r="B90" s="84"/>
      <c r="C90" s="77"/>
      <c r="D90" s="122"/>
      <c r="M90" s="43"/>
    </row>
    <row r="91" spans="2:13" ht="13.9" customHeight="1">
      <c r="B91" s="84"/>
      <c r="C91" s="77"/>
      <c r="D91" s="122"/>
      <c r="M91" s="43"/>
    </row>
    <row r="92" spans="2:13" ht="13.9" customHeight="1">
      <c r="B92" s="84"/>
      <c r="C92" s="77"/>
      <c r="D92" s="122"/>
      <c r="M92" s="43"/>
    </row>
    <row r="93" spans="2:13" ht="13.9" customHeight="1">
      <c r="B93" s="84"/>
      <c r="C93" s="77"/>
      <c r="D93" s="122"/>
      <c r="M93" s="43"/>
    </row>
    <row r="94" spans="2:13" ht="13.9" customHeight="1">
      <c r="B94" s="84"/>
      <c r="C94" s="77"/>
      <c r="D94" s="122"/>
      <c r="M94" s="43"/>
    </row>
    <row r="95" spans="2:13" ht="13.9" customHeight="1">
      <c r="B95" s="84"/>
      <c r="C95" s="77"/>
      <c r="D95" s="122"/>
      <c r="M95" s="43"/>
    </row>
    <row r="96" spans="2:13" ht="13.9" customHeight="1">
      <c r="B96" s="84"/>
      <c r="C96" s="77"/>
      <c r="D96" s="122"/>
      <c r="M96" s="43"/>
    </row>
    <row r="97" spans="2:13" ht="13.9" customHeight="1">
      <c r="B97" s="84"/>
      <c r="C97" s="77"/>
      <c r="D97" s="122"/>
      <c r="M97" s="43"/>
    </row>
    <row r="98" spans="2:13" ht="13.9" customHeight="1">
      <c r="B98" s="84"/>
      <c r="C98" s="77"/>
      <c r="D98" s="122"/>
      <c r="M98" s="43"/>
    </row>
    <row r="99" spans="2:13" ht="13.9" customHeight="1">
      <c r="B99" s="84"/>
      <c r="C99" s="77"/>
      <c r="D99" s="122"/>
      <c r="M99" s="43"/>
    </row>
    <row r="100" spans="2:13" ht="13.9" customHeight="1">
      <c r="B100" s="42"/>
      <c r="D100" s="122"/>
      <c r="M100" s="43"/>
    </row>
    <row r="101" spans="2:13" ht="13.9" customHeight="1">
      <c r="B101" s="42"/>
      <c r="D101" s="122"/>
      <c r="M101" s="43"/>
    </row>
    <row r="102" spans="2:13" ht="13.9" customHeight="1">
      <c r="B102" s="42"/>
      <c r="D102" s="122"/>
      <c r="M102" s="43"/>
    </row>
    <row r="103" spans="2:13" ht="13.9" customHeight="1" thickBot="1">
      <c r="B103" s="124"/>
      <c r="C103" s="53"/>
      <c r="D103" s="125"/>
      <c r="E103" s="53"/>
      <c r="F103" s="53"/>
      <c r="G103" s="53"/>
      <c r="H103" s="53"/>
      <c r="I103" s="53"/>
      <c r="J103" s="53"/>
      <c r="K103" s="53"/>
      <c r="L103" s="53"/>
      <c r="M103" s="54"/>
    </row>
    <row r="104" spans="2:13" ht="13.9" customHeight="1">
      <c r="D104" s="122"/>
      <c r="M104" t="s">
        <v>115</v>
      </c>
    </row>
    <row r="105" spans="2:13" ht="13.9" customHeight="1">
      <c r="B105" s="40" t="s">
        <v>437</v>
      </c>
      <c r="C105" s="40"/>
      <c r="D105" s="40"/>
      <c r="E105" s="40"/>
      <c r="F105" s="40"/>
      <c r="G105" s="40"/>
      <c r="H105" s="40"/>
      <c r="I105" s="40"/>
      <c r="J105" s="40"/>
      <c r="K105" s="40"/>
      <c r="L105" s="40"/>
      <c r="M105" s="40"/>
    </row>
    <row r="106" spans="2:13" ht="13.9" customHeight="1" thickBot="1">
      <c r="B106" s="35" t="str">
        <f>'Data Sheet'!$A$63</f>
        <v>Annual Report of KeySpan Gas East Corporation d/b/a National Grid                                                                                                                   Year ended December 31, 2013</v>
      </c>
      <c r="C106" s="126"/>
      <c r="D106" s="77"/>
      <c r="E106" s="120"/>
    </row>
    <row r="107" spans="2:13" ht="13.9" customHeight="1">
      <c r="B107" s="36"/>
      <c r="C107" s="37"/>
      <c r="D107" s="79"/>
      <c r="E107" s="37"/>
      <c r="F107" s="37"/>
      <c r="G107" s="37"/>
      <c r="H107" s="37"/>
      <c r="I107" s="37"/>
      <c r="J107" s="37"/>
      <c r="K107" s="37"/>
      <c r="L107" s="37"/>
      <c r="M107" s="38"/>
    </row>
    <row r="108" spans="2:13" ht="13.9" customHeight="1">
      <c r="B108" s="81" t="s">
        <v>116</v>
      </c>
      <c r="C108" s="82"/>
      <c r="D108" s="112"/>
      <c r="E108" s="112"/>
      <c r="F108" s="112"/>
      <c r="G108" s="112"/>
      <c r="H108" s="112"/>
      <c r="I108" s="112"/>
      <c r="J108" s="40"/>
      <c r="K108" s="40"/>
      <c r="L108" s="40"/>
      <c r="M108" s="41"/>
    </row>
    <row r="109" spans="2:13" ht="13.9" customHeight="1">
      <c r="B109" s="81" t="s">
        <v>521</v>
      </c>
      <c r="C109" s="82"/>
      <c r="D109" s="112"/>
      <c r="E109" s="127"/>
      <c r="F109" s="112"/>
      <c r="G109" s="112"/>
      <c r="H109" s="112"/>
      <c r="I109" s="112"/>
      <c r="J109" s="40"/>
      <c r="K109" s="40"/>
      <c r="L109" s="40"/>
      <c r="M109" s="41"/>
    </row>
    <row r="110" spans="2:13" ht="13.9" customHeight="1">
      <c r="B110" s="81" t="s">
        <v>436</v>
      </c>
      <c r="C110" s="82"/>
      <c r="D110" s="112"/>
      <c r="E110" s="127"/>
      <c r="F110" s="112"/>
      <c r="G110" s="112"/>
      <c r="H110" s="112"/>
      <c r="I110" s="112"/>
      <c r="J110" s="40"/>
      <c r="K110" s="40"/>
      <c r="L110" s="40"/>
      <c r="M110" s="41"/>
    </row>
    <row r="111" spans="2:13" ht="13.9" customHeight="1">
      <c r="B111" s="128" t="s">
        <v>522</v>
      </c>
      <c r="C111" s="129"/>
      <c r="D111" s="130"/>
      <c r="E111" s="82"/>
      <c r="F111" s="82"/>
      <c r="G111" s="82"/>
      <c r="H111" s="82"/>
      <c r="I111" s="82"/>
      <c r="J111" s="82"/>
      <c r="K111" s="82"/>
      <c r="L111" s="82"/>
      <c r="M111" s="83"/>
    </row>
    <row r="112" spans="2:13" ht="13.9" customHeight="1">
      <c r="B112" s="131"/>
      <c r="C112" s="132"/>
      <c r="D112" s="133"/>
      <c r="E112" s="134"/>
      <c r="F112" s="134"/>
      <c r="G112" s="134"/>
      <c r="H112" s="134"/>
      <c r="I112" s="134"/>
      <c r="J112" s="134"/>
      <c r="K112" s="134"/>
      <c r="L112" s="134"/>
      <c r="M112" s="135"/>
    </row>
    <row r="113" spans="2:13" ht="13.9" customHeight="1">
      <c r="B113" s="84"/>
      <c r="C113" s="77"/>
      <c r="D113" s="122"/>
      <c r="M113" s="43"/>
    </row>
    <row r="114" spans="2:13" ht="13.9" customHeight="1">
      <c r="B114" s="84"/>
      <c r="C114" s="77"/>
      <c r="D114" s="122"/>
      <c r="M114" s="43"/>
    </row>
    <row r="115" spans="2:13" ht="13.9" customHeight="1">
      <c r="B115" s="84"/>
      <c r="C115" s="77"/>
      <c r="D115" s="122"/>
      <c r="M115" s="43"/>
    </row>
    <row r="116" spans="2:13" ht="13.9" customHeight="1">
      <c r="B116" s="84"/>
      <c r="C116" s="148"/>
      <c r="D116" s="122"/>
      <c r="M116" s="43"/>
    </row>
    <row r="117" spans="2:13" ht="13.9" customHeight="1">
      <c r="B117" s="84"/>
      <c r="C117" s="158"/>
      <c r="D117" s="159"/>
      <c r="M117" s="43"/>
    </row>
    <row r="118" spans="2:13" ht="13.9" customHeight="1">
      <c r="B118" s="84"/>
      <c r="C118" s="77"/>
      <c r="D118" s="122"/>
      <c r="M118" s="43"/>
    </row>
    <row r="119" spans="2:13" ht="13.9" customHeight="1">
      <c r="B119" s="84"/>
      <c r="C119" s="77"/>
      <c r="D119" s="122"/>
      <c r="M119" s="43"/>
    </row>
    <row r="120" spans="2:13" ht="13.9" customHeight="1">
      <c r="B120" s="84"/>
      <c r="C120" s="77"/>
      <c r="D120" s="122"/>
      <c r="M120" s="43"/>
    </row>
    <row r="121" spans="2:13" ht="13.9" customHeight="1">
      <c r="B121" s="84"/>
      <c r="C121" s="77"/>
      <c r="D121" s="122"/>
      <c r="M121" s="43"/>
    </row>
    <row r="122" spans="2:13" ht="13.9" customHeight="1">
      <c r="B122" s="84"/>
      <c r="C122" s="77"/>
      <c r="D122" s="159"/>
      <c r="M122" s="43"/>
    </row>
    <row r="123" spans="2:13" ht="13.9" customHeight="1">
      <c r="B123" s="84"/>
      <c r="C123" s="77"/>
      <c r="D123" s="123"/>
      <c r="M123" s="43"/>
    </row>
    <row r="124" spans="2:13" ht="13.9" customHeight="1">
      <c r="B124" s="84"/>
      <c r="C124" s="77"/>
      <c r="D124" s="123"/>
      <c r="M124" s="43"/>
    </row>
    <row r="125" spans="2:13" ht="13.9" customHeight="1">
      <c r="B125" s="84"/>
      <c r="C125" s="77"/>
      <c r="D125" s="123"/>
      <c r="M125" s="43"/>
    </row>
    <row r="126" spans="2:13" ht="13.9" customHeight="1">
      <c r="B126" s="84"/>
      <c r="C126" s="77"/>
      <c r="D126" s="123"/>
      <c r="M126" s="43"/>
    </row>
    <row r="127" spans="2:13" ht="13.9" customHeight="1">
      <c r="B127" s="84"/>
      <c r="C127" s="77"/>
      <c r="D127" s="123"/>
      <c r="M127" s="43"/>
    </row>
    <row r="128" spans="2:13" ht="13.9" customHeight="1">
      <c r="B128" s="84"/>
      <c r="C128" s="77"/>
      <c r="D128" s="123"/>
      <c r="M128" s="43"/>
    </row>
    <row r="129" spans="2:13" ht="13.9" customHeight="1">
      <c r="B129" s="84"/>
      <c r="C129" s="77"/>
      <c r="D129" s="123"/>
      <c r="M129" s="43"/>
    </row>
    <row r="130" spans="2:13" ht="13.9" customHeight="1">
      <c r="B130" s="84"/>
      <c r="C130" s="77"/>
      <c r="D130" s="123"/>
      <c r="M130" s="43"/>
    </row>
    <row r="131" spans="2:13" ht="13.9" customHeight="1">
      <c r="B131" s="84"/>
      <c r="C131" s="77"/>
      <c r="D131" s="123"/>
      <c r="M131" s="43"/>
    </row>
    <row r="132" spans="2:13" ht="13.9" customHeight="1">
      <c r="B132" s="84"/>
      <c r="C132" s="77"/>
      <c r="D132" s="123"/>
      <c r="M132" s="43"/>
    </row>
    <row r="133" spans="2:13" ht="13.9" customHeight="1">
      <c r="B133" s="84"/>
      <c r="C133" s="77"/>
      <c r="D133" s="123"/>
      <c r="M133" s="43"/>
    </row>
    <row r="134" spans="2:13" ht="13.9" customHeight="1">
      <c r="B134" s="84"/>
      <c r="C134" s="77"/>
      <c r="D134" s="123"/>
      <c r="M134" s="43"/>
    </row>
    <row r="135" spans="2:13" ht="13.9" customHeight="1">
      <c r="B135" s="84"/>
      <c r="C135" s="77"/>
      <c r="D135" s="123"/>
      <c r="M135" s="43"/>
    </row>
    <row r="136" spans="2:13" ht="13.9" customHeight="1">
      <c r="B136" s="84"/>
      <c r="C136" s="77"/>
      <c r="D136" s="123"/>
      <c r="M136" s="43"/>
    </row>
    <row r="137" spans="2:13" ht="13.9" customHeight="1">
      <c r="B137" s="84"/>
      <c r="C137" s="158"/>
      <c r="D137" s="123"/>
      <c r="M137" s="43"/>
    </row>
    <row r="138" spans="2:13" ht="13.9" customHeight="1">
      <c r="B138" s="84"/>
      <c r="C138" s="77"/>
      <c r="D138" s="122"/>
      <c r="M138" s="43"/>
    </row>
    <row r="139" spans="2:13" ht="13.9" customHeight="1">
      <c r="B139" s="84"/>
      <c r="C139" s="77"/>
      <c r="D139" s="122"/>
      <c r="M139" s="43"/>
    </row>
    <row r="140" spans="2:13" ht="13.9" customHeight="1">
      <c r="B140" s="84"/>
      <c r="C140" s="77"/>
      <c r="D140" s="122"/>
      <c r="M140" s="43"/>
    </row>
    <row r="141" spans="2:13" ht="13.9" customHeight="1">
      <c r="B141" s="84"/>
      <c r="C141" s="77"/>
      <c r="D141" s="122"/>
      <c r="M141" s="43"/>
    </row>
    <row r="142" spans="2:13" ht="13.9" customHeight="1">
      <c r="B142" s="84"/>
      <c r="C142" s="77"/>
      <c r="D142" s="122"/>
      <c r="M142" s="43"/>
    </row>
    <row r="143" spans="2:13" ht="13.9" customHeight="1">
      <c r="B143" s="84"/>
      <c r="C143" s="77"/>
      <c r="D143" s="122"/>
      <c r="M143" s="43"/>
    </row>
    <row r="144" spans="2:13" ht="13.9" customHeight="1">
      <c r="B144" s="84"/>
      <c r="C144" s="77"/>
      <c r="D144" s="122"/>
      <c r="M144" s="43"/>
    </row>
    <row r="145" spans="2:13" ht="13.9" customHeight="1">
      <c r="B145" s="84"/>
      <c r="C145" s="77"/>
      <c r="D145" s="122"/>
      <c r="M145" s="43"/>
    </row>
    <row r="146" spans="2:13" ht="13.9" customHeight="1">
      <c r="B146" s="84"/>
      <c r="C146" s="77"/>
      <c r="D146" s="122"/>
      <c r="M146" s="43"/>
    </row>
    <row r="147" spans="2:13" ht="13.9" customHeight="1">
      <c r="B147" s="84"/>
      <c r="C147" s="77"/>
      <c r="D147" s="122"/>
      <c r="M147" s="43"/>
    </row>
    <row r="148" spans="2:13" ht="13.9" customHeight="1">
      <c r="B148" s="84"/>
      <c r="C148" s="77"/>
      <c r="D148" s="122"/>
      <c r="M148" s="43"/>
    </row>
    <row r="149" spans="2:13" ht="13.9" customHeight="1">
      <c r="B149" s="84"/>
      <c r="C149" s="77"/>
      <c r="D149" s="122"/>
      <c r="M149" s="43"/>
    </row>
    <row r="150" spans="2:13" ht="13.9" customHeight="1">
      <c r="B150" s="84"/>
      <c r="C150" s="77"/>
      <c r="D150" s="122"/>
      <c r="M150" s="43"/>
    </row>
    <row r="151" spans="2:13" ht="13.9" customHeight="1">
      <c r="B151" s="84"/>
      <c r="C151" s="77"/>
      <c r="D151" s="122"/>
      <c r="M151" s="43"/>
    </row>
    <row r="152" spans="2:13" ht="13.9" customHeight="1">
      <c r="B152" s="42"/>
      <c r="D152" s="122"/>
      <c r="M152" s="43"/>
    </row>
    <row r="153" spans="2:13" ht="13.9" customHeight="1">
      <c r="B153" s="42"/>
      <c r="D153" s="122"/>
      <c r="M153" s="43"/>
    </row>
    <row r="154" spans="2:13" ht="13.9" customHeight="1">
      <c r="B154" s="42"/>
      <c r="D154" s="122"/>
      <c r="M154" s="43"/>
    </row>
    <row r="155" spans="2:13" ht="13.9" customHeight="1" thickBot="1">
      <c r="B155" s="124"/>
      <c r="C155" s="53"/>
      <c r="D155" s="125"/>
      <c r="E155" s="53"/>
      <c r="F155" s="53"/>
      <c r="G155" s="53"/>
      <c r="H155" s="53"/>
      <c r="I155" s="53"/>
      <c r="J155" s="53"/>
      <c r="K155" s="53"/>
      <c r="L155" s="53"/>
      <c r="M155" s="54"/>
    </row>
    <row r="156" spans="2:13" ht="13.9" customHeight="1">
      <c r="D156" s="122"/>
      <c r="M156" t="s">
        <v>115</v>
      </c>
    </row>
    <row r="157" spans="2:13" ht="13.9" customHeight="1">
      <c r="B157" s="40" t="s">
        <v>438</v>
      </c>
      <c r="C157" s="40"/>
      <c r="D157" s="40"/>
      <c r="E157" s="40"/>
      <c r="F157" s="40"/>
      <c r="G157" s="40"/>
      <c r="H157" s="40"/>
      <c r="I157" s="40"/>
      <c r="J157" s="40"/>
      <c r="K157" s="40"/>
      <c r="L157" s="40"/>
      <c r="M157" s="40"/>
    </row>
    <row r="158" spans="2:13" ht="13.9" customHeight="1" thickBot="1">
      <c r="B158" s="35" t="str">
        <f>'Data Sheet'!$A$63</f>
        <v>Annual Report of KeySpan Gas East Corporation d/b/a National Grid                                                                                                                   Year ended December 31, 2013</v>
      </c>
      <c r="C158" s="126"/>
      <c r="D158" s="77"/>
      <c r="E158" s="120"/>
    </row>
    <row r="159" spans="2:13" ht="13.9" customHeight="1">
      <c r="B159" s="36"/>
      <c r="C159" s="37"/>
      <c r="D159" s="79"/>
      <c r="E159" s="37"/>
      <c r="F159" s="37"/>
      <c r="G159" s="37"/>
      <c r="H159" s="37"/>
      <c r="I159" s="37"/>
      <c r="J159" s="37"/>
      <c r="K159" s="37"/>
      <c r="L159" s="37"/>
      <c r="M159" s="38"/>
    </row>
    <row r="160" spans="2:13" ht="13.9" customHeight="1">
      <c r="B160" s="81" t="s">
        <v>116</v>
      </c>
      <c r="C160" s="82"/>
      <c r="D160" s="112"/>
      <c r="E160" s="112"/>
      <c r="F160" s="112"/>
      <c r="G160" s="112"/>
      <c r="H160" s="112"/>
      <c r="I160" s="112"/>
      <c r="J160" s="40"/>
      <c r="K160" s="40"/>
      <c r="L160" s="40"/>
      <c r="M160" s="41"/>
    </row>
    <row r="161" spans="2:13" ht="13.9" customHeight="1">
      <c r="B161" s="81" t="s">
        <v>521</v>
      </c>
      <c r="C161" s="82"/>
      <c r="D161" s="112"/>
      <c r="E161" s="127"/>
      <c r="F161" s="112"/>
      <c r="G161" s="112"/>
      <c r="H161" s="112"/>
      <c r="I161" s="112"/>
      <c r="J161" s="40"/>
      <c r="K161" s="40"/>
      <c r="L161" s="40"/>
      <c r="M161" s="41"/>
    </row>
    <row r="162" spans="2:13" ht="13.9" customHeight="1">
      <c r="B162" s="128" t="s">
        <v>522</v>
      </c>
      <c r="C162" s="129"/>
      <c r="D162" s="130"/>
      <c r="E162" s="82"/>
      <c r="F162" s="82"/>
      <c r="G162" s="82"/>
      <c r="H162" s="82"/>
      <c r="I162" s="82"/>
      <c r="J162" s="82"/>
      <c r="K162" s="82"/>
      <c r="L162" s="82"/>
      <c r="M162" s="83"/>
    </row>
    <row r="163" spans="2:13" ht="13.9" customHeight="1">
      <c r="B163" s="131" t="s">
        <v>523</v>
      </c>
      <c r="C163" s="132"/>
      <c r="D163" s="133"/>
      <c r="E163" s="134"/>
      <c r="F163" s="134"/>
      <c r="G163" s="134"/>
      <c r="H163" s="134"/>
      <c r="I163" s="134"/>
      <c r="J163" s="134"/>
      <c r="K163" s="134"/>
      <c r="L163" s="134"/>
      <c r="M163" s="135"/>
    </row>
    <row r="164" spans="2:13" ht="13.9" customHeight="1">
      <c r="B164" s="160" t="s">
        <v>524</v>
      </c>
      <c r="C164" s="99"/>
      <c r="D164" s="624" t="s">
        <v>525</v>
      </c>
      <c r="E164" s="445" t="s">
        <v>525</v>
      </c>
      <c r="F164" s="445" t="s">
        <v>2118</v>
      </c>
      <c r="G164" s="445" t="s">
        <v>2119</v>
      </c>
      <c r="H164" s="445" t="s">
        <v>527</v>
      </c>
      <c r="I164" s="445" t="s">
        <v>2120</v>
      </c>
      <c r="J164" s="445" t="s">
        <v>527</v>
      </c>
      <c r="K164" s="445" t="s">
        <v>526</v>
      </c>
      <c r="L164" s="445" t="s">
        <v>527</v>
      </c>
      <c r="M164" s="49" t="s">
        <v>528</v>
      </c>
    </row>
    <row r="165" spans="2:13" ht="13.9" customHeight="1">
      <c r="B165" s="167" t="s">
        <v>529</v>
      </c>
      <c r="C165" s="313" t="s">
        <v>232</v>
      </c>
      <c r="D165" s="637" t="s">
        <v>2121</v>
      </c>
      <c r="E165" s="446" t="s">
        <v>2122</v>
      </c>
      <c r="F165" s="446" t="s">
        <v>2123</v>
      </c>
      <c r="G165" s="446"/>
      <c r="H165" s="446" t="s">
        <v>2124</v>
      </c>
      <c r="I165" s="446"/>
      <c r="J165" s="446" t="s">
        <v>2124</v>
      </c>
      <c r="K165" s="446" t="s">
        <v>530</v>
      </c>
      <c r="L165" s="446" t="s">
        <v>531</v>
      </c>
      <c r="M165" s="447" t="s">
        <v>532</v>
      </c>
    </row>
    <row r="166" spans="2:13" ht="13.9" customHeight="1">
      <c r="B166" s="160">
        <v>1</v>
      </c>
      <c r="C166" s="491"/>
      <c r="D166" s="137"/>
      <c r="E166" s="138"/>
      <c r="F166" s="138"/>
      <c r="G166" s="138"/>
      <c r="H166" s="138"/>
      <c r="I166" s="138"/>
      <c r="J166" s="138"/>
      <c r="K166" s="138"/>
      <c r="L166" s="138"/>
      <c r="M166" s="43"/>
    </row>
    <row r="167" spans="2:13" ht="13.9" customHeight="1">
      <c r="B167" s="160">
        <v>2</v>
      </c>
      <c r="C167" s="142"/>
      <c r="D167" s="161"/>
      <c r="E167" s="146"/>
      <c r="F167" s="146"/>
      <c r="G167" s="146"/>
      <c r="H167" s="146"/>
      <c r="I167" s="146"/>
      <c r="J167" s="146"/>
      <c r="K167" s="146"/>
      <c r="L167" s="146"/>
      <c r="M167" s="147"/>
    </row>
    <row r="168" spans="2:13" ht="13.9" customHeight="1">
      <c r="B168" s="160">
        <v>3</v>
      </c>
      <c r="C168" s="99" t="s">
        <v>2117</v>
      </c>
      <c r="D168" s="137"/>
      <c r="E168" s="138"/>
      <c r="F168" s="138"/>
      <c r="G168" s="138"/>
      <c r="H168" s="138"/>
      <c r="I168" s="138"/>
      <c r="J168" s="138"/>
      <c r="K168" s="138"/>
      <c r="L168" s="138"/>
      <c r="M168" s="43"/>
    </row>
    <row r="169" spans="2:13" ht="13.9" customHeight="1">
      <c r="B169" s="160">
        <v>4</v>
      </c>
      <c r="C169" s="99"/>
      <c r="D169" s="137"/>
      <c r="E169" s="138"/>
      <c r="F169" s="138"/>
      <c r="G169" s="138"/>
      <c r="H169" s="138"/>
      <c r="I169" s="138"/>
      <c r="J169" s="138"/>
      <c r="K169" s="138"/>
      <c r="L169" s="138"/>
      <c r="M169" s="43"/>
    </row>
    <row r="170" spans="2:13" ht="13.9" customHeight="1">
      <c r="B170" s="160">
        <v>5</v>
      </c>
      <c r="C170" s="99"/>
      <c r="D170" s="137"/>
      <c r="E170" s="138"/>
      <c r="F170" s="138"/>
      <c r="G170" s="138"/>
      <c r="H170" s="138"/>
      <c r="I170" s="138"/>
      <c r="J170" s="138"/>
      <c r="K170" s="138"/>
      <c r="L170" s="138"/>
      <c r="M170" s="43"/>
    </row>
    <row r="171" spans="2:13" ht="13.9" customHeight="1">
      <c r="B171" s="160">
        <v>6</v>
      </c>
      <c r="C171" s="142"/>
      <c r="D171" s="137"/>
      <c r="E171" s="138"/>
      <c r="F171" s="138"/>
      <c r="G171" s="138"/>
      <c r="H171" s="138"/>
      <c r="I171" s="138"/>
      <c r="J171" s="138"/>
      <c r="K171" s="138"/>
      <c r="L171" s="138"/>
      <c r="M171" s="43"/>
    </row>
    <row r="172" spans="2:13" ht="13.9" customHeight="1">
      <c r="B172" s="160">
        <v>7</v>
      </c>
      <c r="C172" s="99"/>
      <c r="D172" s="162"/>
      <c r="E172" s="138"/>
      <c r="F172" s="138"/>
      <c r="G172" s="138"/>
      <c r="H172" s="138"/>
      <c r="I172" s="138"/>
      <c r="J172" s="138"/>
      <c r="K172" s="138"/>
      <c r="L172" s="138"/>
      <c r="M172" s="43"/>
    </row>
    <row r="173" spans="2:13" ht="13.9" customHeight="1">
      <c r="B173" s="160">
        <v>8</v>
      </c>
      <c r="C173" s="99"/>
      <c r="D173" s="163"/>
      <c r="E173" s="138"/>
      <c r="F173" s="138"/>
      <c r="G173" s="138"/>
      <c r="H173" s="138"/>
      <c r="I173" s="138"/>
      <c r="J173" s="138"/>
      <c r="K173" s="138"/>
      <c r="L173" s="138"/>
      <c r="M173" s="43"/>
    </row>
    <row r="174" spans="2:13" ht="13.9" customHeight="1">
      <c r="B174" s="160">
        <v>9</v>
      </c>
      <c r="C174" s="99"/>
      <c r="D174" s="163"/>
      <c r="E174" s="138"/>
      <c r="F174" s="138"/>
      <c r="G174" s="138"/>
      <c r="H174" s="138"/>
      <c r="I174" s="138"/>
      <c r="J174" s="138"/>
      <c r="K174" s="138"/>
      <c r="L174" s="138"/>
      <c r="M174" s="43"/>
    </row>
    <row r="175" spans="2:13" ht="13.9" customHeight="1">
      <c r="B175" s="160">
        <v>10</v>
      </c>
      <c r="C175" s="142"/>
      <c r="D175" s="163"/>
      <c r="E175" s="138"/>
      <c r="F175" s="138"/>
      <c r="G175" s="138"/>
      <c r="H175" s="138"/>
      <c r="I175" s="138"/>
      <c r="J175" s="138"/>
      <c r="K175" s="138"/>
      <c r="L175" s="138"/>
      <c r="M175" s="43"/>
    </row>
    <row r="176" spans="2:13" ht="13.9" customHeight="1">
      <c r="B176" s="160">
        <v>11</v>
      </c>
      <c r="C176" s="99"/>
      <c r="D176" s="163"/>
      <c r="E176" s="138"/>
      <c r="F176" s="138"/>
      <c r="G176" s="138"/>
      <c r="H176" s="138"/>
      <c r="I176" s="138"/>
      <c r="J176" s="138"/>
      <c r="K176" s="138"/>
      <c r="L176" s="138"/>
      <c r="M176" s="43"/>
    </row>
    <row r="177" spans="2:13" ht="13.9" customHeight="1">
      <c r="B177" s="160">
        <v>12</v>
      </c>
      <c r="C177" s="99"/>
      <c r="D177" s="163"/>
      <c r="E177" s="138"/>
      <c r="F177" s="138"/>
      <c r="G177" s="138"/>
      <c r="H177" s="138"/>
      <c r="I177" s="138"/>
      <c r="J177" s="138"/>
      <c r="K177" s="138"/>
      <c r="L177" s="138"/>
      <c r="M177" s="43"/>
    </row>
    <row r="178" spans="2:13" ht="13.9" customHeight="1">
      <c r="B178" s="160">
        <v>13</v>
      </c>
      <c r="C178" s="99"/>
      <c r="D178" s="163"/>
      <c r="E178" s="138"/>
      <c r="F178" s="138"/>
      <c r="G178" s="138"/>
      <c r="H178" s="138"/>
      <c r="I178" s="138"/>
      <c r="J178" s="138"/>
      <c r="K178" s="138"/>
      <c r="L178" s="138"/>
      <c r="M178" s="43"/>
    </row>
    <row r="179" spans="2:13" ht="13.9" customHeight="1">
      <c r="B179" s="160">
        <v>14</v>
      </c>
      <c r="C179" s="142"/>
      <c r="D179" s="163"/>
      <c r="E179" s="138"/>
      <c r="F179" s="138"/>
      <c r="G179" s="138"/>
      <c r="H179" s="138"/>
      <c r="I179" s="138"/>
      <c r="J179" s="138"/>
      <c r="K179" s="138"/>
      <c r="L179" s="138"/>
      <c r="M179" s="43"/>
    </row>
    <row r="180" spans="2:13" ht="13.9" customHeight="1">
      <c r="B180" s="160">
        <v>15</v>
      </c>
      <c r="C180" s="99"/>
      <c r="D180" s="163"/>
      <c r="E180" s="138"/>
      <c r="F180" s="138"/>
      <c r="G180" s="138"/>
      <c r="H180" s="138"/>
      <c r="I180" s="138"/>
      <c r="J180" s="138"/>
      <c r="K180" s="138"/>
      <c r="L180" s="138"/>
      <c r="M180" s="43"/>
    </row>
    <row r="181" spans="2:13" ht="13.9" customHeight="1">
      <c r="B181" s="160">
        <v>16</v>
      </c>
      <c r="C181" s="99"/>
      <c r="D181" s="163"/>
      <c r="E181" s="138"/>
      <c r="F181" s="138"/>
      <c r="G181" s="138"/>
      <c r="H181" s="138"/>
      <c r="I181" s="138"/>
      <c r="J181" s="138"/>
      <c r="K181" s="138"/>
      <c r="L181" s="138"/>
      <c r="M181" s="43"/>
    </row>
    <row r="182" spans="2:13" ht="13.9" customHeight="1">
      <c r="B182" s="160">
        <v>17</v>
      </c>
      <c r="C182" s="99"/>
      <c r="D182" s="163"/>
      <c r="E182" s="138"/>
      <c r="F182" s="138"/>
      <c r="G182" s="138"/>
      <c r="H182" s="138"/>
      <c r="I182" s="138"/>
      <c r="J182" s="138"/>
      <c r="K182" s="138"/>
      <c r="L182" s="138"/>
      <c r="M182" s="43"/>
    </row>
    <row r="183" spans="2:13" ht="13.9" customHeight="1">
      <c r="B183" s="160">
        <v>18</v>
      </c>
      <c r="C183" s="142"/>
      <c r="D183" s="163"/>
      <c r="E183" s="138"/>
      <c r="F183" s="138"/>
      <c r="G183" s="138"/>
      <c r="H183" s="138"/>
      <c r="I183" s="138"/>
      <c r="J183" s="138"/>
      <c r="K183" s="138"/>
      <c r="L183" s="138"/>
      <c r="M183" s="43"/>
    </row>
    <row r="184" spans="2:13" ht="13.9" customHeight="1">
      <c r="B184" s="160">
        <v>19</v>
      </c>
      <c r="C184" s="77"/>
      <c r="D184" s="164"/>
      <c r="F184" s="165"/>
      <c r="H184" s="165"/>
      <c r="J184" s="165"/>
      <c r="L184" s="165"/>
      <c r="M184" s="43"/>
    </row>
    <row r="185" spans="2:13" ht="13.9" customHeight="1">
      <c r="B185" s="160">
        <v>20</v>
      </c>
      <c r="C185" s="77"/>
      <c r="D185" s="164"/>
      <c r="F185" s="165"/>
      <c r="H185" s="165"/>
      <c r="J185" s="165"/>
      <c r="L185" s="165"/>
      <c r="M185" s="43"/>
    </row>
    <row r="186" spans="2:13" ht="13.9" customHeight="1">
      <c r="B186" s="160">
        <v>21</v>
      </c>
      <c r="C186" s="77"/>
      <c r="D186" s="164"/>
      <c r="F186" s="165"/>
      <c r="H186" s="165"/>
      <c r="J186" s="165"/>
      <c r="L186" s="165"/>
      <c r="M186" s="43"/>
    </row>
    <row r="187" spans="2:13" ht="13.9" customHeight="1">
      <c r="B187" s="160">
        <v>22</v>
      </c>
      <c r="C187" s="158"/>
      <c r="D187" s="164"/>
      <c r="F187" s="165"/>
      <c r="H187" s="165"/>
      <c r="J187" s="165"/>
      <c r="L187" s="165"/>
      <c r="M187" s="43"/>
    </row>
    <row r="188" spans="2:13" ht="13.9" customHeight="1">
      <c r="B188" s="160">
        <v>23</v>
      </c>
      <c r="C188" s="77"/>
      <c r="D188" s="166"/>
      <c r="F188" s="165"/>
      <c r="H188" s="165"/>
      <c r="J188" s="165"/>
      <c r="L188" s="165"/>
      <c r="M188" s="43"/>
    </row>
    <row r="189" spans="2:13" ht="13.9" customHeight="1">
      <c r="B189" s="160">
        <v>24</v>
      </c>
      <c r="C189" s="77"/>
      <c r="D189" s="166"/>
      <c r="F189" s="165"/>
      <c r="H189" s="165"/>
      <c r="J189" s="165"/>
      <c r="L189" s="165"/>
      <c r="M189" s="43"/>
    </row>
    <row r="190" spans="2:13" ht="13.9" customHeight="1">
      <c r="B190" s="167">
        <v>25</v>
      </c>
      <c r="C190" s="106"/>
      <c r="D190" s="168"/>
      <c r="E190" s="168"/>
      <c r="F190" s="168"/>
      <c r="G190" s="168"/>
      <c r="H190" s="168"/>
      <c r="I190" s="168"/>
      <c r="J190" s="168"/>
      <c r="K190" s="168"/>
      <c r="L190" s="169"/>
      <c r="M190" s="170"/>
    </row>
    <row r="191" spans="2:13" ht="13.9" customHeight="1">
      <c r="B191" s="84"/>
      <c r="C191" s="88"/>
      <c r="D191" s="171"/>
      <c r="E191" s="172"/>
      <c r="F191" s="172"/>
      <c r="G191" s="172"/>
      <c r="H191" s="172"/>
      <c r="I191" s="172"/>
      <c r="J191" s="172"/>
      <c r="K191" s="172"/>
      <c r="L191" s="172"/>
      <c r="M191" s="173"/>
    </row>
    <row r="192" spans="2:13" ht="13.9" customHeight="1">
      <c r="B192" s="84"/>
      <c r="C192" s="82" t="s">
        <v>436</v>
      </c>
      <c r="D192" s="174"/>
      <c r="E192" s="40"/>
      <c r="F192" s="40"/>
      <c r="G192" s="40"/>
      <c r="H192" s="40"/>
      <c r="I192" s="40"/>
      <c r="J192" s="40"/>
      <c r="K192" s="40"/>
      <c r="L192" s="40"/>
      <c r="M192" s="41"/>
    </row>
    <row r="193" spans="2:13" ht="13.9" customHeight="1">
      <c r="B193" s="84"/>
      <c r="C193" s="77"/>
      <c r="D193" s="122"/>
      <c r="M193" s="43"/>
    </row>
    <row r="194" spans="2:13" ht="13.9" customHeight="1">
      <c r="B194" s="84"/>
      <c r="C194" s="77"/>
      <c r="D194" s="122"/>
      <c r="M194" s="43"/>
    </row>
    <row r="195" spans="2:13" ht="13.9" customHeight="1">
      <c r="B195" s="84"/>
      <c r="C195" s="77"/>
      <c r="D195" s="122"/>
      <c r="M195" s="43"/>
    </row>
    <row r="196" spans="2:13" ht="13.9" customHeight="1">
      <c r="B196" s="84"/>
      <c r="C196" s="77"/>
      <c r="D196" s="122"/>
      <c r="M196" s="43"/>
    </row>
    <row r="197" spans="2:13" ht="13.9" customHeight="1">
      <c r="B197" s="84"/>
      <c r="C197" s="77"/>
      <c r="D197" s="122"/>
      <c r="M197" s="43"/>
    </row>
    <row r="198" spans="2:13" ht="13.9" customHeight="1">
      <c r="B198" s="84"/>
      <c r="C198" s="77"/>
      <c r="D198" s="122"/>
      <c r="M198" s="43"/>
    </row>
    <row r="199" spans="2:13" ht="13.9" customHeight="1">
      <c r="B199" s="84"/>
      <c r="C199" s="77"/>
      <c r="D199" s="122"/>
      <c r="M199" s="43"/>
    </row>
    <row r="200" spans="2:13" ht="13.9" customHeight="1">
      <c r="B200" s="84"/>
      <c r="C200" s="77"/>
      <c r="D200" s="122"/>
      <c r="M200" s="43"/>
    </row>
    <row r="201" spans="2:13" ht="13.9" customHeight="1">
      <c r="B201" s="84"/>
      <c r="C201" s="77"/>
      <c r="D201" s="122"/>
      <c r="M201" s="43"/>
    </row>
    <row r="202" spans="2:13" ht="13.9" customHeight="1">
      <c r="B202" s="84"/>
      <c r="C202" s="77"/>
      <c r="D202" s="122"/>
      <c r="M202" s="43"/>
    </row>
    <row r="203" spans="2:13" ht="13.9" customHeight="1">
      <c r="B203" s="84"/>
      <c r="C203" s="77"/>
      <c r="D203" s="122"/>
      <c r="M203" s="43"/>
    </row>
    <row r="204" spans="2:13" ht="13.9" customHeight="1">
      <c r="B204" s="84"/>
      <c r="C204" s="77"/>
      <c r="D204" s="122"/>
      <c r="M204" s="43"/>
    </row>
    <row r="205" spans="2:13" ht="13.9" customHeight="1">
      <c r="B205" s="84"/>
      <c r="C205" s="77"/>
      <c r="D205" s="122"/>
      <c r="M205" s="43"/>
    </row>
    <row r="206" spans="2:13" ht="13.9" customHeight="1">
      <c r="B206" s="84"/>
      <c r="C206" s="77"/>
      <c r="D206" s="122"/>
      <c r="M206" s="43"/>
    </row>
    <row r="207" spans="2:13" ht="13.9" customHeight="1" thickBot="1">
      <c r="B207" s="124"/>
      <c r="C207" s="53"/>
      <c r="D207" s="125"/>
      <c r="E207" s="53"/>
      <c r="F207" s="53"/>
      <c r="G207" s="53"/>
      <c r="H207" s="53"/>
      <c r="I207" s="53"/>
      <c r="J207" s="53"/>
      <c r="K207" s="53"/>
      <c r="L207" s="53"/>
      <c r="M207" s="54"/>
    </row>
    <row r="208" spans="2:13" ht="13.9" customHeight="1">
      <c r="M208" t="s">
        <v>115</v>
      </c>
    </row>
    <row r="209" spans="2:13" ht="13.9" customHeight="1">
      <c r="B209" s="40" t="s">
        <v>443</v>
      </c>
      <c r="C209" s="40"/>
      <c r="D209" s="40"/>
      <c r="E209" s="40"/>
      <c r="F209" s="40"/>
      <c r="G209" s="40"/>
      <c r="H209" s="40"/>
      <c r="I209" s="40"/>
      <c r="J209" s="40"/>
      <c r="K209" s="40"/>
      <c r="L209" s="40"/>
      <c r="M209" s="40"/>
    </row>
    <row r="210" spans="2:13" ht="13.9" customHeight="1" thickBot="1">
      <c r="B210" s="35" t="str">
        <f>'Data Sheet'!$A$63</f>
        <v>Annual Report of KeySpan Gas East Corporation d/b/a National Grid                                                                                                                   Year ended December 31, 2013</v>
      </c>
      <c r="C210" s="126"/>
      <c r="D210" s="77"/>
      <c r="E210" s="120"/>
    </row>
    <row r="211" spans="2:13" ht="13.9" customHeight="1">
      <c r="B211" s="36"/>
      <c r="C211" s="37"/>
      <c r="D211" s="79"/>
      <c r="E211" s="37"/>
      <c r="F211" s="37"/>
      <c r="G211" s="37"/>
      <c r="H211" s="37"/>
      <c r="I211" s="37"/>
      <c r="J211" s="37"/>
      <c r="K211" s="37"/>
      <c r="L211" s="37"/>
      <c r="M211" s="38"/>
    </row>
    <row r="212" spans="2:13" ht="13.9" customHeight="1">
      <c r="B212" s="81" t="s">
        <v>116</v>
      </c>
      <c r="C212" s="82"/>
      <c r="D212" s="112"/>
      <c r="E212" s="112"/>
      <c r="F212" s="112"/>
      <c r="G212" s="112"/>
      <c r="H212" s="112"/>
      <c r="I212" s="112"/>
      <c r="J212" s="40"/>
      <c r="K212" s="40"/>
      <c r="L212" s="40"/>
      <c r="M212" s="41"/>
    </row>
    <row r="213" spans="2:13" ht="13.9" customHeight="1">
      <c r="B213" s="81" t="s">
        <v>521</v>
      </c>
      <c r="C213" s="82"/>
      <c r="D213" s="112"/>
      <c r="E213" s="127"/>
      <c r="F213" s="112"/>
      <c r="G213" s="112"/>
      <c r="H213" s="112"/>
      <c r="I213" s="112"/>
      <c r="J213" s="40"/>
      <c r="K213" s="40"/>
      <c r="L213" s="40"/>
      <c r="M213" s="41"/>
    </row>
    <row r="214" spans="2:13" ht="13.9" customHeight="1">
      <c r="B214" s="81" t="s">
        <v>436</v>
      </c>
      <c r="C214" s="82"/>
      <c r="D214" s="112"/>
      <c r="E214" s="127"/>
      <c r="F214" s="112"/>
      <c r="G214" s="112"/>
      <c r="H214" s="112"/>
      <c r="I214" s="112"/>
      <c r="J214" s="40"/>
      <c r="K214" s="40"/>
      <c r="L214" s="40"/>
      <c r="M214" s="41"/>
    </row>
    <row r="215" spans="2:13" ht="13.9" customHeight="1">
      <c r="B215" s="128" t="s">
        <v>522</v>
      </c>
      <c r="C215" s="129"/>
      <c r="D215" s="130"/>
      <c r="E215" s="82"/>
      <c r="F215" s="82"/>
      <c r="G215" s="82"/>
      <c r="H215" s="82"/>
      <c r="I215" s="82"/>
      <c r="J215" s="82"/>
      <c r="K215" s="82"/>
      <c r="L215" s="82"/>
      <c r="M215" s="83"/>
    </row>
    <row r="216" spans="2:13" ht="13.9" customHeight="1">
      <c r="B216" s="131"/>
      <c r="C216" s="132"/>
      <c r="D216" s="133"/>
      <c r="E216" s="134"/>
      <c r="F216" s="134"/>
      <c r="G216" s="134"/>
      <c r="H216" s="134"/>
      <c r="I216" s="134"/>
      <c r="J216" s="134"/>
      <c r="K216" s="134"/>
      <c r="L216" s="134"/>
      <c r="M216" s="135"/>
    </row>
    <row r="217" spans="2:13" ht="13.9" customHeight="1">
      <c r="B217" s="84"/>
      <c r="C217" s="77"/>
      <c r="D217" s="122"/>
      <c r="M217" s="43"/>
    </row>
    <row r="218" spans="2:13" ht="13.9" customHeight="1">
      <c r="B218" s="84"/>
      <c r="C218" s="77"/>
      <c r="D218" s="122"/>
      <c r="M218" s="43"/>
    </row>
    <row r="219" spans="2:13" ht="13.9" customHeight="1">
      <c r="B219" s="84"/>
      <c r="C219" s="77"/>
      <c r="D219" s="122"/>
      <c r="M219" s="43"/>
    </row>
    <row r="220" spans="2:13" ht="13.9" customHeight="1">
      <c r="B220" s="84"/>
      <c r="C220" s="148"/>
      <c r="D220" s="122"/>
      <c r="M220" s="43"/>
    </row>
    <row r="221" spans="2:13" ht="13.9" customHeight="1">
      <c r="B221" s="84"/>
      <c r="C221" s="158"/>
      <c r="D221" s="159"/>
      <c r="M221" s="43"/>
    </row>
    <row r="222" spans="2:13" ht="13.9" customHeight="1">
      <c r="B222" s="84"/>
      <c r="C222" s="77"/>
      <c r="D222" s="122"/>
      <c r="M222" s="43"/>
    </row>
    <row r="223" spans="2:13" ht="13.9" customHeight="1">
      <c r="B223" s="84"/>
      <c r="C223" s="77"/>
      <c r="D223" s="122"/>
      <c r="M223" s="43"/>
    </row>
    <row r="224" spans="2:13" ht="13.9" customHeight="1">
      <c r="B224" s="84"/>
      <c r="C224" s="77"/>
      <c r="D224" s="122"/>
      <c r="M224" s="43"/>
    </row>
    <row r="225" spans="2:13" ht="13.9" customHeight="1">
      <c r="B225" s="84"/>
      <c r="C225" s="77"/>
      <c r="D225" s="122"/>
      <c r="M225" s="43"/>
    </row>
    <row r="226" spans="2:13" ht="13.9" customHeight="1">
      <c r="B226" s="84"/>
      <c r="C226" s="77"/>
      <c r="D226" s="159"/>
      <c r="M226" s="43"/>
    </row>
    <row r="227" spans="2:13" ht="13.9" customHeight="1">
      <c r="B227" s="84"/>
      <c r="C227" s="77"/>
      <c r="D227" s="123"/>
      <c r="M227" s="43"/>
    </row>
    <row r="228" spans="2:13" ht="13.9" customHeight="1">
      <c r="B228" s="84"/>
      <c r="C228" s="77"/>
      <c r="D228" s="123"/>
      <c r="M228" s="43"/>
    </row>
    <row r="229" spans="2:13" ht="13.9" customHeight="1">
      <c r="B229" s="84"/>
      <c r="C229" s="77"/>
      <c r="D229" s="123"/>
      <c r="M229" s="43"/>
    </row>
    <row r="230" spans="2:13" ht="13.9" customHeight="1">
      <c r="B230" s="84"/>
      <c r="C230" s="77"/>
      <c r="D230" s="123"/>
      <c r="M230" s="43"/>
    </row>
    <row r="231" spans="2:13" ht="13.9" customHeight="1">
      <c r="B231" s="84"/>
      <c r="C231" s="77"/>
      <c r="D231" s="123"/>
      <c r="M231" s="43"/>
    </row>
    <row r="232" spans="2:13" ht="13.9" customHeight="1">
      <c r="B232" s="84"/>
      <c r="C232" s="77"/>
      <c r="D232" s="123"/>
      <c r="M232" s="43"/>
    </row>
    <row r="233" spans="2:13" ht="13.9" customHeight="1">
      <c r="B233" s="84"/>
      <c r="C233" s="77"/>
      <c r="D233" s="123"/>
      <c r="M233" s="43"/>
    </row>
    <row r="234" spans="2:13" ht="13.9" customHeight="1">
      <c r="B234" s="84"/>
      <c r="C234" s="77"/>
      <c r="D234" s="123"/>
      <c r="M234" s="43"/>
    </row>
    <row r="235" spans="2:13" ht="13.9" customHeight="1">
      <c r="B235" s="84"/>
      <c r="C235" s="77"/>
      <c r="D235" s="123"/>
      <c r="M235" s="43"/>
    </row>
    <row r="236" spans="2:13" ht="13.9" customHeight="1">
      <c r="B236" s="84"/>
      <c r="C236" s="77"/>
      <c r="D236" s="123"/>
      <c r="M236" s="43"/>
    </row>
    <row r="237" spans="2:13" ht="13.9" customHeight="1">
      <c r="B237" s="84"/>
      <c r="C237" s="77"/>
      <c r="D237" s="123"/>
      <c r="M237" s="43"/>
    </row>
    <row r="238" spans="2:13" ht="13.9" customHeight="1">
      <c r="B238" s="84"/>
      <c r="C238" s="77"/>
      <c r="D238" s="123"/>
      <c r="M238" s="43"/>
    </row>
    <row r="239" spans="2:13" ht="13.9" customHeight="1">
      <c r="B239" s="84"/>
      <c r="C239" s="77"/>
      <c r="D239" s="123"/>
      <c r="M239" s="43"/>
    </row>
    <row r="240" spans="2:13" ht="13.9" customHeight="1">
      <c r="B240" s="84"/>
      <c r="C240" s="77"/>
      <c r="D240" s="123"/>
      <c r="M240" s="43"/>
    </row>
    <row r="241" spans="2:13" ht="13.9" customHeight="1">
      <c r="B241" s="84"/>
      <c r="C241" s="158"/>
      <c r="D241" s="123"/>
      <c r="M241" s="43"/>
    </row>
    <row r="242" spans="2:13" ht="13.9" customHeight="1">
      <c r="B242" s="84"/>
      <c r="C242" s="77"/>
      <c r="D242" s="122"/>
      <c r="M242" s="43"/>
    </row>
    <row r="243" spans="2:13" ht="13.9" customHeight="1">
      <c r="B243" s="84"/>
      <c r="C243" s="77"/>
      <c r="D243" s="122"/>
      <c r="M243" s="43"/>
    </row>
    <row r="244" spans="2:13" ht="13.9" customHeight="1">
      <c r="B244" s="84"/>
      <c r="C244" s="77"/>
      <c r="D244" s="122"/>
      <c r="M244" s="43"/>
    </row>
    <row r="245" spans="2:13" ht="13.9" customHeight="1">
      <c r="B245" s="84"/>
      <c r="C245" s="77"/>
      <c r="D245" s="122"/>
      <c r="M245" s="43"/>
    </row>
    <row r="246" spans="2:13" ht="13.9" customHeight="1">
      <c r="B246" s="84"/>
      <c r="C246" s="77"/>
      <c r="D246" s="122"/>
      <c r="M246" s="43"/>
    </row>
    <row r="247" spans="2:13" ht="13.9" customHeight="1">
      <c r="B247" s="84"/>
      <c r="C247" s="77"/>
      <c r="D247" s="122"/>
      <c r="M247" s="43"/>
    </row>
    <row r="248" spans="2:13" ht="13.9" customHeight="1">
      <c r="B248" s="84"/>
      <c r="C248" s="77"/>
      <c r="D248" s="122"/>
      <c r="M248" s="43"/>
    </row>
    <row r="249" spans="2:13" ht="13.9" customHeight="1">
      <c r="B249" s="84"/>
      <c r="C249" s="77"/>
      <c r="D249" s="122"/>
      <c r="M249" s="43"/>
    </row>
    <row r="250" spans="2:13" ht="13.9" customHeight="1">
      <c r="B250" s="84"/>
      <c r="C250" s="77"/>
      <c r="D250" s="122"/>
      <c r="M250" s="43"/>
    </row>
    <row r="251" spans="2:13" ht="13.9" customHeight="1">
      <c r="B251" s="84"/>
      <c r="C251" s="77"/>
      <c r="D251" s="122"/>
      <c r="M251" s="43"/>
    </row>
    <row r="252" spans="2:13" ht="13.9" customHeight="1">
      <c r="B252" s="84"/>
      <c r="C252" s="77"/>
      <c r="D252" s="122"/>
      <c r="M252" s="43"/>
    </row>
    <row r="253" spans="2:13" ht="13.9" customHeight="1">
      <c r="B253" s="84"/>
      <c r="C253" s="77"/>
      <c r="D253" s="122"/>
      <c r="M253" s="43"/>
    </row>
    <row r="254" spans="2:13" ht="13.9" customHeight="1">
      <c r="B254" s="84"/>
      <c r="C254" s="77"/>
      <c r="D254" s="122"/>
      <c r="M254" s="43"/>
    </row>
    <row r="255" spans="2:13" ht="13.9" customHeight="1">
      <c r="B255" s="84"/>
      <c r="C255" s="77"/>
      <c r="D255" s="122"/>
      <c r="M255" s="43"/>
    </row>
    <row r="256" spans="2:13" ht="13.9" customHeight="1">
      <c r="B256" s="42"/>
      <c r="D256" s="122"/>
      <c r="M256" s="43"/>
    </row>
    <row r="257" spans="2:13" ht="13.9" customHeight="1">
      <c r="B257" s="42"/>
      <c r="D257" s="122"/>
      <c r="M257" s="43"/>
    </row>
    <row r="258" spans="2:13" ht="13.9" customHeight="1">
      <c r="B258" s="42"/>
      <c r="D258" s="122"/>
      <c r="M258" s="43"/>
    </row>
    <row r="259" spans="2:13" ht="13.9" customHeight="1" thickBot="1">
      <c r="B259" s="124"/>
      <c r="C259" s="53"/>
      <c r="D259" s="125"/>
      <c r="E259" s="53"/>
      <c r="F259" s="53"/>
      <c r="G259" s="53"/>
      <c r="H259" s="53"/>
      <c r="I259" s="53"/>
      <c r="J259" s="53"/>
      <c r="K259" s="53"/>
      <c r="L259" s="53"/>
      <c r="M259" s="54"/>
    </row>
    <row r="260" spans="2:13" ht="13.9" customHeight="1">
      <c r="D260" s="122"/>
      <c r="M260" t="s">
        <v>115</v>
      </c>
    </row>
    <row r="261" spans="2:13" ht="13.9" customHeight="1">
      <c r="B261" s="40" t="s">
        <v>444</v>
      </c>
      <c r="C261" s="40"/>
      <c r="D261" s="40"/>
      <c r="E261" s="40"/>
      <c r="F261" s="40"/>
      <c r="G261" s="40"/>
      <c r="H261" s="40"/>
      <c r="I261" s="40"/>
      <c r="J261" s="40"/>
      <c r="K261" s="40"/>
      <c r="L261" s="40"/>
      <c r="M261" s="40"/>
    </row>
    <row r="262" spans="2:13" ht="13.9" customHeight="1" thickBot="1">
      <c r="B262" s="35" t="str">
        <f>'Data Sheet'!$A$63</f>
        <v>Annual Report of KeySpan Gas East Corporation d/b/a National Grid                                                                                                                   Year ended December 31, 2013</v>
      </c>
      <c r="C262" s="126"/>
      <c r="D262" s="77"/>
      <c r="E262" s="120"/>
    </row>
    <row r="263" spans="2:13" ht="13.9" customHeight="1">
      <c r="B263" s="36"/>
      <c r="C263" s="37"/>
      <c r="D263" s="79"/>
      <c r="E263" s="37"/>
      <c r="F263" s="37"/>
      <c r="G263" s="37"/>
      <c r="H263" s="37"/>
      <c r="I263" s="37"/>
      <c r="J263" s="37"/>
      <c r="K263" s="37"/>
      <c r="L263" s="37"/>
      <c r="M263" s="38"/>
    </row>
    <row r="264" spans="2:13" ht="13.9" customHeight="1">
      <c r="B264" s="81" t="s">
        <v>116</v>
      </c>
      <c r="C264" s="82"/>
      <c r="D264" s="112"/>
      <c r="E264" s="112"/>
      <c r="F264" s="112"/>
      <c r="G264" s="112"/>
      <c r="H264" s="112"/>
      <c r="I264" s="112"/>
      <c r="J264" s="40"/>
      <c r="K264" s="40"/>
      <c r="L264" s="40"/>
      <c r="M264" s="41"/>
    </row>
    <row r="265" spans="2:13" ht="13.9" customHeight="1">
      <c r="B265" s="81" t="s">
        <v>521</v>
      </c>
      <c r="C265" s="82"/>
      <c r="D265" s="112"/>
      <c r="E265" s="127"/>
      <c r="F265" s="112"/>
      <c r="G265" s="112"/>
      <c r="H265" s="112"/>
      <c r="I265" s="112"/>
      <c r="J265" s="40"/>
      <c r="K265" s="40"/>
      <c r="L265" s="40"/>
      <c r="M265" s="41"/>
    </row>
    <row r="266" spans="2:13" ht="13.9" customHeight="1">
      <c r="B266" s="128" t="s">
        <v>522</v>
      </c>
      <c r="C266" s="129"/>
      <c r="D266" s="130"/>
      <c r="E266" s="82"/>
      <c r="F266" s="82"/>
      <c r="G266" s="82"/>
      <c r="H266" s="82"/>
      <c r="I266" s="82"/>
      <c r="J266" s="82"/>
      <c r="K266" s="82"/>
      <c r="L266" s="82"/>
      <c r="M266" s="83"/>
    </row>
    <row r="267" spans="2:13" ht="13.9" customHeight="1">
      <c r="B267" s="131" t="s">
        <v>523</v>
      </c>
      <c r="C267" s="132"/>
      <c r="D267" s="133"/>
      <c r="E267" s="134"/>
      <c r="F267" s="134"/>
      <c r="G267" s="134"/>
      <c r="H267" s="134"/>
      <c r="I267" s="134"/>
      <c r="J267" s="134"/>
      <c r="K267" s="134"/>
      <c r="L267" s="134"/>
      <c r="M267" s="135"/>
    </row>
    <row r="268" spans="2:13" ht="13.9" customHeight="1">
      <c r="B268" s="160" t="s">
        <v>524</v>
      </c>
      <c r="C268" s="99"/>
      <c r="D268" s="624" t="s">
        <v>525</v>
      </c>
      <c r="E268" s="445" t="s">
        <v>525</v>
      </c>
      <c r="F268" s="445" t="s">
        <v>2118</v>
      </c>
      <c r="G268" s="445" t="s">
        <v>2119</v>
      </c>
      <c r="H268" s="445" t="s">
        <v>527</v>
      </c>
      <c r="I268" s="445" t="s">
        <v>2120</v>
      </c>
      <c r="J268" s="445" t="s">
        <v>527</v>
      </c>
      <c r="K268" s="445" t="s">
        <v>526</v>
      </c>
      <c r="L268" s="445" t="s">
        <v>527</v>
      </c>
      <c r="M268" s="49" t="s">
        <v>528</v>
      </c>
    </row>
    <row r="269" spans="2:13" ht="13.9" customHeight="1">
      <c r="B269" s="167" t="s">
        <v>529</v>
      </c>
      <c r="C269" s="313" t="s">
        <v>232</v>
      </c>
      <c r="D269" s="637" t="s">
        <v>2121</v>
      </c>
      <c r="E269" s="446" t="s">
        <v>2122</v>
      </c>
      <c r="F269" s="446" t="s">
        <v>2123</v>
      </c>
      <c r="G269" s="446"/>
      <c r="H269" s="446" t="s">
        <v>2124</v>
      </c>
      <c r="I269" s="446"/>
      <c r="J269" s="446" t="s">
        <v>2124</v>
      </c>
      <c r="K269" s="446" t="s">
        <v>530</v>
      </c>
      <c r="L269" s="446" t="s">
        <v>531</v>
      </c>
      <c r="M269" s="447" t="s">
        <v>532</v>
      </c>
    </row>
    <row r="270" spans="2:13" ht="13.9" customHeight="1">
      <c r="B270" s="160">
        <v>1</v>
      </c>
      <c r="C270" s="491"/>
      <c r="D270" s="137"/>
      <c r="E270" s="138"/>
      <c r="F270" s="138"/>
      <c r="G270" s="138"/>
      <c r="H270" s="138"/>
      <c r="I270" s="138"/>
      <c r="J270" s="138"/>
      <c r="K270" s="138"/>
      <c r="L270" s="138"/>
      <c r="M270" s="43"/>
    </row>
    <row r="271" spans="2:13" ht="13.9" customHeight="1">
      <c r="B271" s="160">
        <v>2</v>
      </c>
      <c r="C271" s="142"/>
      <c r="D271" s="161"/>
      <c r="E271" s="146"/>
      <c r="F271" s="146"/>
      <c r="G271" s="146"/>
      <c r="H271" s="146"/>
      <c r="I271" s="146"/>
      <c r="J271" s="146"/>
      <c r="K271" s="146"/>
      <c r="L271" s="146"/>
      <c r="M271" s="147"/>
    </row>
    <row r="272" spans="2:13" ht="13.9" customHeight="1">
      <c r="B272" s="160">
        <v>3</v>
      </c>
      <c r="C272" s="99" t="s">
        <v>2117</v>
      </c>
      <c r="D272" s="162"/>
      <c r="E272" s="138"/>
      <c r="F272" s="138"/>
      <c r="G272" s="138"/>
      <c r="H272" s="138"/>
      <c r="I272" s="138"/>
      <c r="J272" s="138"/>
      <c r="K272" s="138"/>
      <c r="L272" s="138"/>
      <c r="M272" s="43"/>
    </row>
    <row r="273" spans="2:13" ht="13.9" customHeight="1">
      <c r="B273" s="160">
        <v>4</v>
      </c>
      <c r="C273" s="142"/>
      <c r="D273" s="163"/>
      <c r="E273" s="138"/>
      <c r="F273" s="138"/>
      <c r="G273" s="138"/>
      <c r="H273" s="138"/>
      <c r="I273" s="138"/>
      <c r="J273" s="138"/>
      <c r="K273" s="138"/>
      <c r="L273" s="138"/>
      <c r="M273" s="43"/>
    </row>
    <row r="274" spans="2:13" ht="13.9" customHeight="1">
      <c r="B274" s="160">
        <v>5</v>
      </c>
      <c r="C274" s="99"/>
      <c r="D274" s="137"/>
      <c r="E274" s="138"/>
      <c r="F274" s="138"/>
      <c r="G274" s="138"/>
      <c r="H274" s="138"/>
      <c r="I274" s="138"/>
      <c r="J274" s="138"/>
      <c r="K274" s="138"/>
      <c r="L274" s="138"/>
      <c r="M274" s="43"/>
    </row>
    <row r="275" spans="2:13" ht="13.9" customHeight="1">
      <c r="B275" s="160">
        <v>6</v>
      </c>
      <c r="C275" s="99"/>
      <c r="D275" s="137"/>
      <c r="E275" s="138"/>
      <c r="F275" s="138"/>
      <c r="G275" s="138"/>
      <c r="H275" s="138"/>
      <c r="I275" s="138"/>
      <c r="J275" s="138"/>
      <c r="K275" s="138"/>
      <c r="L275" s="138"/>
      <c r="M275" s="43"/>
    </row>
    <row r="276" spans="2:13" ht="13.9" customHeight="1">
      <c r="B276" s="160">
        <v>7</v>
      </c>
      <c r="C276" s="99"/>
      <c r="D276" s="137"/>
      <c r="E276" s="138"/>
      <c r="F276" s="138"/>
      <c r="G276" s="138"/>
      <c r="H276" s="138"/>
      <c r="I276" s="138"/>
      <c r="J276" s="138"/>
      <c r="K276" s="138"/>
      <c r="L276" s="138"/>
      <c r="M276" s="43"/>
    </row>
    <row r="277" spans="2:13" ht="13.9" customHeight="1">
      <c r="B277" s="160">
        <v>8</v>
      </c>
      <c r="C277" s="142"/>
      <c r="D277" s="137"/>
      <c r="E277" s="138"/>
      <c r="F277" s="138"/>
      <c r="G277" s="138"/>
      <c r="H277" s="138"/>
      <c r="I277" s="138"/>
      <c r="J277" s="138"/>
      <c r="K277" s="138"/>
      <c r="L277" s="138"/>
      <c r="M277" s="43"/>
    </row>
    <row r="278" spans="2:13" ht="13.9" customHeight="1">
      <c r="B278" s="160">
        <v>9</v>
      </c>
      <c r="C278" s="99"/>
      <c r="D278" s="162"/>
      <c r="E278" s="138"/>
      <c r="F278" s="138"/>
      <c r="G278" s="138"/>
      <c r="H278" s="138"/>
      <c r="I278" s="138"/>
      <c r="J278" s="138"/>
      <c r="K278" s="138"/>
      <c r="L278" s="138"/>
      <c r="M278" s="43"/>
    </row>
    <row r="279" spans="2:13" ht="13.9" customHeight="1">
      <c r="B279" s="160">
        <v>10</v>
      </c>
      <c r="C279" s="99"/>
      <c r="D279" s="162"/>
      <c r="E279" s="138"/>
      <c r="F279" s="138"/>
      <c r="G279" s="138"/>
      <c r="H279" s="138"/>
      <c r="I279" s="138"/>
      <c r="J279" s="138"/>
      <c r="K279" s="138"/>
      <c r="L279" s="138"/>
      <c r="M279" s="43"/>
    </row>
    <row r="280" spans="2:13" ht="13.9" customHeight="1">
      <c r="B280" s="160">
        <v>11</v>
      </c>
      <c r="C280" s="99"/>
      <c r="D280" s="162"/>
      <c r="E280" s="138"/>
      <c r="F280" s="138"/>
      <c r="G280" s="138"/>
      <c r="H280" s="138"/>
      <c r="I280" s="138"/>
      <c r="J280" s="138"/>
      <c r="K280" s="138"/>
      <c r="L280" s="138"/>
      <c r="M280" s="43"/>
    </row>
    <row r="281" spans="2:13" ht="13.9" customHeight="1">
      <c r="B281" s="160">
        <v>12</v>
      </c>
      <c r="C281" s="99"/>
      <c r="D281" s="163"/>
      <c r="E281" s="138"/>
      <c r="F281" s="138"/>
      <c r="G281" s="138"/>
      <c r="H281" s="138"/>
      <c r="I281" s="138"/>
      <c r="J281" s="138"/>
      <c r="K281" s="138"/>
      <c r="L281" s="138"/>
      <c r="M281" s="43"/>
    </row>
    <row r="282" spans="2:13" ht="13.9" customHeight="1">
      <c r="B282" s="160">
        <v>13</v>
      </c>
      <c r="C282" s="99"/>
      <c r="D282" s="163"/>
      <c r="E282" s="138"/>
      <c r="F282" s="138"/>
      <c r="G282" s="138"/>
      <c r="H282" s="138"/>
      <c r="I282" s="138"/>
      <c r="J282" s="138"/>
      <c r="K282" s="138"/>
      <c r="L282" s="138"/>
      <c r="M282" s="43"/>
    </row>
    <row r="283" spans="2:13" ht="13.9" customHeight="1">
      <c r="B283" s="160">
        <v>14</v>
      </c>
      <c r="C283" s="142"/>
      <c r="D283" s="163"/>
      <c r="E283" s="138"/>
      <c r="F283" s="138"/>
      <c r="G283" s="138"/>
      <c r="H283" s="138"/>
      <c r="I283" s="138"/>
      <c r="J283" s="138"/>
      <c r="K283" s="138"/>
      <c r="L283" s="138"/>
      <c r="M283" s="43"/>
    </row>
    <row r="284" spans="2:13" ht="13.9" customHeight="1">
      <c r="B284" s="160">
        <v>15</v>
      </c>
      <c r="C284" s="99"/>
      <c r="D284" s="163"/>
      <c r="E284" s="138"/>
      <c r="F284" s="138"/>
      <c r="G284" s="138"/>
      <c r="H284" s="138"/>
      <c r="I284" s="138"/>
      <c r="J284" s="138"/>
      <c r="K284" s="138"/>
      <c r="L284" s="138"/>
      <c r="M284" s="43"/>
    </row>
    <row r="285" spans="2:13" ht="13.9" customHeight="1">
      <c r="B285" s="160">
        <v>16</v>
      </c>
      <c r="C285" s="99"/>
      <c r="D285" s="163"/>
      <c r="E285" s="138"/>
      <c r="F285" s="138"/>
      <c r="G285" s="138"/>
      <c r="H285" s="138"/>
      <c r="I285" s="138"/>
      <c r="J285" s="138"/>
      <c r="K285" s="138"/>
      <c r="L285" s="138"/>
      <c r="M285" s="43"/>
    </row>
    <row r="286" spans="2:13" ht="13.9" customHeight="1">
      <c r="B286" s="160">
        <v>17</v>
      </c>
      <c r="C286" s="99"/>
      <c r="D286" s="175"/>
      <c r="E286" s="140"/>
      <c r="F286" s="140"/>
      <c r="G286" s="140"/>
      <c r="H286" s="140"/>
      <c r="I286" s="140"/>
      <c r="J286" s="140"/>
      <c r="K286" s="140"/>
      <c r="L286" s="138"/>
      <c r="M286" s="135"/>
    </row>
    <row r="287" spans="2:13" ht="13.9" customHeight="1">
      <c r="B287" s="160">
        <v>18</v>
      </c>
      <c r="C287" s="99"/>
      <c r="D287" s="163"/>
      <c r="E287" s="138"/>
      <c r="F287" s="138"/>
      <c r="G287" s="138"/>
      <c r="H287" s="138"/>
      <c r="I287" s="138"/>
      <c r="J287" s="138"/>
      <c r="K287" s="138"/>
      <c r="L287" s="138"/>
      <c r="M287" s="43"/>
    </row>
    <row r="288" spans="2:13" ht="13.9" customHeight="1">
      <c r="B288" s="160">
        <v>19</v>
      </c>
      <c r="C288" s="99"/>
      <c r="D288" s="177"/>
      <c r="E288" s="177"/>
      <c r="F288" s="177"/>
      <c r="G288" s="177"/>
      <c r="H288" s="177"/>
      <c r="I288" s="177"/>
      <c r="J288" s="177"/>
      <c r="K288" s="177"/>
      <c r="L288" s="178"/>
      <c r="M288" s="179"/>
    </row>
    <row r="289" spans="2:13" ht="13.9" customHeight="1">
      <c r="B289" s="160">
        <v>20</v>
      </c>
      <c r="C289" s="99"/>
      <c r="D289" s="163"/>
      <c r="E289" s="138"/>
      <c r="F289" s="138"/>
      <c r="G289" s="138"/>
      <c r="H289" s="138"/>
      <c r="I289" s="138"/>
      <c r="J289" s="138"/>
      <c r="K289" s="138"/>
      <c r="L289" s="138"/>
      <c r="M289" s="43"/>
    </row>
    <row r="290" spans="2:13" ht="13.9" customHeight="1">
      <c r="B290" s="160">
        <v>21</v>
      </c>
      <c r="C290" s="99"/>
      <c r="D290" s="163"/>
      <c r="E290" s="138"/>
      <c r="F290" s="138"/>
      <c r="G290" s="138"/>
      <c r="H290" s="138"/>
      <c r="I290" s="138"/>
      <c r="J290" s="138"/>
      <c r="K290" s="138"/>
      <c r="L290" s="138"/>
      <c r="M290" s="43"/>
    </row>
    <row r="291" spans="2:13" ht="13.9" customHeight="1">
      <c r="B291" s="160">
        <v>22</v>
      </c>
      <c r="C291" s="99"/>
      <c r="D291" s="163"/>
      <c r="E291" s="138"/>
      <c r="F291" s="138"/>
      <c r="G291" s="138"/>
      <c r="H291" s="138"/>
      <c r="I291" s="138"/>
      <c r="J291" s="138"/>
      <c r="K291" s="138"/>
      <c r="L291" s="138"/>
      <c r="M291" s="43"/>
    </row>
    <row r="292" spans="2:13" ht="13.9" customHeight="1">
      <c r="B292" s="160">
        <v>23</v>
      </c>
      <c r="C292" s="77"/>
      <c r="D292" s="164"/>
      <c r="F292" s="165"/>
      <c r="H292" s="165"/>
      <c r="J292" s="165"/>
      <c r="L292" s="165"/>
      <c r="M292" s="43"/>
    </row>
    <row r="293" spans="2:13" ht="13.9" customHeight="1">
      <c r="B293" s="160">
        <v>24</v>
      </c>
      <c r="C293" s="77"/>
      <c r="D293" s="164"/>
      <c r="F293" s="165"/>
      <c r="H293" s="165"/>
      <c r="J293" s="165"/>
      <c r="L293" s="165"/>
      <c r="M293" s="43"/>
    </row>
    <row r="294" spans="2:13" ht="13.9" customHeight="1">
      <c r="B294" s="160">
        <v>25</v>
      </c>
      <c r="C294" s="99"/>
      <c r="D294" s="164"/>
      <c r="F294" s="165"/>
      <c r="H294" s="165"/>
      <c r="J294" s="165"/>
      <c r="L294" s="165"/>
      <c r="M294" s="43"/>
    </row>
    <row r="295" spans="2:13" ht="13.9" customHeight="1">
      <c r="B295" s="167">
        <v>26</v>
      </c>
      <c r="C295" s="77"/>
      <c r="D295" s="180"/>
      <c r="E295" s="180"/>
      <c r="F295" s="180"/>
      <c r="G295" s="180"/>
      <c r="H295" s="180"/>
      <c r="I295" s="180"/>
      <c r="J295" s="180"/>
      <c r="K295" s="180"/>
      <c r="L295" s="169"/>
      <c r="M295" s="181"/>
    </row>
    <row r="296" spans="2:13" ht="13.9" customHeight="1">
      <c r="B296" s="84"/>
      <c r="C296" s="88"/>
      <c r="D296" s="171"/>
      <c r="E296" s="172"/>
      <c r="F296" s="172"/>
      <c r="G296" s="172"/>
      <c r="H296" s="172"/>
      <c r="I296" s="172"/>
      <c r="J296" s="172"/>
      <c r="K296" s="172"/>
      <c r="L296" s="172"/>
      <c r="M296" s="173"/>
    </row>
    <row r="297" spans="2:13" ht="13.9" customHeight="1">
      <c r="B297" s="84"/>
      <c r="C297" s="82" t="s">
        <v>436</v>
      </c>
      <c r="D297" s="174"/>
      <c r="E297" s="40"/>
      <c r="F297" s="40"/>
      <c r="G297" s="40"/>
      <c r="H297" s="40"/>
      <c r="I297" s="40"/>
      <c r="J297" s="40"/>
      <c r="K297" s="40"/>
      <c r="L297" s="40"/>
      <c r="M297" s="41"/>
    </row>
    <row r="298" spans="2:13" ht="13.9" customHeight="1">
      <c r="B298" s="84"/>
      <c r="C298" s="77"/>
      <c r="D298" s="122"/>
      <c r="M298" s="43"/>
    </row>
    <row r="299" spans="2:13" ht="13.9" customHeight="1">
      <c r="B299" s="84"/>
      <c r="C299" s="77"/>
      <c r="D299" s="122"/>
      <c r="M299" s="43"/>
    </row>
    <row r="300" spans="2:13" ht="13.9" customHeight="1">
      <c r="B300" s="84"/>
      <c r="C300" s="77"/>
      <c r="D300" s="122"/>
      <c r="M300" s="43"/>
    </row>
    <row r="301" spans="2:13" ht="13.9" customHeight="1">
      <c r="B301" s="84"/>
      <c r="C301" s="77"/>
      <c r="D301" s="122"/>
      <c r="M301" s="43"/>
    </row>
    <row r="302" spans="2:13" ht="13.9" customHeight="1">
      <c r="B302" s="84"/>
      <c r="D302" s="122"/>
      <c r="M302" s="43"/>
    </row>
    <row r="303" spans="2:13" ht="13.9" customHeight="1">
      <c r="B303" s="42"/>
      <c r="D303" s="122"/>
      <c r="M303" s="43"/>
    </row>
    <row r="304" spans="2:13" ht="13.9" customHeight="1">
      <c r="B304" s="42"/>
      <c r="D304" s="122"/>
      <c r="M304" s="43"/>
    </row>
    <row r="305" spans="2:13" ht="13.9" customHeight="1">
      <c r="B305" s="42"/>
      <c r="D305" s="122"/>
      <c r="M305" s="43"/>
    </row>
    <row r="306" spans="2:13" ht="13.9" customHeight="1">
      <c r="B306" s="42"/>
      <c r="D306" s="122"/>
      <c r="M306" s="43"/>
    </row>
    <row r="307" spans="2:13" ht="13.9" customHeight="1">
      <c r="B307" s="42"/>
      <c r="D307" s="122"/>
      <c r="M307" s="43"/>
    </row>
    <row r="308" spans="2:13" ht="13.9" customHeight="1">
      <c r="B308" s="42"/>
      <c r="D308" s="122"/>
      <c r="M308" s="43"/>
    </row>
    <row r="309" spans="2:13" ht="13.9" customHeight="1">
      <c r="B309" s="42"/>
      <c r="D309" s="122"/>
      <c r="M309" s="43"/>
    </row>
    <row r="310" spans="2:13" ht="13.9" customHeight="1" thickBot="1">
      <c r="B310" s="124"/>
      <c r="C310" s="53"/>
      <c r="D310" s="125"/>
      <c r="E310" s="53"/>
      <c r="F310" s="53"/>
      <c r="G310" s="53"/>
      <c r="H310" s="53"/>
      <c r="I310" s="53"/>
      <c r="J310" s="53"/>
      <c r="K310" s="53"/>
      <c r="L310" s="53"/>
      <c r="M310" s="54"/>
    </row>
    <row r="311" spans="2:13" ht="13.9" customHeight="1">
      <c r="M311" t="s">
        <v>115</v>
      </c>
    </row>
    <row r="312" spans="2:13" ht="13.9" customHeight="1">
      <c r="B312" s="40" t="s">
        <v>446</v>
      </c>
      <c r="C312" s="40"/>
      <c r="D312" s="40"/>
      <c r="E312" s="40"/>
      <c r="F312" s="40"/>
      <c r="G312" s="40"/>
      <c r="H312" s="40"/>
      <c r="I312" s="40"/>
      <c r="J312" s="40"/>
      <c r="K312" s="40"/>
      <c r="L312" s="40"/>
      <c r="M312" s="40"/>
    </row>
    <row r="313" spans="2:13" ht="15" customHeight="1"/>
    <row r="314" spans="2:13" ht="15" customHeight="1"/>
    <row r="315" spans="2:13" ht="15" customHeight="1"/>
    <row r="316" spans="2:13" ht="15" customHeight="1"/>
    <row r="317" spans="2:13" ht="15" customHeight="1"/>
    <row r="318" spans="2:13" ht="15" customHeight="1"/>
    <row r="319" spans="2:13" ht="15" customHeight="1"/>
    <row r="320" spans="2:13"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sheetData>
  <phoneticPr fontId="0" type="noConversion"/>
  <printOptions horizontalCentered="1" verticalCentered="1"/>
  <pageMargins left="0.25" right="0.25" top="0.25" bottom="0.25" header="0.5" footer="0.21"/>
  <pageSetup scale="50" orientation="portrait" r:id="rId1"/>
  <headerFooter alignWithMargins="0"/>
  <rowBreaks count="5" manualBreakCount="5">
    <brk id="53" max="13" man="1"/>
    <brk id="105" max="13" man="1"/>
    <brk id="157" max="13" man="1"/>
    <brk id="209" max="13" man="1"/>
    <brk id="261" max="1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AH309"/>
  <sheetViews>
    <sheetView view="pageBreakPreview" topLeftCell="A253" zoomScale="42" zoomScaleNormal="50" zoomScaleSheetLayoutView="42" workbookViewId="0">
      <selection activeCell="R330" sqref="R329:R330"/>
    </sheetView>
  </sheetViews>
  <sheetFormatPr defaultColWidth="9.77734375" defaultRowHeight="15"/>
  <cols>
    <col min="1" max="1" width="14.109375" style="805" customWidth="1"/>
    <col min="2" max="2" width="30.77734375" style="805" customWidth="1"/>
    <col min="3" max="3" width="6.77734375" style="805" customWidth="1"/>
    <col min="4" max="4" width="11" style="805" customWidth="1"/>
    <col min="5" max="5" width="13.77734375" style="805" customWidth="1"/>
    <col min="6" max="7" width="11.77734375" style="805" customWidth="1"/>
    <col min="8" max="8" width="13.21875" style="805" customWidth="1"/>
    <col min="9" max="9" width="12.88671875" style="805" customWidth="1"/>
    <col min="10" max="10" width="16.5546875" style="805" customWidth="1"/>
    <col min="11" max="11" width="17" style="840" bestFit="1" customWidth="1"/>
    <col min="12" max="12" width="13.77734375" style="805" customWidth="1"/>
    <col min="13" max="13" width="14.33203125" style="805" customWidth="1"/>
    <col min="14" max="14" width="12.77734375" style="805" hidden="1" customWidth="1"/>
    <col min="15" max="15" width="13.77734375" style="805" customWidth="1"/>
    <col min="16" max="16" width="12.77734375" style="805" customWidth="1"/>
    <col min="17" max="17" width="17.21875" style="805" customWidth="1"/>
    <col min="18" max="18" width="7" style="805" customWidth="1"/>
    <col min="19" max="19" width="5.77734375" style="805" customWidth="1"/>
    <col min="20" max="20" width="10.77734375" style="805" customWidth="1"/>
    <col min="21" max="21" width="18.77734375" style="805" hidden="1" customWidth="1"/>
    <col min="22" max="22" width="3.77734375" style="805" customWidth="1"/>
    <col min="23" max="38" width="0" style="805" hidden="1" customWidth="1"/>
    <col min="39" max="256" width="9.77734375" style="805"/>
    <col min="257" max="257" width="14.109375" style="805" customWidth="1"/>
    <col min="258" max="258" width="30.77734375" style="805" customWidth="1"/>
    <col min="259" max="259" width="6.77734375" style="805" customWidth="1"/>
    <col min="260" max="260" width="11" style="805" customWidth="1"/>
    <col min="261" max="261" width="13.77734375" style="805" customWidth="1"/>
    <col min="262" max="263" width="11.77734375" style="805" customWidth="1"/>
    <col min="264" max="264" width="13.21875" style="805" customWidth="1"/>
    <col min="265" max="265" width="12.88671875" style="805" customWidth="1"/>
    <col min="266" max="266" width="16.5546875" style="805" customWidth="1"/>
    <col min="267" max="267" width="17" style="805" bestFit="1" customWidth="1"/>
    <col min="268" max="268" width="13.77734375" style="805" customWidth="1"/>
    <col min="269" max="269" width="14.33203125" style="805" customWidth="1"/>
    <col min="270" max="270" width="0" style="805" hidden="1" customWidth="1"/>
    <col min="271" max="271" width="13.77734375" style="805" customWidth="1"/>
    <col min="272" max="272" width="12.77734375" style="805" customWidth="1"/>
    <col min="273" max="273" width="17.21875" style="805" customWidth="1"/>
    <col min="274" max="274" width="7" style="805" customWidth="1"/>
    <col min="275" max="275" width="5.77734375" style="805" customWidth="1"/>
    <col min="276" max="276" width="10.77734375" style="805" customWidth="1"/>
    <col min="277" max="277" width="0" style="805" hidden="1" customWidth="1"/>
    <col min="278" max="278" width="3.77734375" style="805" customWidth="1"/>
    <col min="279" max="294" width="0" style="805" hidden="1" customWidth="1"/>
    <col min="295" max="512" width="9.77734375" style="805"/>
    <col min="513" max="513" width="14.109375" style="805" customWidth="1"/>
    <col min="514" max="514" width="30.77734375" style="805" customWidth="1"/>
    <col min="515" max="515" width="6.77734375" style="805" customWidth="1"/>
    <col min="516" max="516" width="11" style="805" customWidth="1"/>
    <col min="517" max="517" width="13.77734375" style="805" customWidth="1"/>
    <col min="518" max="519" width="11.77734375" style="805" customWidth="1"/>
    <col min="520" max="520" width="13.21875" style="805" customWidth="1"/>
    <col min="521" max="521" width="12.88671875" style="805" customWidth="1"/>
    <col min="522" max="522" width="16.5546875" style="805" customWidth="1"/>
    <col min="523" max="523" width="17" style="805" bestFit="1" customWidth="1"/>
    <col min="524" max="524" width="13.77734375" style="805" customWidth="1"/>
    <col min="525" max="525" width="14.33203125" style="805" customWidth="1"/>
    <col min="526" max="526" width="0" style="805" hidden="1" customWidth="1"/>
    <col min="527" max="527" width="13.77734375" style="805" customWidth="1"/>
    <col min="528" max="528" width="12.77734375" style="805" customWidth="1"/>
    <col min="529" max="529" width="17.21875" style="805" customWidth="1"/>
    <col min="530" max="530" width="7" style="805" customWidth="1"/>
    <col min="531" max="531" width="5.77734375" style="805" customWidth="1"/>
    <col min="532" max="532" width="10.77734375" style="805" customWidth="1"/>
    <col min="533" max="533" width="0" style="805" hidden="1" customWidth="1"/>
    <col min="534" max="534" width="3.77734375" style="805" customWidth="1"/>
    <col min="535" max="550" width="0" style="805" hidden="1" customWidth="1"/>
    <col min="551" max="768" width="9.77734375" style="805"/>
    <col min="769" max="769" width="14.109375" style="805" customWidth="1"/>
    <col min="770" max="770" width="30.77734375" style="805" customWidth="1"/>
    <col min="771" max="771" width="6.77734375" style="805" customWidth="1"/>
    <col min="772" max="772" width="11" style="805" customWidth="1"/>
    <col min="773" max="773" width="13.77734375" style="805" customWidth="1"/>
    <col min="774" max="775" width="11.77734375" style="805" customWidth="1"/>
    <col min="776" max="776" width="13.21875" style="805" customWidth="1"/>
    <col min="777" max="777" width="12.88671875" style="805" customWidth="1"/>
    <col min="778" max="778" width="16.5546875" style="805" customWidth="1"/>
    <col min="779" max="779" width="17" style="805" bestFit="1" customWidth="1"/>
    <col min="780" max="780" width="13.77734375" style="805" customWidth="1"/>
    <col min="781" max="781" width="14.33203125" style="805" customWidth="1"/>
    <col min="782" max="782" width="0" style="805" hidden="1" customWidth="1"/>
    <col min="783" max="783" width="13.77734375" style="805" customWidth="1"/>
    <col min="784" max="784" width="12.77734375" style="805" customWidth="1"/>
    <col min="785" max="785" width="17.21875" style="805" customWidth="1"/>
    <col min="786" max="786" width="7" style="805" customWidth="1"/>
    <col min="787" max="787" width="5.77734375" style="805" customWidth="1"/>
    <col min="788" max="788" width="10.77734375" style="805" customWidth="1"/>
    <col min="789" max="789" width="0" style="805" hidden="1" customWidth="1"/>
    <col min="790" max="790" width="3.77734375" style="805" customWidth="1"/>
    <col min="791" max="806" width="0" style="805" hidden="1" customWidth="1"/>
    <col min="807" max="1024" width="9.77734375" style="805"/>
    <col min="1025" max="1025" width="14.109375" style="805" customWidth="1"/>
    <col min="1026" max="1026" width="30.77734375" style="805" customWidth="1"/>
    <col min="1027" max="1027" width="6.77734375" style="805" customWidth="1"/>
    <col min="1028" max="1028" width="11" style="805" customWidth="1"/>
    <col min="1029" max="1029" width="13.77734375" style="805" customWidth="1"/>
    <col min="1030" max="1031" width="11.77734375" style="805" customWidth="1"/>
    <col min="1032" max="1032" width="13.21875" style="805" customWidth="1"/>
    <col min="1033" max="1033" width="12.88671875" style="805" customWidth="1"/>
    <col min="1034" max="1034" width="16.5546875" style="805" customWidth="1"/>
    <col min="1035" max="1035" width="17" style="805" bestFit="1" customWidth="1"/>
    <col min="1036" max="1036" width="13.77734375" style="805" customWidth="1"/>
    <col min="1037" max="1037" width="14.33203125" style="805" customWidth="1"/>
    <col min="1038" max="1038" width="0" style="805" hidden="1" customWidth="1"/>
    <col min="1039" max="1039" width="13.77734375" style="805" customWidth="1"/>
    <col min="1040" max="1040" width="12.77734375" style="805" customWidth="1"/>
    <col min="1041" max="1041" width="17.21875" style="805" customWidth="1"/>
    <col min="1042" max="1042" width="7" style="805" customWidth="1"/>
    <col min="1043" max="1043" width="5.77734375" style="805" customWidth="1"/>
    <col min="1044" max="1044" width="10.77734375" style="805" customWidth="1"/>
    <col min="1045" max="1045" width="0" style="805" hidden="1" customWidth="1"/>
    <col min="1046" max="1046" width="3.77734375" style="805" customWidth="1"/>
    <col min="1047" max="1062" width="0" style="805" hidden="1" customWidth="1"/>
    <col min="1063" max="1280" width="9.77734375" style="805"/>
    <col min="1281" max="1281" width="14.109375" style="805" customWidth="1"/>
    <col min="1282" max="1282" width="30.77734375" style="805" customWidth="1"/>
    <col min="1283" max="1283" width="6.77734375" style="805" customWidth="1"/>
    <col min="1284" max="1284" width="11" style="805" customWidth="1"/>
    <col min="1285" max="1285" width="13.77734375" style="805" customWidth="1"/>
    <col min="1286" max="1287" width="11.77734375" style="805" customWidth="1"/>
    <col min="1288" max="1288" width="13.21875" style="805" customWidth="1"/>
    <col min="1289" max="1289" width="12.88671875" style="805" customWidth="1"/>
    <col min="1290" max="1290" width="16.5546875" style="805" customWidth="1"/>
    <col min="1291" max="1291" width="17" style="805" bestFit="1" customWidth="1"/>
    <col min="1292" max="1292" width="13.77734375" style="805" customWidth="1"/>
    <col min="1293" max="1293" width="14.33203125" style="805" customWidth="1"/>
    <col min="1294" max="1294" width="0" style="805" hidden="1" customWidth="1"/>
    <col min="1295" max="1295" width="13.77734375" style="805" customWidth="1"/>
    <col min="1296" max="1296" width="12.77734375" style="805" customWidth="1"/>
    <col min="1297" max="1297" width="17.21875" style="805" customWidth="1"/>
    <col min="1298" max="1298" width="7" style="805" customWidth="1"/>
    <col min="1299" max="1299" width="5.77734375" style="805" customWidth="1"/>
    <col min="1300" max="1300" width="10.77734375" style="805" customWidth="1"/>
    <col min="1301" max="1301" width="0" style="805" hidden="1" customWidth="1"/>
    <col min="1302" max="1302" width="3.77734375" style="805" customWidth="1"/>
    <col min="1303" max="1318" width="0" style="805" hidden="1" customWidth="1"/>
    <col min="1319" max="1536" width="9.77734375" style="805"/>
    <col min="1537" max="1537" width="14.109375" style="805" customWidth="1"/>
    <col min="1538" max="1538" width="30.77734375" style="805" customWidth="1"/>
    <col min="1539" max="1539" width="6.77734375" style="805" customWidth="1"/>
    <col min="1540" max="1540" width="11" style="805" customWidth="1"/>
    <col min="1541" max="1541" width="13.77734375" style="805" customWidth="1"/>
    <col min="1542" max="1543" width="11.77734375" style="805" customWidth="1"/>
    <col min="1544" max="1544" width="13.21875" style="805" customWidth="1"/>
    <col min="1545" max="1545" width="12.88671875" style="805" customWidth="1"/>
    <col min="1546" max="1546" width="16.5546875" style="805" customWidth="1"/>
    <col min="1547" max="1547" width="17" style="805" bestFit="1" customWidth="1"/>
    <col min="1548" max="1548" width="13.77734375" style="805" customWidth="1"/>
    <col min="1549" max="1549" width="14.33203125" style="805" customWidth="1"/>
    <col min="1550" max="1550" width="0" style="805" hidden="1" customWidth="1"/>
    <col min="1551" max="1551" width="13.77734375" style="805" customWidth="1"/>
    <col min="1552" max="1552" width="12.77734375" style="805" customWidth="1"/>
    <col min="1553" max="1553" width="17.21875" style="805" customWidth="1"/>
    <col min="1554" max="1554" width="7" style="805" customWidth="1"/>
    <col min="1555" max="1555" width="5.77734375" style="805" customWidth="1"/>
    <col min="1556" max="1556" width="10.77734375" style="805" customWidth="1"/>
    <col min="1557" max="1557" width="0" style="805" hidden="1" customWidth="1"/>
    <col min="1558" max="1558" width="3.77734375" style="805" customWidth="1"/>
    <col min="1559" max="1574" width="0" style="805" hidden="1" customWidth="1"/>
    <col min="1575" max="1792" width="9.77734375" style="805"/>
    <col min="1793" max="1793" width="14.109375" style="805" customWidth="1"/>
    <col min="1794" max="1794" width="30.77734375" style="805" customWidth="1"/>
    <col min="1795" max="1795" width="6.77734375" style="805" customWidth="1"/>
    <col min="1796" max="1796" width="11" style="805" customWidth="1"/>
    <col min="1797" max="1797" width="13.77734375" style="805" customWidth="1"/>
    <col min="1798" max="1799" width="11.77734375" style="805" customWidth="1"/>
    <col min="1800" max="1800" width="13.21875" style="805" customWidth="1"/>
    <col min="1801" max="1801" width="12.88671875" style="805" customWidth="1"/>
    <col min="1802" max="1802" width="16.5546875" style="805" customWidth="1"/>
    <col min="1803" max="1803" width="17" style="805" bestFit="1" customWidth="1"/>
    <col min="1804" max="1804" width="13.77734375" style="805" customWidth="1"/>
    <col min="1805" max="1805" width="14.33203125" style="805" customWidth="1"/>
    <col min="1806" max="1806" width="0" style="805" hidden="1" customWidth="1"/>
    <col min="1807" max="1807" width="13.77734375" style="805" customWidth="1"/>
    <col min="1808" max="1808" width="12.77734375" style="805" customWidth="1"/>
    <col min="1809" max="1809" width="17.21875" style="805" customWidth="1"/>
    <col min="1810" max="1810" width="7" style="805" customWidth="1"/>
    <col min="1811" max="1811" width="5.77734375" style="805" customWidth="1"/>
    <col min="1812" max="1812" width="10.77734375" style="805" customWidth="1"/>
    <col min="1813" max="1813" width="0" style="805" hidden="1" customWidth="1"/>
    <col min="1814" max="1814" width="3.77734375" style="805" customWidth="1"/>
    <col min="1815" max="1830" width="0" style="805" hidden="1" customWidth="1"/>
    <col min="1831" max="2048" width="9.77734375" style="805"/>
    <col min="2049" max="2049" width="14.109375" style="805" customWidth="1"/>
    <col min="2050" max="2050" width="30.77734375" style="805" customWidth="1"/>
    <col min="2051" max="2051" width="6.77734375" style="805" customWidth="1"/>
    <col min="2052" max="2052" width="11" style="805" customWidth="1"/>
    <col min="2053" max="2053" width="13.77734375" style="805" customWidth="1"/>
    <col min="2054" max="2055" width="11.77734375" style="805" customWidth="1"/>
    <col min="2056" max="2056" width="13.21875" style="805" customWidth="1"/>
    <col min="2057" max="2057" width="12.88671875" style="805" customWidth="1"/>
    <col min="2058" max="2058" width="16.5546875" style="805" customWidth="1"/>
    <col min="2059" max="2059" width="17" style="805" bestFit="1" customWidth="1"/>
    <col min="2060" max="2060" width="13.77734375" style="805" customWidth="1"/>
    <col min="2061" max="2061" width="14.33203125" style="805" customWidth="1"/>
    <col min="2062" max="2062" width="0" style="805" hidden="1" customWidth="1"/>
    <col min="2063" max="2063" width="13.77734375" style="805" customWidth="1"/>
    <col min="2064" max="2064" width="12.77734375" style="805" customWidth="1"/>
    <col min="2065" max="2065" width="17.21875" style="805" customWidth="1"/>
    <col min="2066" max="2066" width="7" style="805" customWidth="1"/>
    <col min="2067" max="2067" width="5.77734375" style="805" customWidth="1"/>
    <col min="2068" max="2068" width="10.77734375" style="805" customWidth="1"/>
    <col min="2069" max="2069" width="0" style="805" hidden="1" customWidth="1"/>
    <col min="2070" max="2070" width="3.77734375" style="805" customWidth="1"/>
    <col min="2071" max="2086" width="0" style="805" hidden="1" customWidth="1"/>
    <col min="2087" max="2304" width="9.77734375" style="805"/>
    <col min="2305" max="2305" width="14.109375" style="805" customWidth="1"/>
    <col min="2306" max="2306" width="30.77734375" style="805" customWidth="1"/>
    <col min="2307" max="2307" width="6.77734375" style="805" customWidth="1"/>
    <col min="2308" max="2308" width="11" style="805" customWidth="1"/>
    <col min="2309" max="2309" width="13.77734375" style="805" customWidth="1"/>
    <col min="2310" max="2311" width="11.77734375" style="805" customWidth="1"/>
    <col min="2312" max="2312" width="13.21875" style="805" customWidth="1"/>
    <col min="2313" max="2313" width="12.88671875" style="805" customWidth="1"/>
    <col min="2314" max="2314" width="16.5546875" style="805" customWidth="1"/>
    <col min="2315" max="2315" width="17" style="805" bestFit="1" customWidth="1"/>
    <col min="2316" max="2316" width="13.77734375" style="805" customWidth="1"/>
    <col min="2317" max="2317" width="14.33203125" style="805" customWidth="1"/>
    <col min="2318" max="2318" width="0" style="805" hidden="1" customWidth="1"/>
    <col min="2319" max="2319" width="13.77734375" style="805" customWidth="1"/>
    <col min="2320" max="2320" width="12.77734375" style="805" customWidth="1"/>
    <col min="2321" max="2321" width="17.21875" style="805" customWidth="1"/>
    <col min="2322" max="2322" width="7" style="805" customWidth="1"/>
    <col min="2323" max="2323" width="5.77734375" style="805" customWidth="1"/>
    <col min="2324" max="2324" width="10.77734375" style="805" customWidth="1"/>
    <col min="2325" max="2325" width="0" style="805" hidden="1" customWidth="1"/>
    <col min="2326" max="2326" width="3.77734375" style="805" customWidth="1"/>
    <col min="2327" max="2342" width="0" style="805" hidden="1" customWidth="1"/>
    <col min="2343" max="2560" width="9.77734375" style="805"/>
    <col min="2561" max="2561" width="14.109375" style="805" customWidth="1"/>
    <col min="2562" max="2562" width="30.77734375" style="805" customWidth="1"/>
    <col min="2563" max="2563" width="6.77734375" style="805" customWidth="1"/>
    <col min="2564" max="2564" width="11" style="805" customWidth="1"/>
    <col min="2565" max="2565" width="13.77734375" style="805" customWidth="1"/>
    <col min="2566" max="2567" width="11.77734375" style="805" customWidth="1"/>
    <col min="2568" max="2568" width="13.21875" style="805" customWidth="1"/>
    <col min="2569" max="2569" width="12.88671875" style="805" customWidth="1"/>
    <col min="2570" max="2570" width="16.5546875" style="805" customWidth="1"/>
    <col min="2571" max="2571" width="17" style="805" bestFit="1" customWidth="1"/>
    <col min="2572" max="2572" width="13.77734375" style="805" customWidth="1"/>
    <col min="2573" max="2573" width="14.33203125" style="805" customWidth="1"/>
    <col min="2574" max="2574" width="0" style="805" hidden="1" customWidth="1"/>
    <col min="2575" max="2575" width="13.77734375" style="805" customWidth="1"/>
    <col min="2576" max="2576" width="12.77734375" style="805" customWidth="1"/>
    <col min="2577" max="2577" width="17.21875" style="805" customWidth="1"/>
    <col min="2578" max="2578" width="7" style="805" customWidth="1"/>
    <col min="2579" max="2579" width="5.77734375" style="805" customWidth="1"/>
    <col min="2580" max="2580" width="10.77734375" style="805" customWidth="1"/>
    <col min="2581" max="2581" width="0" style="805" hidden="1" customWidth="1"/>
    <col min="2582" max="2582" width="3.77734375" style="805" customWidth="1"/>
    <col min="2583" max="2598" width="0" style="805" hidden="1" customWidth="1"/>
    <col min="2599" max="2816" width="9.77734375" style="805"/>
    <col min="2817" max="2817" width="14.109375" style="805" customWidth="1"/>
    <col min="2818" max="2818" width="30.77734375" style="805" customWidth="1"/>
    <col min="2819" max="2819" width="6.77734375" style="805" customWidth="1"/>
    <col min="2820" max="2820" width="11" style="805" customWidth="1"/>
    <col min="2821" max="2821" width="13.77734375" style="805" customWidth="1"/>
    <col min="2822" max="2823" width="11.77734375" style="805" customWidth="1"/>
    <col min="2824" max="2824" width="13.21875" style="805" customWidth="1"/>
    <col min="2825" max="2825" width="12.88671875" style="805" customWidth="1"/>
    <col min="2826" max="2826" width="16.5546875" style="805" customWidth="1"/>
    <col min="2827" max="2827" width="17" style="805" bestFit="1" customWidth="1"/>
    <col min="2828" max="2828" width="13.77734375" style="805" customWidth="1"/>
    <col min="2829" max="2829" width="14.33203125" style="805" customWidth="1"/>
    <col min="2830" max="2830" width="0" style="805" hidden="1" customWidth="1"/>
    <col min="2831" max="2831" width="13.77734375" style="805" customWidth="1"/>
    <col min="2832" max="2832" width="12.77734375" style="805" customWidth="1"/>
    <col min="2833" max="2833" width="17.21875" style="805" customWidth="1"/>
    <col min="2834" max="2834" width="7" style="805" customWidth="1"/>
    <col min="2835" max="2835" width="5.77734375" style="805" customWidth="1"/>
    <col min="2836" max="2836" width="10.77734375" style="805" customWidth="1"/>
    <col min="2837" max="2837" width="0" style="805" hidden="1" customWidth="1"/>
    <col min="2838" max="2838" width="3.77734375" style="805" customWidth="1"/>
    <col min="2839" max="2854" width="0" style="805" hidden="1" customWidth="1"/>
    <col min="2855" max="3072" width="9.77734375" style="805"/>
    <col min="3073" max="3073" width="14.109375" style="805" customWidth="1"/>
    <col min="3074" max="3074" width="30.77734375" style="805" customWidth="1"/>
    <col min="3075" max="3075" width="6.77734375" style="805" customWidth="1"/>
    <col min="3076" max="3076" width="11" style="805" customWidth="1"/>
    <col min="3077" max="3077" width="13.77734375" style="805" customWidth="1"/>
    <col min="3078" max="3079" width="11.77734375" style="805" customWidth="1"/>
    <col min="3080" max="3080" width="13.21875" style="805" customWidth="1"/>
    <col min="3081" max="3081" width="12.88671875" style="805" customWidth="1"/>
    <col min="3082" max="3082" width="16.5546875" style="805" customWidth="1"/>
    <col min="3083" max="3083" width="17" style="805" bestFit="1" customWidth="1"/>
    <col min="3084" max="3084" width="13.77734375" style="805" customWidth="1"/>
    <col min="3085" max="3085" width="14.33203125" style="805" customWidth="1"/>
    <col min="3086" max="3086" width="0" style="805" hidden="1" customWidth="1"/>
    <col min="3087" max="3087" width="13.77734375" style="805" customWidth="1"/>
    <col min="3088" max="3088" width="12.77734375" style="805" customWidth="1"/>
    <col min="3089" max="3089" width="17.21875" style="805" customWidth="1"/>
    <col min="3090" max="3090" width="7" style="805" customWidth="1"/>
    <col min="3091" max="3091" width="5.77734375" style="805" customWidth="1"/>
    <col min="3092" max="3092" width="10.77734375" style="805" customWidth="1"/>
    <col min="3093" max="3093" width="0" style="805" hidden="1" customWidth="1"/>
    <col min="3094" max="3094" width="3.77734375" style="805" customWidth="1"/>
    <col min="3095" max="3110" width="0" style="805" hidden="1" customWidth="1"/>
    <col min="3111" max="3328" width="9.77734375" style="805"/>
    <col min="3329" max="3329" width="14.109375" style="805" customWidth="1"/>
    <col min="3330" max="3330" width="30.77734375" style="805" customWidth="1"/>
    <col min="3331" max="3331" width="6.77734375" style="805" customWidth="1"/>
    <col min="3332" max="3332" width="11" style="805" customWidth="1"/>
    <col min="3333" max="3333" width="13.77734375" style="805" customWidth="1"/>
    <col min="3334" max="3335" width="11.77734375" style="805" customWidth="1"/>
    <col min="3336" max="3336" width="13.21875" style="805" customWidth="1"/>
    <col min="3337" max="3337" width="12.88671875" style="805" customWidth="1"/>
    <col min="3338" max="3338" width="16.5546875" style="805" customWidth="1"/>
    <col min="3339" max="3339" width="17" style="805" bestFit="1" customWidth="1"/>
    <col min="3340" max="3340" width="13.77734375" style="805" customWidth="1"/>
    <col min="3341" max="3341" width="14.33203125" style="805" customWidth="1"/>
    <col min="3342" max="3342" width="0" style="805" hidden="1" customWidth="1"/>
    <col min="3343" max="3343" width="13.77734375" style="805" customWidth="1"/>
    <col min="3344" max="3344" width="12.77734375" style="805" customWidth="1"/>
    <col min="3345" max="3345" width="17.21875" style="805" customWidth="1"/>
    <col min="3346" max="3346" width="7" style="805" customWidth="1"/>
    <col min="3347" max="3347" width="5.77734375" style="805" customWidth="1"/>
    <col min="3348" max="3348" width="10.77734375" style="805" customWidth="1"/>
    <col min="3349" max="3349" width="0" style="805" hidden="1" customWidth="1"/>
    <col min="3350" max="3350" width="3.77734375" style="805" customWidth="1"/>
    <col min="3351" max="3366" width="0" style="805" hidden="1" customWidth="1"/>
    <col min="3367" max="3584" width="9.77734375" style="805"/>
    <col min="3585" max="3585" width="14.109375" style="805" customWidth="1"/>
    <col min="3586" max="3586" width="30.77734375" style="805" customWidth="1"/>
    <col min="3587" max="3587" width="6.77734375" style="805" customWidth="1"/>
    <col min="3588" max="3588" width="11" style="805" customWidth="1"/>
    <col min="3589" max="3589" width="13.77734375" style="805" customWidth="1"/>
    <col min="3590" max="3591" width="11.77734375" style="805" customWidth="1"/>
    <col min="3592" max="3592" width="13.21875" style="805" customWidth="1"/>
    <col min="3593" max="3593" width="12.88671875" style="805" customWidth="1"/>
    <col min="3594" max="3594" width="16.5546875" style="805" customWidth="1"/>
    <col min="3595" max="3595" width="17" style="805" bestFit="1" customWidth="1"/>
    <col min="3596" max="3596" width="13.77734375" style="805" customWidth="1"/>
    <col min="3597" max="3597" width="14.33203125" style="805" customWidth="1"/>
    <col min="3598" max="3598" width="0" style="805" hidden="1" customWidth="1"/>
    <col min="3599" max="3599" width="13.77734375" style="805" customWidth="1"/>
    <col min="3600" max="3600" width="12.77734375" style="805" customWidth="1"/>
    <col min="3601" max="3601" width="17.21875" style="805" customWidth="1"/>
    <col min="3602" max="3602" width="7" style="805" customWidth="1"/>
    <col min="3603" max="3603" width="5.77734375" style="805" customWidth="1"/>
    <col min="3604" max="3604" width="10.77734375" style="805" customWidth="1"/>
    <col min="3605" max="3605" width="0" style="805" hidden="1" customWidth="1"/>
    <col min="3606" max="3606" width="3.77734375" style="805" customWidth="1"/>
    <col min="3607" max="3622" width="0" style="805" hidden="1" customWidth="1"/>
    <col min="3623" max="3840" width="9.77734375" style="805"/>
    <col min="3841" max="3841" width="14.109375" style="805" customWidth="1"/>
    <col min="3842" max="3842" width="30.77734375" style="805" customWidth="1"/>
    <col min="3843" max="3843" width="6.77734375" style="805" customWidth="1"/>
    <col min="3844" max="3844" width="11" style="805" customWidth="1"/>
    <col min="3845" max="3845" width="13.77734375" style="805" customWidth="1"/>
    <col min="3846" max="3847" width="11.77734375" style="805" customWidth="1"/>
    <col min="3848" max="3848" width="13.21875" style="805" customWidth="1"/>
    <col min="3849" max="3849" width="12.88671875" style="805" customWidth="1"/>
    <col min="3850" max="3850" width="16.5546875" style="805" customWidth="1"/>
    <col min="3851" max="3851" width="17" style="805" bestFit="1" customWidth="1"/>
    <col min="3852" max="3852" width="13.77734375" style="805" customWidth="1"/>
    <col min="3853" max="3853" width="14.33203125" style="805" customWidth="1"/>
    <col min="3854" max="3854" width="0" style="805" hidden="1" customWidth="1"/>
    <col min="3855" max="3855" width="13.77734375" style="805" customWidth="1"/>
    <col min="3856" max="3856" width="12.77734375" style="805" customWidth="1"/>
    <col min="3857" max="3857" width="17.21875" style="805" customWidth="1"/>
    <col min="3858" max="3858" width="7" style="805" customWidth="1"/>
    <col min="3859" max="3859" width="5.77734375" style="805" customWidth="1"/>
    <col min="3860" max="3860" width="10.77734375" style="805" customWidth="1"/>
    <col min="3861" max="3861" width="0" style="805" hidden="1" customWidth="1"/>
    <col min="3862" max="3862" width="3.77734375" style="805" customWidth="1"/>
    <col min="3863" max="3878" width="0" style="805" hidden="1" customWidth="1"/>
    <col min="3879" max="4096" width="9.77734375" style="805"/>
    <col min="4097" max="4097" width="14.109375" style="805" customWidth="1"/>
    <col min="4098" max="4098" width="30.77734375" style="805" customWidth="1"/>
    <col min="4099" max="4099" width="6.77734375" style="805" customWidth="1"/>
    <col min="4100" max="4100" width="11" style="805" customWidth="1"/>
    <col min="4101" max="4101" width="13.77734375" style="805" customWidth="1"/>
    <col min="4102" max="4103" width="11.77734375" style="805" customWidth="1"/>
    <col min="4104" max="4104" width="13.21875" style="805" customWidth="1"/>
    <col min="4105" max="4105" width="12.88671875" style="805" customWidth="1"/>
    <col min="4106" max="4106" width="16.5546875" style="805" customWidth="1"/>
    <col min="4107" max="4107" width="17" style="805" bestFit="1" customWidth="1"/>
    <col min="4108" max="4108" width="13.77734375" style="805" customWidth="1"/>
    <col min="4109" max="4109" width="14.33203125" style="805" customWidth="1"/>
    <col min="4110" max="4110" width="0" style="805" hidden="1" customWidth="1"/>
    <col min="4111" max="4111" width="13.77734375" style="805" customWidth="1"/>
    <col min="4112" max="4112" width="12.77734375" style="805" customWidth="1"/>
    <col min="4113" max="4113" width="17.21875" style="805" customWidth="1"/>
    <col min="4114" max="4114" width="7" style="805" customWidth="1"/>
    <col min="4115" max="4115" width="5.77734375" style="805" customWidth="1"/>
    <col min="4116" max="4116" width="10.77734375" style="805" customWidth="1"/>
    <col min="4117" max="4117" width="0" style="805" hidden="1" customWidth="1"/>
    <col min="4118" max="4118" width="3.77734375" style="805" customWidth="1"/>
    <col min="4119" max="4134" width="0" style="805" hidden="1" customWidth="1"/>
    <col min="4135" max="4352" width="9.77734375" style="805"/>
    <col min="4353" max="4353" width="14.109375" style="805" customWidth="1"/>
    <col min="4354" max="4354" width="30.77734375" style="805" customWidth="1"/>
    <col min="4355" max="4355" width="6.77734375" style="805" customWidth="1"/>
    <col min="4356" max="4356" width="11" style="805" customWidth="1"/>
    <col min="4357" max="4357" width="13.77734375" style="805" customWidth="1"/>
    <col min="4358" max="4359" width="11.77734375" style="805" customWidth="1"/>
    <col min="4360" max="4360" width="13.21875" style="805" customWidth="1"/>
    <col min="4361" max="4361" width="12.88671875" style="805" customWidth="1"/>
    <col min="4362" max="4362" width="16.5546875" style="805" customWidth="1"/>
    <col min="4363" max="4363" width="17" style="805" bestFit="1" customWidth="1"/>
    <col min="4364" max="4364" width="13.77734375" style="805" customWidth="1"/>
    <col min="4365" max="4365" width="14.33203125" style="805" customWidth="1"/>
    <col min="4366" max="4366" width="0" style="805" hidden="1" customWidth="1"/>
    <col min="4367" max="4367" width="13.77734375" style="805" customWidth="1"/>
    <col min="4368" max="4368" width="12.77734375" style="805" customWidth="1"/>
    <col min="4369" max="4369" width="17.21875" style="805" customWidth="1"/>
    <col min="4370" max="4370" width="7" style="805" customWidth="1"/>
    <col min="4371" max="4371" width="5.77734375" style="805" customWidth="1"/>
    <col min="4372" max="4372" width="10.77734375" style="805" customWidth="1"/>
    <col min="4373" max="4373" width="0" style="805" hidden="1" customWidth="1"/>
    <col min="4374" max="4374" width="3.77734375" style="805" customWidth="1"/>
    <col min="4375" max="4390" width="0" style="805" hidden="1" customWidth="1"/>
    <col min="4391" max="4608" width="9.77734375" style="805"/>
    <col min="4609" max="4609" width="14.109375" style="805" customWidth="1"/>
    <col min="4610" max="4610" width="30.77734375" style="805" customWidth="1"/>
    <col min="4611" max="4611" width="6.77734375" style="805" customWidth="1"/>
    <col min="4612" max="4612" width="11" style="805" customWidth="1"/>
    <col min="4613" max="4613" width="13.77734375" style="805" customWidth="1"/>
    <col min="4614" max="4615" width="11.77734375" style="805" customWidth="1"/>
    <col min="4616" max="4616" width="13.21875" style="805" customWidth="1"/>
    <col min="4617" max="4617" width="12.88671875" style="805" customWidth="1"/>
    <col min="4618" max="4618" width="16.5546875" style="805" customWidth="1"/>
    <col min="4619" max="4619" width="17" style="805" bestFit="1" customWidth="1"/>
    <col min="4620" max="4620" width="13.77734375" style="805" customWidth="1"/>
    <col min="4621" max="4621" width="14.33203125" style="805" customWidth="1"/>
    <col min="4622" max="4622" width="0" style="805" hidden="1" customWidth="1"/>
    <col min="4623" max="4623" width="13.77734375" style="805" customWidth="1"/>
    <col min="4624" max="4624" width="12.77734375" style="805" customWidth="1"/>
    <col min="4625" max="4625" width="17.21875" style="805" customWidth="1"/>
    <col min="4626" max="4626" width="7" style="805" customWidth="1"/>
    <col min="4627" max="4627" width="5.77734375" style="805" customWidth="1"/>
    <col min="4628" max="4628" width="10.77734375" style="805" customWidth="1"/>
    <col min="4629" max="4629" width="0" style="805" hidden="1" customWidth="1"/>
    <col min="4630" max="4630" width="3.77734375" style="805" customWidth="1"/>
    <col min="4631" max="4646" width="0" style="805" hidden="1" customWidth="1"/>
    <col min="4647" max="4864" width="9.77734375" style="805"/>
    <col min="4865" max="4865" width="14.109375" style="805" customWidth="1"/>
    <col min="4866" max="4866" width="30.77734375" style="805" customWidth="1"/>
    <col min="4867" max="4867" width="6.77734375" style="805" customWidth="1"/>
    <col min="4868" max="4868" width="11" style="805" customWidth="1"/>
    <col min="4869" max="4869" width="13.77734375" style="805" customWidth="1"/>
    <col min="4870" max="4871" width="11.77734375" style="805" customWidth="1"/>
    <col min="4872" max="4872" width="13.21875" style="805" customWidth="1"/>
    <col min="4873" max="4873" width="12.88671875" style="805" customWidth="1"/>
    <col min="4874" max="4874" width="16.5546875" style="805" customWidth="1"/>
    <col min="4875" max="4875" width="17" style="805" bestFit="1" customWidth="1"/>
    <col min="4876" max="4876" width="13.77734375" style="805" customWidth="1"/>
    <col min="4877" max="4877" width="14.33203125" style="805" customWidth="1"/>
    <col min="4878" max="4878" width="0" style="805" hidden="1" customWidth="1"/>
    <col min="4879" max="4879" width="13.77734375" style="805" customWidth="1"/>
    <col min="4880" max="4880" width="12.77734375" style="805" customWidth="1"/>
    <col min="4881" max="4881" width="17.21875" style="805" customWidth="1"/>
    <col min="4882" max="4882" width="7" style="805" customWidth="1"/>
    <col min="4883" max="4883" width="5.77734375" style="805" customWidth="1"/>
    <col min="4884" max="4884" width="10.77734375" style="805" customWidth="1"/>
    <col min="4885" max="4885" width="0" style="805" hidden="1" customWidth="1"/>
    <col min="4886" max="4886" width="3.77734375" style="805" customWidth="1"/>
    <col min="4887" max="4902" width="0" style="805" hidden="1" customWidth="1"/>
    <col min="4903" max="5120" width="9.77734375" style="805"/>
    <col min="5121" max="5121" width="14.109375" style="805" customWidth="1"/>
    <col min="5122" max="5122" width="30.77734375" style="805" customWidth="1"/>
    <col min="5123" max="5123" width="6.77734375" style="805" customWidth="1"/>
    <col min="5124" max="5124" width="11" style="805" customWidth="1"/>
    <col min="5125" max="5125" width="13.77734375" style="805" customWidth="1"/>
    <col min="5126" max="5127" width="11.77734375" style="805" customWidth="1"/>
    <col min="5128" max="5128" width="13.21875" style="805" customWidth="1"/>
    <col min="5129" max="5129" width="12.88671875" style="805" customWidth="1"/>
    <col min="5130" max="5130" width="16.5546875" style="805" customWidth="1"/>
    <col min="5131" max="5131" width="17" style="805" bestFit="1" customWidth="1"/>
    <col min="5132" max="5132" width="13.77734375" style="805" customWidth="1"/>
    <col min="5133" max="5133" width="14.33203125" style="805" customWidth="1"/>
    <col min="5134" max="5134" width="0" style="805" hidden="1" customWidth="1"/>
    <col min="5135" max="5135" width="13.77734375" style="805" customWidth="1"/>
    <col min="5136" max="5136" width="12.77734375" style="805" customWidth="1"/>
    <col min="5137" max="5137" width="17.21875" style="805" customWidth="1"/>
    <col min="5138" max="5138" width="7" style="805" customWidth="1"/>
    <col min="5139" max="5139" width="5.77734375" style="805" customWidth="1"/>
    <col min="5140" max="5140" width="10.77734375" style="805" customWidth="1"/>
    <col min="5141" max="5141" width="0" style="805" hidden="1" customWidth="1"/>
    <col min="5142" max="5142" width="3.77734375" style="805" customWidth="1"/>
    <col min="5143" max="5158" width="0" style="805" hidden="1" customWidth="1"/>
    <col min="5159" max="5376" width="9.77734375" style="805"/>
    <col min="5377" max="5377" width="14.109375" style="805" customWidth="1"/>
    <col min="5378" max="5378" width="30.77734375" style="805" customWidth="1"/>
    <col min="5379" max="5379" width="6.77734375" style="805" customWidth="1"/>
    <col min="5380" max="5380" width="11" style="805" customWidth="1"/>
    <col min="5381" max="5381" width="13.77734375" style="805" customWidth="1"/>
    <col min="5382" max="5383" width="11.77734375" style="805" customWidth="1"/>
    <col min="5384" max="5384" width="13.21875" style="805" customWidth="1"/>
    <col min="5385" max="5385" width="12.88671875" style="805" customWidth="1"/>
    <col min="5386" max="5386" width="16.5546875" style="805" customWidth="1"/>
    <col min="5387" max="5387" width="17" style="805" bestFit="1" customWidth="1"/>
    <col min="5388" max="5388" width="13.77734375" style="805" customWidth="1"/>
    <col min="5389" max="5389" width="14.33203125" style="805" customWidth="1"/>
    <col min="5390" max="5390" width="0" style="805" hidden="1" customWidth="1"/>
    <col min="5391" max="5391" width="13.77734375" style="805" customWidth="1"/>
    <col min="5392" max="5392" width="12.77734375" style="805" customWidth="1"/>
    <col min="5393" max="5393" width="17.21875" style="805" customWidth="1"/>
    <col min="5394" max="5394" width="7" style="805" customWidth="1"/>
    <col min="5395" max="5395" width="5.77734375" style="805" customWidth="1"/>
    <col min="5396" max="5396" width="10.77734375" style="805" customWidth="1"/>
    <col min="5397" max="5397" width="0" style="805" hidden="1" customWidth="1"/>
    <col min="5398" max="5398" width="3.77734375" style="805" customWidth="1"/>
    <col min="5399" max="5414" width="0" style="805" hidden="1" customWidth="1"/>
    <col min="5415" max="5632" width="9.77734375" style="805"/>
    <col min="5633" max="5633" width="14.109375" style="805" customWidth="1"/>
    <col min="5634" max="5634" width="30.77734375" style="805" customWidth="1"/>
    <col min="5635" max="5635" width="6.77734375" style="805" customWidth="1"/>
    <col min="5636" max="5636" width="11" style="805" customWidth="1"/>
    <col min="5637" max="5637" width="13.77734375" style="805" customWidth="1"/>
    <col min="5638" max="5639" width="11.77734375" style="805" customWidth="1"/>
    <col min="5640" max="5640" width="13.21875" style="805" customWidth="1"/>
    <col min="5641" max="5641" width="12.88671875" style="805" customWidth="1"/>
    <col min="5642" max="5642" width="16.5546875" style="805" customWidth="1"/>
    <col min="5643" max="5643" width="17" style="805" bestFit="1" customWidth="1"/>
    <col min="5644" max="5644" width="13.77734375" style="805" customWidth="1"/>
    <col min="5645" max="5645" width="14.33203125" style="805" customWidth="1"/>
    <col min="5646" max="5646" width="0" style="805" hidden="1" customWidth="1"/>
    <col min="5647" max="5647" width="13.77734375" style="805" customWidth="1"/>
    <col min="5648" max="5648" width="12.77734375" style="805" customWidth="1"/>
    <col min="5649" max="5649" width="17.21875" style="805" customWidth="1"/>
    <col min="5650" max="5650" width="7" style="805" customWidth="1"/>
    <col min="5651" max="5651" width="5.77734375" style="805" customWidth="1"/>
    <col min="5652" max="5652" width="10.77734375" style="805" customWidth="1"/>
    <col min="5653" max="5653" width="0" style="805" hidden="1" customWidth="1"/>
    <col min="5654" max="5654" width="3.77734375" style="805" customWidth="1"/>
    <col min="5655" max="5670" width="0" style="805" hidden="1" customWidth="1"/>
    <col min="5671" max="5888" width="9.77734375" style="805"/>
    <col min="5889" max="5889" width="14.109375" style="805" customWidth="1"/>
    <col min="5890" max="5890" width="30.77734375" style="805" customWidth="1"/>
    <col min="5891" max="5891" width="6.77734375" style="805" customWidth="1"/>
    <col min="5892" max="5892" width="11" style="805" customWidth="1"/>
    <col min="5893" max="5893" width="13.77734375" style="805" customWidth="1"/>
    <col min="5894" max="5895" width="11.77734375" style="805" customWidth="1"/>
    <col min="5896" max="5896" width="13.21875" style="805" customWidth="1"/>
    <col min="5897" max="5897" width="12.88671875" style="805" customWidth="1"/>
    <col min="5898" max="5898" width="16.5546875" style="805" customWidth="1"/>
    <col min="5899" max="5899" width="17" style="805" bestFit="1" customWidth="1"/>
    <col min="5900" max="5900" width="13.77734375" style="805" customWidth="1"/>
    <col min="5901" max="5901" width="14.33203125" style="805" customWidth="1"/>
    <col min="5902" max="5902" width="0" style="805" hidden="1" customWidth="1"/>
    <col min="5903" max="5903" width="13.77734375" style="805" customWidth="1"/>
    <col min="5904" max="5904" width="12.77734375" style="805" customWidth="1"/>
    <col min="5905" max="5905" width="17.21875" style="805" customWidth="1"/>
    <col min="5906" max="5906" width="7" style="805" customWidth="1"/>
    <col min="5907" max="5907" width="5.77734375" style="805" customWidth="1"/>
    <col min="5908" max="5908" width="10.77734375" style="805" customWidth="1"/>
    <col min="5909" max="5909" width="0" style="805" hidden="1" customWidth="1"/>
    <col min="5910" max="5910" width="3.77734375" style="805" customWidth="1"/>
    <col min="5911" max="5926" width="0" style="805" hidden="1" customWidth="1"/>
    <col min="5927" max="6144" width="9.77734375" style="805"/>
    <col min="6145" max="6145" width="14.109375" style="805" customWidth="1"/>
    <col min="6146" max="6146" width="30.77734375" style="805" customWidth="1"/>
    <col min="6147" max="6147" width="6.77734375" style="805" customWidth="1"/>
    <col min="6148" max="6148" width="11" style="805" customWidth="1"/>
    <col min="6149" max="6149" width="13.77734375" style="805" customWidth="1"/>
    <col min="6150" max="6151" width="11.77734375" style="805" customWidth="1"/>
    <col min="6152" max="6152" width="13.21875" style="805" customWidth="1"/>
    <col min="6153" max="6153" width="12.88671875" style="805" customWidth="1"/>
    <col min="6154" max="6154" width="16.5546875" style="805" customWidth="1"/>
    <col min="6155" max="6155" width="17" style="805" bestFit="1" customWidth="1"/>
    <col min="6156" max="6156" width="13.77734375" style="805" customWidth="1"/>
    <col min="6157" max="6157" width="14.33203125" style="805" customWidth="1"/>
    <col min="6158" max="6158" width="0" style="805" hidden="1" customWidth="1"/>
    <col min="6159" max="6159" width="13.77734375" style="805" customWidth="1"/>
    <col min="6160" max="6160" width="12.77734375" style="805" customWidth="1"/>
    <col min="6161" max="6161" width="17.21875" style="805" customWidth="1"/>
    <col min="6162" max="6162" width="7" style="805" customWidth="1"/>
    <col min="6163" max="6163" width="5.77734375" style="805" customWidth="1"/>
    <col min="6164" max="6164" width="10.77734375" style="805" customWidth="1"/>
    <col min="6165" max="6165" width="0" style="805" hidden="1" customWidth="1"/>
    <col min="6166" max="6166" width="3.77734375" style="805" customWidth="1"/>
    <col min="6167" max="6182" width="0" style="805" hidden="1" customWidth="1"/>
    <col min="6183" max="6400" width="9.77734375" style="805"/>
    <col min="6401" max="6401" width="14.109375" style="805" customWidth="1"/>
    <col min="6402" max="6402" width="30.77734375" style="805" customWidth="1"/>
    <col min="6403" max="6403" width="6.77734375" style="805" customWidth="1"/>
    <col min="6404" max="6404" width="11" style="805" customWidth="1"/>
    <col min="6405" max="6405" width="13.77734375" style="805" customWidth="1"/>
    <col min="6406" max="6407" width="11.77734375" style="805" customWidth="1"/>
    <col min="6408" max="6408" width="13.21875" style="805" customWidth="1"/>
    <col min="6409" max="6409" width="12.88671875" style="805" customWidth="1"/>
    <col min="6410" max="6410" width="16.5546875" style="805" customWidth="1"/>
    <col min="6411" max="6411" width="17" style="805" bestFit="1" customWidth="1"/>
    <col min="6412" max="6412" width="13.77734375" style="805" customWidth="1"/>
    <col min="6413" max="6413" width="14.33203125" style="805" customWidth="1"/>
    <col min="6414" max="6414" width="0" style="805" hidden="1" customWidth="1"/>
    <col min="6415" max="6415" width="13.77734375" style="805" customWidth="1"/>
    <col min="6416" max="6416" width="12.77734375" style="805" customWidth="1"/>
    <col min="6417" max="6417" width="17.21875" style="805" customWidth="1"/>
    <col min="6418" max="6418" width="7" style="805" customWidth="1"/>
    <col min="6419" max="6419" width="5.77734375" style="805" customWidth="1"/>
    <col min="6420" max="6420" width="10.77734375" style="805" customWidth="1"/>
    <col min="6421" max="6421" width="0" style="805" hidden="1" customWidth="1"/>
    <col min="6422" max="6422" width="3.77734375" style="805" customWidth="1"/>
    <col min="6423" max="6438" width="0" style="805" hidden="1" customWidth="1"/>
    <col min="6439" max="6656" width="9.77734375" style="805"/>
    <col min="6657" max="6657" width="14.109375" style="805" customWidth="1"/>
    <col min="6658" max="6658" width="30.77734375" style="805" customWidth="1"/>
    <col min="6659" max="6659" width="6.77734375" style="805" customWidth="1"/>
    <col min="6660" max="6660" width="11" style="805" customWidth="1"/>
    <col min="6661" max="6661" width="13.77734375" style="805" customWidth="1"/>
    <col min="6662" max="6663" width="11.77734375" style="805" customWidth="1"/>
    <col min="6664" max="6664" width="13.21875" style="805" customWidth="1"/>
    <col min="6665" max="6665" width="12.88671875" style="805" customWidth="1"/>
    <col min="6666" max="6666" width="16.5546875" style="805" customWidth="1"/>
    <col min="6667" max="6667" width="17" style="805" bestFit="1" customWidth="1"/>
    <col min="6668" max="6668" width="13.77734375" style="805" customWidth="1"/>
    <col min="6669" max="6669" width="14.33203125" style="805" customWidth="1"/>
    <col min="6670" max="6670" width="0" style="805" hidden="1" customWidth="1"/>
    <col min="6671" max="6671" width="13.77734375" style="805" customWidth="1"/>
    <col min="6672" max="6672" width="12.77734375" style="805" customWidth="1"/>
    <col min="6673" max="6673" width="17.21875" style="805" customWidth="1"/>
    <col min="6674" max="6674" width="7" style="805" customWidth="1"/>
    <col min="6675" max="6675" width="5.77734375" style="805" customWidth="1"/>
    <col min="6676" max="6676" width="10.77734375" style="805" customWidth="1"/>
    <col min="6677" max="6677" width="0" style="805" hidden="1" customWidth="1"/>
    <col min="6678" max="6678" width="3.77734375" style="805" customWidth="1"/>
    <col min="6679" max="6694" width="0" style="805" hidden="1" customWidth="1"/>
    <col min="6695" max="6912" width="9.77734375" style="805"/>
    <col min="6913" max="6913" width="14.109375" style="805" customWidth="1"/>
    <col min="6914" max="6914" width="30.77734375" style="805" customWidth="1"/>
    <col min="6915" max="6915" width="6.77734375" style="805" customWidth="1"/>
    <col min="6916" max="6916" width="11" style="805" customWidth="1"/>
    <col min="6917" max="6917" width="13.77734375" style="805" customWidth="1"/>
    <col min="6918" max="6919" width="11.77734375" style="805" customWidth="1"/>
    <col min="6920" max="6920" width="13.21875" style="805" customWidth="1"/>
    <col min="6921" max="6921" width="12.88671875" style="805" customWidth="1"/>
    <col min="6922" max="6922" width="16.5546875" style="805" customWidth="1"/>
    <col min="6923" max="6923" width="17" style="805" bestFit="1" customWidth="1"/>
    <col min="6924" max="6924" width="13.77734375" style="805" customWidth="1"/>
    <col min="6925" max="6925" width="14.33203125" style="805" customWidth="1"/>
    <col min="6926" max="6926" width="0" style="805" hidden="1" customWidth="1"/>
    <col min="6927" max="6927" width="13.77734375" style="805" customWidth="1"/>
    <col min="6928" max="6928" width="12.77734375" style="805" customWidth="1"/>
    <col min="6929" max="6929" width="17.21875" style="805" customWidth="1"/>
    <col min="6930" max="6930" width="7" style="805" customWidth="1"/>
    <col min="6931" max="6931" width="5.77734375" style="805" customWidth="1"/>
    <col min="6932" max="6932" width="10.77734375" style="805" customWidth="1"/>
    <col min="6933" max="6933" width="0" style="805" hidden="1" customWidth="1"/>
    <col min="6934" max="6934" width="3.77734375" style="805" customWidth="1"/>
    <col min="6935" max="6950" width="0" style="805" hidden="1" customWidth="1"/>
    <col min="6951" max="7168" width="9.77734375" style="805"/>
    <col min="7169" max="7169" width="14.109375" style="805" customWidth="1"/>
    <col min="7170" max="7170" width="30.77734375" style="805" customWidth="1"/>
    <col min="7171" max="7171" width="6.77734375" style="805" customWidth="1"/>
    <col min="7172" max="7172" width="11" style="805" customWidth="1"/>
    <col min="7173" max="7173" width="13.77734375" style="805" customWidth="1"/>
    <col min="7174" max="7175" width="11.77734375" style="805" customWidth="1"/>
    <col min="7176" max="7176" width="13.21875" style="805" customWidth="1"/>
    <col min="7177" max="7177" width="12.88671875" style="805" customWidth="1"/>
    <col min="7178" max="7178" width="16.5546875" style="805" customWidth="1"/>
    <col min="7179" max="7179" width="17" style="805" bestFit="1" customWidth="1"/>
    <col min="7180" max="7180" width="13.77734375" style="805" customWidth="1"/>
    <col min="7181" max="7181" width="14.33203125" style="805" customWidth="1"/>
    <col min="7182" max="7182" width="0" style="805" hidden="1" customWidth="1"/>
    <col min="7183" max="7183" width="13.77734375" style="805" customWidth="1"/>
    <col min="7184" max="7184" width="12.77734375" style="805" customWidth="1"/>
    <col min="7185" max="7185" width="17.21875" style="805" customWidth="1"/>
    <col min="7186" max="7186" width="7" style="805" customWidth="1"/>
    <col min="7187" max="7187" width="5.77734375" style="805" customWidth="1"/>
    <col min="7188" max="7188" width="10.77734375" style="805" customWidth="1"/>
    <col min="7189" max="7189" width="0" style="805" hidden="1" customWidth="1"/>
    <col min="7190" max="7190" width="3.77734375" style="805" customWidth="1"/>
    <col min="7191" max="7206" width="0" style="805" hidden="1" customWidth="1"/>
    <col min="7207" max="7424" width="9.77734375" style="805"/>
    <col min="7425" max="7425" width="14.109375" style="805" customWidth="1"/>
    <col min="7426" max="7426" width="30.77734375" style="805" customWidth="1"/>
    <col min="7427" max="7427" width="6.77734375" style="805" customWidth="1"/>
    <col min="7428" max="7428" width="11" style="805" customWidth="1"/>
    <col min="7429" max="7429" width="13.77734375" style="805" customWidth="1"/>
    <col min="7430" max="7431" width="11.77734375" style="805" customWidth="1"/>
    <col min="7432" max="7432" width="13.21875" style="805" customWidth="1"/>
    <col min="7433" max="7433" width="12.88671875" style="805" customWidth="1"/>
    <col min="7434" max="7434" width="16.5546875" style="805" customWidth="1"/>
    <col min="7435" max="7435" width="17" style="805" bestFit="1" customWidth="1"/>
    <col min="7436" max="7436" width="13.77734375" style="805" customWidth="1"/>
    <col min="7437" max="7437" width="14.33203125" style="805" customWidth="1"/>
    <col min="7438" max="7438" width="0" style="805" hidden="1" customWidth="1"/>
    <col min="7439" max="7439" width="13.77734375" style="805" customWidth="1"/>
    <col min="7440" max="7440" width="12.77734375" style="805" customWidth="1"/>
    <col min="7441" max="7441" width="17.21875" style="805" customWidth="1"/>
    <col min="7442" max="7442" width="7" style="805" customWidth="1"/>
    <col min="7443" max="7443" width="5.77734375" style="805" customWidth="1"/>
    <col min="7444" max="7444" width="10.77734375" style="805" customWidth="1"/>
    <col min="7445" max="7445" width="0" style="805" hidden="1" customWidth="1"/>
    <col min="7446" max="7446" width="3.77734375" style="805" customWidth="1"/>
    <col min="7447" max="7462" width="0" style="805" hidden="1" customWidth="1"/>
    <col min="7463" max="7680" width="9.77734375" style="805"/>
    <col min="7681" max="7681" width="14.109375" style="805" customWidth="1"/>
    <col min="7682" max="7682" width="30.77734375" style="805" customWidth="1"/>
    <col min="7683" max="7683" width="6.77734375" style="805" customWidth="1"/>
    <col min="7684" max="7684" width="11" style="805" customWidth="1"/>
    <col min="7685" max="7685" width="13.77734375" style="805" customWidth="1"/>
    <col min="7686" max="7687" width="11.77734375" style="805" customWidth="1"/>
    <col min="7688" max="7688" width="13.21875" style="805" customWidth="1"/>
    <col min="7689" max="7689" width="12.88671875" style="805" customWidth="1"/>
    <col min="7690" max="7690" width="16.5546875" style="805" customWidth="1"/>
    <col min="7691" max="7691" width="17" style="805" bestFit="1" customWidth="1"/>
    <col min="7692" max="7692" width="13.77734375" style="805" customWidth="1"/>
    <col min="7693" max="7693" width="14.33203125" style="805" customWidth="1"/>
    <col min="7694" max="7694" width="0" style="805" hidden="1" customWidth="1"/>
    <col min="7695" max="7695" width="13.77734375" style="805" customWidth="1"/>
    <col min="7696" max="7696" width="12.77734375" style="805" customWidth="1"/>
    <col min="7697" max="7697" width="17.21875" style="805" customWidth="1"/>
    <col min="7698" max="7698" width="7" style="805" customWidth="1"/>
    <col min="7699" max="7699" width="5.77734375" style="805" customWidth="1"/>
    <col min="7700" max="7700" width="10.77734375" style="805" customWidth="1"/>
    <col min="7701" max="7701" width="0" style="805" hidden="1" customWidth="1"/>
    <col min="7702" max="7702" width="3.77734375" style="805" customWidth="1"/>
    <col min="7703" max="7718" width="0" style="805" hidden="1" customWidth="1"/>
    <col min="7719" max="7936" width="9.77734375" style="805"/>
    <col min="7937" max="7937" width="14.109375" style="805" customWidth="1"/>
    <col min="7938" max="7938" width="30.77734375" style="805" customWidth="1"/>
    <col min="7939" max="7939" width="6.77734375" style="805" customWidth="1"/>
    <col min="7940" max="7940" width="11" style="805" customWidth="1"/>
    <col min="7941" max="7941" width="13.77734375" style="805" customWidth="1"/>
    <col min="7942" max="7943" width="11.77734375" style="805" customWidth="1"/>
    <col min="7944" max="7944" width="13.21875" style="805" customWidth="1"/>
    <col min="7945" max="7945" width="12.88671875" style="805" customWidth="1"/>
    <col min="7946" max="7946" width="16.5546875" style="805" customWidth="1"/>
    <col min="7947" max="7947" width="17" style="805" bestFit="1" customWidth="1"/>
    <col min="7948" max="7948" width="13.77734375" style="805" customWidth="1"/>
    <col min="7949" max="7949" width="14.33203125" style="805" customWidth="1"/>
    <col min="7950" max="7950" width="0" style="805" hidden="1" customWidth="1"/>
    <col min="7951" max="7951" width="13.77734375" style="805" customWidth="1"/>
    <col min="7952" max="7952" width="12.77734375" style="805" customWidth="1"/>
    <col min="7953" max="7953" width="17.21875" style="805" customWidth="1"/>
    <col min="7954" max="7954" width="7" style="805" customWidth="1"/>
    <col min="7955" max="7955" width="5.77734375" style="805" customWidth="1"/>
    <col min="7956" max="7956" width="10.77734375" style="805" customWidth="1"/>
    <col min="7957" max="7957" width="0" style="805" hidden="1" customWidth="1"/>
    <col min="7958" max="7958" width="3.77734375" style="805" customWidth="1"/>
    <col min="7959" max="7974" width="0" style="805" hidden="1" customWidth="1"/>
    <col min="7975" max="8192" width="9.77734375" style="805"/>
    <col min="8193" max="8193" width="14.109375" style="805" customWidth="1"/>
    <col min="8194" max="8194" width="30.77734375" style="805" customWidth="1"/>
    <col min="8195" max="8195" width="6.77734375" style="805" customWidth="1"/>
    <col min="8196" max="8196" width="11" style="805" customWidth="1"/>
    <col min="8197" max="8197" width="13.77734375" style="805" customWidth="1"/>
    <col min="8198" max="8199" width="11.77734375" style="805" customWidth="1"/>
    <col min="8200" max="8200" width="13.21875" style="805" customWidth="1"/>
    <col min="8201" max="8201" width="12.88671875" style="805" customWidth="1"/>
    <col min="8202" max="8202" width="16.5546875" style="805" customWidth="1"/>
    <col min="8203" max="8203" width="17" style="805" bestFit="1" customWidth="1"/>
    <col min="8204" max="8204" width="13.77734375" style="805" customWidth="1"/>
    <col min="8205" max="8205" width="14.33203125" style="805" customWidth="1"/>
    <col min="8206" max="8206" width="0" style="805" hidden="1" customWidth="1"/>
    <col min="8207" max="8207" width="13.77734375" style="805" customWidth="1"/>
    <col min="8208" max="8208" width="12.77734375" style="805" customWidth="1"/>
    <col min="8209" max="8209" width="17.21875" style="805" customWidth="1"/>
    <col min="8210" max="8210" width="7" style="805" customWidth="1"/>
    <col min="8211" max="8211" width="5.77734375" style="805" customWidth="1"/>
    <col min="8212" max="8212" width="10.77734375" style="805" customWidth="1"/>
    <col min="8213" max="8213" width="0" style="805" hidden="1" customWidth="1"/>
    <col min="8214" max="8214" width="3.77734375" style="805" customWidth="1"/>
    <col min="8215" max="8230" width="0" style="805" hidden="1" customWidth="1"/>
    <col min="8231" max="8448" width="9.77734375" style="805"/>
    <col min="8449" max="8449" width="14.109375" style="805" customWidth="1"/>
    <col min="8450" max="8450" width="30.77734375" style="805" customWidth="1"/>
    <col min="8451" max="8451" width="6.77734375" style="805" customWidth="1"/>
    <col min="8452" max="8452" width="11" style="805" customWidth="1"/>
    <col min="8453" max="8453" width="13.77734375" style="805" customWidth="1"/>
    <col min="8454" max="8455" width="11.77734375" style="805" customWidth="1"/>
    <col min="8456" max="8456" width="13.21875" style="805" customWidth="1"/>
    <col min="8457" max="8457" width="12.88671875" style="805" customWidth="1"/>
    <col min="8458" max="8458" width="16.5546875" style="805" customWidth="1"/>
    <col min="8459" max="8459" width="17" style="805" bestFit="1" customWidth="1"/>
    <col min="8460" max="8460" width="13.77734375" style="805" customWidth="1"/>
    <col min="8461" max="8461" width="14.33203125" style="805" customWidth="1"/>
    <col min="8462" max="8462" width="0" style="805" hidden="1" customWidth="1"/>
    <col min="8463" max="8463" width="13.77734375" style="805" customWidth="1"/>
    <col min="8464" max="8464" width="12.77734375" style="805" customWidth="1"/>
    <col min="8465" max="8465" width="17.21875" style="805" customWidth="1"/>
    <col min="8466" max="8466" width="7" style="805" customWidth="1"/>
    <col min="8467" max="8467" width="5.77734375" style="805" customWidth="1"/>
    <col min="8468" max="8468" width="10.77734375" style="805" customWidth="1"/>
    <col min="8469" max="8469" width="0" style="805" hidden="1" customWidth="1"/>
    <col min="8470" max="8470" width="3.77734375" style="805" customWidth="1"/>
    <col min="8471" max="8486" width="0" style="805" hidden="1" customWidth="1"/>
    <col min="8487" max="8704" width="9.77734375" style="805"/>
    <col min="8705" max="8705" width="14.109375" style="805" customWidth="1"/>
    <col min="8706" max="8706" width="30.77734375" style="805" customWidth="1"/>
    <col min="8707" max="8707" width="6.77734375" style="805" customWidth="1"/>
    <col min="8708" max="8708" width="11" style="805" customWidth="1"/>
    <col min="8709" max="8709" width="13.77734375" style="805" customWidth="1"/>
    <col min="8710" max="8711" width="11.77734375" style="805" customWidth="1"/>
    <col min="8712" max="8712" width="13.21875" style="805" customWidth="1"/>
    <col min="8713" max="8713" width="12.88671875" style="805" customWidth="1"/>
    <col min="8714" max="8714" width="16.5546875" style="805" customWidth="1"/>
    <col min="8715" max="8715" width="17" style="805" bestFit="1" customWidth="1"/>
    <col min="8716" max="8716" width="13.77734375" style="805" customWidth="1"/>
    <col min="8717" max="8717" width="14.33203125" style="805" customWidth="1"/>
    <col min="8718" max="8718" width="0" style="805" hidden="1" customWidth="1"/>
    <col min="8719" max="8719" width="13.77734375" style="805" customWidth="1"/>
    <col min="8720" max="8720" width="12.77734375" style="805" customWidth="1"/>
    <col min="8721" max="8721" width="17.21875" style="805" customWidth="1"/>
    <col min="8722" max="8722" width="7" style="805" customWidth="1"/>
    <col min="8723" max="8723" width="5.77734375" style="805" customWidth="1"/>
    <col min="8724" max="8724" width="10.77734375" style="805" customWidth="1"/>
    <col min="8725" max="8725" width="0" style="805" hidden="1" customWidth="1"/>
    <col min="8726" max="8726" width="3.77734375" style="805" customWidth="1"/>
    <col min="8727" max="8742" width="0" style="805" hidden="1" customWidth="1"/>
    <col min="8743" max="8960" width="9.77734375" style="805"/>
    <col min="8961" max="8961" width="14.109375" style="805" customWidth="1"/>
    <col min="8962" max="8962" width="30.77734375" style="805" customWidth="1"/>
    <col min="8963" max="8963" width="6.77734375" style="805" customWidth="1"/>
    <col min="8964" max="8964" width="11" style="805" customWidth="1"/>
    <col min="8965" max="8965" width="13.77734375" style="805" customWidth="1"/>
    <col min="8966" max="8967" width="11.77734375" style="805" customWidth="1"/>
    <col min="8968" max="8968" width="13.21875" style="805" customWidth="1"/>
    <col min="8969" max="8969" width="12.88671875" style="805" customWidth="1"/>
    <col min="8970" max="8970" width="16.5546875" style="805" customWidth="1"/>
    <col min="8971" max="8971" width="17" style="805" bestFit="1" customWidth="1"/>
    <col min="8972" max="8972" width="13.77734375" style="805" customWidth="1"/>
    <col min="8973" max="8973" width="14.33203125" style="805" customWidth="1"/>
    <col min="8974" max="8974" width="0" style="805" hidden="1" customWidth="1"/>
    <col min="8975" max="8975" width="13.77734375" style="805" customWidth="1"/>
    <col min="8976" max="8976" width="12.77734375" style="805" customWidth="1"/>
    <col min="8977" max="8977" width="17.21875" style="805" customWidth="1"/>
    <col min="8978" max="8978" width="7" style="805" customWidth="1"/>
    <col min="8979" max="8979" width="5.77734375" style="805" customWidth="1"/>
    <col min="8980" max="8980" width="10.77734375" style="805" customWidth="1"/>
    <col min="8981" max="8981" width="0" style="805" hidden="1" customWidth="1"/>
    <col min="8982" max="8982" width="3.77734375" style="805" customWidth="1"/>
    <col min="8983" max="8998" width="0" style="805" hidden="1" customWidth="1"/>
    <col min="8999" max="9216" width="9.77734375" style="805"/>
    <col min="9217" max="9217" width="14.109375" style="805" customWidth="1"/>
    <col min="9218" max="9218" width="30.77734375" style="805" customWidth="1"/>
    <col min="9219" max="9219" width="6.77734375" style="805" customWidth="1"/>
    <col min="9220" max="9220" width="11" style="805" customWidth="1"/>
    <col min="9221" max="9221" width="13.77734375" style="805" customWidth="1"/>
    <col min="9222" max="9223" width="11.77734375" style="805" customWidth="1"/>
    <col min="9224" max="9224" width="13.21875" style="805" customWidth="1"/>
    <col min="9225" max="9225" width="12.88671875" style="805" customWidth="1"/>
    <col min="9226" max="9226" width="16.5546875" style="805" customWidth="1"/>
    <col min="9227" max="9227" width="17" style="805" bestFit="1" customWidth="1"/>
    <col min="9228" max="9228" width="13.77734375" style="805" customWidth="1"/>
    <col min="9229" max="9229" width="14.33203125" style="805" customWidth="1"/>
    <col min="9230" max="9230" width="0" style="805" hidden="1" customWidth="1"/>
    <col min="9231" max="9231" width="13.77734375" style="805" customWidth="1"/>
    <col min="9232" max="9232" width="12.77734375" style="805" customWidth="1"/>
    <col min="9233" max="9233" width="17.21875" style="805" customWidth="1"/>
    <col min="9234" max="9234" width="7" style="805" customWidth="1"/>
    <col min="9235" max="9235" width="5.77734375" style="805" customWidth="1"/>
    <col min="9236" max="9236" width="10.77734375" style="805" customWidth="1"/>
    <col min="9237" max="9237" width="0" style="805" hidden="1" customWidth="1"/>
    <col min="9238" max="9238" width="3.77734375" style="805" customWidth="1"/>
    <col min="9239" max="9254" width="0" style="805" hidden="1" customWidth="1"/>
    <col min="9255" max="9472" width="9.77734375" style="805"/>
    <col min="9473" max="9473" width="14.109375" style="805" customWidth="1"/>
    <col min="9474" max="9474" width="30.77734375" style="805" customWidth="1"/>
    <col min="9475" max="9475" width="6.77734375" style="805" customWidth="1"/>
    <col min="9476" max="9476" width="11" style="805" customWidth="1"/>
    <col min="9477" max="9477" width="13.77734375" style="805" customWidth="1"/>
    <col min="9478" max="9479" width="11.77734375" style="805" customWidth="1"/>
    <col min="9480" max="9480" width="13.21875" style="805" customWidth="1"/>
    <col min="9481" max="9481" width="12.88671875" style="805" customWidth="1"/>
    <col min="9482" max="9482" width="16.5546875" style="805" customWidth="1"/>
    <col min="9483" max="9483" width="17" style="805" bestFit="1" customWidth="1"/>
    <col min="9484" max="9484" width="13.77734375" style="805" customWidth="1"/>
    <col min="9485" max="9485" width="14.33203125" style="805" customWidth="1"/>
    <col min="9486" max="9486" width="0" style="805" hidden="1" customWidth="1"/>
    <col min="9487" max="9487" width="13.77734375" style="805" customWidth="1"/>
    <col min="9488" max="9488" width="12.77734375" style="805" customWidth="1"/>
    <col min="9489" max="9489" width="17.21875" style="805" customWidth="1"/>
    <col min="9490" max="9490" width="7" style="805" customWidth="1"/>
    <col min="9491" max="9491" width="5.77734375" style="805" customWidth="1"/>
    <col min="9492" max="9492" width="10.77734375" style="805" customWidth="1"/>
    <col min="9493" max="9493" width="0" style="805" hidden="1" customWidth="1"/>
    <col min="9494" max="9494" width="3.77734375" style="805" customWidth="1"/>
    <col min="9495" max="9510" width="0" style="805" hidden="1" customWidth="1"/>
    <col min="9511" max="9728" width="9.77734375" style="805"/>
    <col min="9729" max="9729" width="14.109375" style="805" customWidth="1"/>
    <col min="9730" max="9730" width="30.77734375" style="805" customWidth="1"/>
    <col min="9731" max="9731" width="6.77734375" style="805" customWidth="1"/>
    <col min="9732" max="9732" width="11" style="805" customWidth="1"/>
    <col min="9733" max="9733" width="13.77734375" style="805" customWidth="1"/>
    <col min="9734" max="9735" width="11.77734375" style="805" customWidth="1"/>
    <col min="9736" max="9736" width="13.21875" style="805" customWidth="1"/>
    <col min="9737" max="9737" width="12.88671875" style="805" customWidth="1"/>
    <col min="9738" max="9738" width="16.5546875" style="805" customWidth="1"/>
    <col min="9739" max="9739" width="17" style="805" bestFit="1" customWidth="1"/>
    <col min="9740" max="9740" width="13.77734375" style="805" customWidth="1"/>
    <col min="9741" max="9741" width="14.33203125" style="805" customWidth="1"/>
    <col min="9742" max="9742" width="0" style="805" hidden="1" customWidth="1"/>
    <col min="9743" max="9743" width="13.77734375" style="805" customWidth="1"/>
    <col min="9744" max="9744" width="12.77734375" style="805" customWidth="1"/>
    <col min="9745" max="9745" width="17.21875" style="805" customWidth="1"/>
    <col min="9746" max="9746" width="7" style="805" customWidth="1"/>
    <col min="9747" max="9747" width="5.77734375" style="805" customWidth="1"/>
    <col min="9748" max="9748" width="10.77734375" style="805" customWidth="1"/>
    <col min="9749" max="9749" width="0" style="805" hidden="1" customWidth="1"/>
    <col min="9750" max="9750" width="3.77734375" style="805" customWidth="1"/>
    <col min="9751" max="9766" width="0" style="805" hidden="1" customWidth="1"/>
    <col min="9767" max="9984" width="9.77734375" style="805"/>
    <col min="9985" max="9985" width="14.109375" style="805" customWidth="1"/>
    <col min="9986" max="9986" width="30.77734375" style="805" customWidth="1"/>
    <col min="9987" max="9987" width="6.77734375" style="805" customWidth="1"/>
    <col min="9988" max="9988" width="11" style="805" customWidth="1"/>
    <col min="9989" max="9989" width="13.77734375" style="805" customWidth="1"/>
    <col min="9990" max="9991" width="11.77734375" style="805" customWidth="1"/>
    <col min="9992" max="9992" width="13.21875" style="805" customWidth="1"/>
    <col min="9993" max="9993" width="12.88671875" style="805" customWidth="1"/>
    <col min="9994" max="9994" width="16.5546875" style="805" customWidth="1"/>
    <col min="9995" max="9995" width="17" style="805" bestFit="1" customWidth="1"/>
    <col min="9996" max="9996" width="13.77734375" style="805" customWidth="1"/>
    <col min="9997" max="9997" width="14.33203125" style="805" customWidth="1"/>
    <col min="9998" max="9998" width="0" style="805" hidden="1" customWidth="1"/>
    <col min="9999" max="9999" width="13.77734375" style="805" customWidth="1"/>
    <col min="10000" max="10000" width="12.77734375" style="805" customWidth="1"/>
    <col min="10001" max="10001" width="17.21875" style="805" customWidth="1"/>
    <col min="10002" max="10002" width="7" style="805" customWidth="1"/>
    <col min="10003" max="10003" width="5.77734375" style="805" customWidth="1"/>
    <col min="10004" max="10004" width="10.77734375" style="805" customWidth="1"/>
    <col min="10005" max="10005" width="0" style="805" hidden="1" customWidth="1"/>
    <col min="10006" max="10006" width="3.77734375" style="805" customWidth="1"/>
    <col min="10007" max="10022" width="0" style="805" hidden="1" customWidth="1"/>
    <col min="10023" max="10240" width="9.77734375" style="805"/>
    <col min="10241" max="10241" width="14.109375" style="805" customWidth="1"/>
    <col min="10242" max="10242" width="30.77734375" style="805" customWidth="1"/>
    <col min="10243" max="10243" width="6.77734375" style="805" customWidth="1"/>
    <col min="10244" max="10244" width="11" style="805" customWidth="1"/>
    <col min="10245" max="10245" width="13.77734375" style="805" customWidth="1"/>
    <col min="10246" max="10247" width="11.77734375" style="805" customWidth="1"/>
    <col min="10248" max="10248" width="13.21875" style="805" customWidth="1"/>
    <col min="10249" max="10249" width="12.88671875" style="805" customWidth="1"/>
    <col min="10250" max="10250" width="16.5546875" style="805" customWidth="1"/>
    <col min="10251" max="10251" width="17" style="805" bestFit="1" customWidth="1"/>
    <col min="10252" max="10252" width="13.77734375" style="805" customWidth="1"/>
    <col min="10253" max="10253" width="14.33203125" style="805" customWidth="1"/>
    <col min="10254" max="10254" width="0" style="805" hidden="1" customWidth="1"/>
    <col min="10255" max="10255" width="13.77734375" style="805" customWidth="1"/>
    <col min="10256" max="10256" width="12.77734375" style="805" customWidth="1"/>
    <col min="10257" max="10257" width="17.21875" style="805" customWidth="1"/>
    <col min="10258" max="10258" width="7" style="805" customWidth="1"/>
    <col min="10259" max="10259" width="5.77734375" style="805" customWidth="1"/>
    <col min="10260" max="10260" width="10.77734375" style="805" customWidth="1"/>
    <col min="10261" max="10261" width="0" style="805" hidden="1" customWidth="1"/>
    <col min="10262" max="10262" width="3.77734375" style="805" customWidth="1"/>
    <col min="10263" max="10278" width="0" style="805" hidden="1" customWidth="1"/>
    <col min="10279" max="10496" width="9.77734375" style="805"/>
    <col min="10497" max="10497" width="14.109375" style="805" customWidth="1"/>
    <col min="10498" max="10498" width="30.77734375" style="805" customWidth="1"/>
    <col min="10499" max="10499" width="6.77734375" style="805" customWidth="1"/>
    <col min="10500" max="10500" width="11" style="805" customWidth="1"/>
    <col min="10501" max="10501" width="13.77734375" style="805" customWidth="1"/>
    <col min="10502" max="10503" width="11.77734375" style="805" customWidth="1"/>
    <col min="10504" max="10504" width="13.21875" style="805" customWidth="1"/>
    <col min="10505" max="10505" width="12.88671875" style="805" customWidth="1"/>
    <col min="10506" max="10506" width="16.5546875" style="805" customWidth="1"/>
    <col min="10507" max="10507" width="17" style="805" bestFit="1" customWidth="1"/>
    <col min="10508" max="10508" width="13.77734375" style="805" customWidth="1"/>
    <col min="10509" max="10509" width="14.33203125" style="805" customWidth="1"/>
    <col min="10510" max="10510" width="0" style="805" hidden="1" customWidth="1"/>
    <col min="10511" max="10511" width="13.77734375" style="805" customWidth="1"/>
    <col min="10512" max="10512" width="12.77734375" style="805" customWidth="1"/>
    <col min="10513" max="10513" width="17.21875" style="805" customWidth="1"/>
    <col min="10514" max="10514" width="7" style="805" customWidth="1"/>
    <col min="10515" max="10515" width="5.77734375" style="805" customWidth="1"/>
    <col min="10516" max="10516" width="10.77734375" style="805" customWidth="1"/>
    <col min="10517" max="10517" width="0" style="805" hidden="1" customWidth="1"/>
    <col min="10518" max="10518" width="3.77734375" style="805" customWidth="1"/>
    <col min="10519" max="10534" width="0" style="805" hidden="1" customWidth="1"/>
    <col min="10535" max="10752" width="9.77734375" style="805"/>
    <col min="10753" max="10753" width="14.109375" style="805" customWidth="1"/>
    <col min="10754" max="10754" width="30.77734375" style="805" customWidth="1"/>
    <col min="10755" max="10755" width="6.77734375" style="805" customWidth="1"/>
    <col min="10756" max="10756" width="11" style="805" customWidth="1"/>
    <col min="10757" max="10757" width="13.77734375" style="805" customWidth="1"/>
    <col min="10758" max="10759" width="11.77734375" style="805" customWidth="1"/>
    <col min="10760" max="10760" width="13.21875" style="805" customWidth="1"/>
    <col min="10761" max="10761" width="12.88671875" style="805" customWidth="1"/>
    <col min="10762" max="10762" width="16.5546875" style="805" customWidth="1"/>
    <col min="10763" max="10763" width="17" style="805" bestFit="1" customWidth="1"/>
    <col min="10764" max="10764" width="13.77734375" style="805" customWidth="1"/>
    <col min="10765" max="10765" width="14.33203125" style="805" customWidth="1"/>
    <col min="10766" max="10766" width="0" style="805" hidden="1" customWidth="1"/>
    <col min="10767" max="10767" width="13.77734375" style="805" customWidth="1"/>
    <col min="10768" max="10768" width="12.77734375" style="805" customWidth="1"/>
    <col min="10769" max="10769" width="17.21875" style="805" customWidth="1"/>
    <col min="10770" max="10770" width="7" style="805" customWidth="1"/>
    <col min="10771" max="10771" width="5.77734375" style="805" customWidth="1"/>
    <col min="10772" max="10772" width="10.77734375" style="805" customWidth="1"/>
    <col min="10773" max="10773" width="0" style="805" hidden="1" customWidth="1"/>
    <col min="10774" max="10774" width="3.77734375" style="805" customWidth="1"/>
    <col min="10775" max="10790" width="0" style="805" hidden="1" customWidth="1"/>
    <col min="10791" max="11008" width="9.77734375" style="805"/>
    <col min="11009" max="11009" width="14.109375" style="805" customWidth="1"/>
    <col min="11010" max="11010" width="30.77734375" style="805" customWidth="1"/>
    <col min="11011" max="11011" width="6.77734375" style="805" customWidth="1"/>
    <col min="11012" max="11012" width="11" style="805" customWidth="1"/>
    <col min="11013" max="11013" width="13.77734375" style="805" customWidth="1"/>
    <col min="11014" max="11015" width="11.77734375" style="805" customWidth="1"/>
    <col min="11016" max="11016" width="13.21875" style="805" customWidth="1"/>
    <col min="11017" max="11017" width="12.88671875" style="805" customWidth="1"/>
    <col min="11018" max="11018" width="16.5546875" style="805" customWidth="1"/>
    <col min="11019" max="11019" width="17" style="805" bestFit="1" customWidth="1"/>
    <col min="11020" max="11020" width="13.77734375" style="805" customWidth="1"/>
    <col min="11021" max="11021" width="14.33203125" style="805" customWidth="1"/>
    <col min="11022" max="11022" width="0" style="805" hidden="1" customWidth="1"/>
    <col min="11023" max="11023" width="13.77734375" style="805" customWidth="1"/>
    <col min="11024" max="11024" width="12.77734375" style="805" customWidth="1"/>
    <col min="11025" max="11025" width="17.21875" style="805" customWidth="1"/>
    <col min="11026" max="11026" width="7" style="805" customWidth="1"/>
    <col min="11027" max="11027" width="5.77734375" style="805" customWidth="1"/>
    <col min="11028" max="11028" width="10.77734375" style="805" customWidth="1"/>
    <col min="11029" max="11029" width="0" style="805" hidden="1" customWidth="1"/>
    <col min="11030" max="11030" width="3.77734375" style="805" customWidth="1"/>
    <col min="11031" max="11046" width="0" style="805" hidden="1" customWidth="1"/>
    <col min="11047" max="11264" width="9.77734375" style="805"/>
    <col min="11265" max="11265" width="14.109375" style="805" customWidth="1"/>
    <col min="11266" max="11266" width="30.77734375" style="805" customWidth="1"/>
    <col min="11267" max="11267" width="6.77734375" style="805" customWidth="1"/>
    <col min="11268" max="11268" width="11" style="805" customWidth="1"/>
    <col min="11269" max="11269" width="13.77734375" style="805" customWidth="1"/>
    <col min="11270" max="11271" width="11.77734375" style="805" customWidth="1"/>
    <col min="11272" max="11272" width="13.21875" style="805" customWidth="1"/>
    <col min="11273" max="11273" width="12.88671875" style="805" customWidth="1"/>
    <col min="11274" max="11274" width="16.5546875" style="805" customWidth="1"/>
    <col min="11275" max="11275" width="17" style="805" bestFit="1" customWidth="1"/>
    <col min="11276" max="11276" width="13.77734375" style="805" customWidth="1"/>
    <col min="11277" max="11277" width="14.33203125" style="805" customWidth="1"/>
    <col min="11278" max="11278" width="0" style="805" hidden="1" customWidth="1"/>
    <col min="11279" max="11279" width="13.77734375" style="805" customWidth="1"/>
    <col min="11280" max="11280" width="12.77734375" style="805" customWidth="1"/>
    <col min="11281" max="11281" width="17.21875" style="805" customWidth="1"/>
    <col min="11282" max="11282" width="7" style="805" customWidth="1"/>
    <col min="11283" max="11283" width="5.77734375" style="805" customWidth="1"/>
    <col min="11284" max="11284" width="10.77734375" style="805" customWidth="1"/>
    <col min="11285" max="11285" width="0" style="805" hidden="1" customWidth="1"/>
    <col min="11286" max="11286" width="3.77734375" style="805" customWidth="1"/>
    <col min="11287" max="11302" width="0" style="805" hidden="1" customWidth="1"/>
    <col min="11303" max="11520" width="9.77734375" style="805"/>
    <col min="11521" max="11521" width="14.109375" style="805" customWidth="1"/>
    <col min="11522" max="11522" width="30.77734375" style="805" customWidth="1"/>
    <col min="11523" max="11523" width="6.77734375" style="805" customWidth="1"/>
    <col min="11524" max="11524" width="11" style="805" customWidth="1"/>
    <col min="11525" max="11525" width="13.77734375" style="805" customWidth="1"/>
    <col min="11526" max="11527" width="11.77734375" style="805" customWidth="1"/>
    <col min="11528" max="11528" width="13.21875" style="805" customWidth="1"/>
    <col min="11529" max="11529" width="12.88671875" style="805" customWidth="1"/>
    <col min="11530" max="11530" width="16.5546875" style="805" customWidth="1"/>
    <col min="11531" max="11531" width="17" style="805" bestFit="1" customWidth="1"/>
    <col min="11532" max="11532" width="13.77734375" style="805" customWidth="1"/>
    <col min="11533" max="11533" width="14.33203125" style="805" customWidth="1"/>
    <col min="11534" max="11534" width="0" style="805" hidden="1" customWidth="1"/>
    <col min="11535" max="11535" width="13.77734375" style="805" customWidth="1"/>
    <col min="11536" max="11536" width="12.77734375" style="805" customWidth="1"/>
    <col min="11537" max="11537" width="17.21875" style="805" customWidth="1"/>
    <col min="11538" max="11538" width="7" style="805" customWidth="1"/>
    <col min="11539" max="11539" width="5.77734375" style="805" customWidth="1"/>
    <col min="11540" max="11540" width="10.77734375" style="805" customWidth="1"/>
    <col min="11541" max="11541" width="0" style="805" hidden="1" customWidth="1"/>
    <col min="11542" max="11542" width="3.77734375" style="805" customWidth="1"/>
    <col min="11543" max="11558" width="0" style="805" hidden="1" customWidth="1"/>
    <col min="11559" max="11776" width="9.77734375" style="805"/>
    <col min="11777" max="11777" width="14.109375" style="805" customWidth="1"/>
    <col min="11778" max="11778" width="30.77734375" style="805" customWidth="1"/>
    <col min="11779" max="11779" width="6.77734375" style="805" customWidth="1"/>
    <col min="11780" max="11780" width="11" style="805" customWidth="1"/>
    <col min="11781" max="11781" width="13.77734375" style="805" customWidth="1"/>
    <col min="11782" max="11783" width="11.77734375" style="805" customWidth="1"/>
    <col min="11784" max="11784" width="13.21875" style="805" customWidth="1"/>
    <col min="11785" max="11785" width="12.88671875" style="805" customWidth="1"/>
    <col min="11786" max="11786" width="16.5546875" style="805" customWidth="1"/>
    <col min="11787" max="11787" width="17" style="805" bestFit="1" customWidth="1"/>
    <col min="11788" max="11788" width="13.77734375" style="805" customWidth="1"/>
    <col min="11789" max="11789" width="14.33203125" style="805" customWidth="1"/>
    <col min="11790" max="11790" width="0" style="805" hidden="1" customWidth="1"/>
    <col min="11791" max="11791" width="13.77734375" style="805" customWidth="1"/>
    <col min="11792" max="11792" width="12.77734375" style="805" customWidth="1"/>
    <col min="11793" max="11793" width="17.21875" style="805" customWidth="1"/>
    <col min="11794" max="11794" width="7" style="805" customWidth="1"/>
    <col min="11795" max="11795" width="5.77734375" style="805" customWidth="1"/>
    <col min="11796" max="11796" width="10.77734375" style="805" customWidth="1"/>
    <col min="11797" max="11797" width="0" style="805" hidden="1" customWidth="1"/>
    <col min="11798" max="11798" width="3.77734375" style="805" customWidth="1"/>
    <col min="11799" max="11814" width="0" style="805" hidden="1" customWidth="1"/>
    <col min="11815" max="12032" width="9.77734375" style="805"/>
    <col min="12033" max="12033" width="14.109375" style="805" customWidth="1"/>
    <col min="12034" max="12034" width="30.77734375" style="805" customWidth="1"/>
    <col min="12035" max="12035" width="6.77734375" style="805" customWidth="1"/>
    <col min="12036" max="12036" width="11" style="805" customWidth="1"/>
    <col min="12037" max="12037" width="13.77734375" style="805" customWidth="1"/>
    <col min="12038" max="12039" width="11.77734375" style="805" customWidth="1"/>
    <col min="12040" max="12040" width="13.21875" style="805" customWidth="1"/>
    <col min="12041" max="12041" width="12.88671875" style="805" customWidth="1"/>
    <col min="12042" max="12042" width="16.5546875" style="805" customWidth="1"/>
    <col min="12043" max="12043" width="17" style="805" bestFit="1" customWidth="1"/>
    <col min="12044" max="12044" width="13.77734375" style="805" customWidth="1"/>
    <col min="12045" max="12045" width="14.33203125" style="805" customWidth="1"/>
    <col min="12046" max="12046" width="0" style="805" hidden="1" customWidth="1"/>
    <col min="12047" max="12047" width="13.77734375" style="805" customWidth="1"/>
    <col min="12048" max="12048" width="12.77734375" style="805" customWidth="1"/>
    <col min="12049" max="12049" width="17.21875" style="805" customWidth="1"/>
    <col min="12050" max="12050" width="7" style="805" customWidth="1"/>
    <col min="12051" max="12051" width="5.77734375" style="805" customWidth="1"/>
    <col min="12052" max="12052" width="10.77734375" style="805" customWidth="1"/>
    <col min="12053" max="12053" width="0" style="805" hidden="1" customWidth="1"/>
    <col min="12054" max="12054" width="3.77734375" style="805" customWidth="1"/>
    <col min="12055" max="12070" width="0" style="805" hidden="1" customWidth="1"/>
    <col min="12071" max="12288" width="9.77734375" style="805"/>
    <col min="12289" max="12289" width="14.109375" style="805" customWidth="1"/>
    <col min="12290" max="12290" width="30.77734375" style="805" customWidth="1"/>
    <col min="12291" max="12291" width="6.77734375" style="805" customWidth="1"/>
    <col min="12292" max="12292" width="11" style="805" customWidth="1"/>
    <col min="12293" max="12293" width="13.77734375" style="805" customWidth="1"/>
    <col min="12294" max="12295" width="11.77734375" style="805" customWidth="1"/>
    <col min="12296" max="12296" width="13.21875" style="805" customWidth="1"/>
    <col min="12297" max="12297" width="12.88671875" style="805" customWidth="1"/>
    <col min="12298" max="12298" width="16.5546875" style="805" customWidth="1"/>
    <col min="12299" max="12299" width="17" style="805" bestFit="1" customWidth="1"/>
    <col min="12300" max="12300" width="13.77734375" style="805" customWidth="1"/>
    <col min="12301" max="12301" width="14.33203125" style="805" customWidth="1"/>
    <col min="12302" max="12302" width="0" style="805" hidden="1" customWidth="1"/>
    <col min="12303" max="12303" width="13.77734375" style="805" customWidth="1"/>
    <col min="12304" max="12304" width="12.77734375" style="805" customWidth="1"/>
    <col min="12305" max="12305" width="17.21875" style="805" customWidth="1"/>
    <col min="12306" max="12306" width="7" style="805" customWidth="1"/>
    <col min="12307" max="12307" width="5.77734375" style="805" customWidth="1"/>
    <col min="12308" max="12308" width="10.77734375" style="805" customWidth="1"/>
    <col min="12309" max="12309" width="0" style="805" hidden="1" customWidth="1"/>
    <col min="12310" max="12310" width="3.77734375" style="805" customWidth="1"/>
    <col min="12311" max="12326" width="0" style="805" hidden="1" customWidth="1"/>
    <col min="12327" max="12544" width="9.77734375" style="805"/>
    <col min="12545" max="12545" width="14.109375" style="805" customWidth="1"/>
    <col min="12546" max="12546" width="30.77734375" style="805" customWidth="1"/>
    <col min="12547" max="12547" width="6.77734375" style="805" customWidth="1"/>
    <col min="12548" max="12548" width="11" style="805" customWidth="1"/>
    <col min="12549" max="12549" width="13.77734375" style="805" customWidth="1"/>
    <col min="12550" max="12551" width="11.77734375" style="805" customWidth="1"/>
    <col min="12552" max="12552" width="13.21875" style="805" customWidth="1"/>
    <col min="12553" max="12553" width="12.88671875" style="805" customWidth="1"/>
    <col min="12554" max="12554" width="16.5546875" style="805" customWidth="1"/>
    <col min="12555" max="12555" width="17" style="805" bestFit="1" customWidth="1"/>
    <col min="12556" max="12556" width="13.77734375" style="805" customWidth="1"/>
    <col min="12557" max="12557" width="14.33203125" style="805" customWidth="1"/>
    <col min="12558" max="12558" width="0" style="805" hidden="1" customWidth="1"/>
    <col min="12559" max="12559" width="13.77734375" style="805" customWidth="1"/>
    <col min="12560" max="12560" width="12.77734375" style="805" customWidth="1"/>
    <col min="12561" max="12561" width="17.21875" style="805" customWidth="1"/>
    <col min="12562" max="12562" width="7" style="805" customWidth="1"/>
    <col min="12563" max="12563" width="5.77734375" style="805" customWidth="1"/>
    <col min="12564" max="12564" width="10.77734375" style="805" customWidth="1"/>
    <col min="12565" max="12565" width="0" style="805" hidden="1" customWidth="1"/>
    <col min="12566" max="12566" width="3.77734375" style="805" customWidth="1"/>
    <col min="12567" max="12582" width="0" style="805" hidden="1" customWidth="1"/>
    <col min="12583" max="12800" width="9.77734375" style="805"/>
    <col min="12801" max="12801" width="14.109375" style="805" customWidth="1"/>
    <col min="12802" max="12802" width="30.77734375" style="805" customWidth="1"/>
    <col min="12803" max="12803" width="6.77734375" style="805" customWidth="1"/>
    <col min="12804" max="12804" width="11" style="805" customWidth="1"/>
    <col min="12805" max="12805" width="13.77734375" style="805" customWidth="1"/>
    <col min="12806" max="12807" width="11.77734375" style="805" customWidth="1"/>
    <col min="12808" max="12808" width="13.21875" style="805" customWidth="1"/>
    <col min="12809" max="12809" width="12.88671875" style="805" customWidth="1"/>
    <col min="12810" max="12810" width="16.5546875" style="805" customWidth="1"/>
    <col min="12811" max="12811" width="17" style="805" bestFit="1" customWidth="1"/>
    <col min="12812" max="12812" width="13.77734375" style="805" customWidth="1"/>
    <col min="12813" max="12813" width="14.33203125" style="805" customWidth="1"/>
    <col min="12814" max="12814" width="0" style="805" hidden="1" customWidth="1"/>
    <col min="12815" max="12815" width="13.77734375" style="805" customWidth="1"/>
    <col min="12816" max="12816" width="12.77734375" style="805" customWidth="1"/>
    <col min="12817" max="12817" width="17.21875" style="805" customWidth="1"/>
    <col min="12818" max="12818" width="7" style="805" customWidth="1"/>
    <col min="12819" max="12819" width="5.77734375" style="805" customWidth="1"/>
    <col min="12820" max="12820" width="10.77734375" style="805" customWidth="1"/>
    <col min="12821" max="12821" width="0" style="805" hidden="1" customWidth="1"/>
    <col min="12822" max="12822" width="3.77734375" style="805" customWidth="1"/>
    <col min="12823" max="12838" width="0" style="805" hidden="1" customWidth="1"/>
    <col min="12839" max="13056" width="9.77734375" style="805"/>
    <col min="13057" max="13057" width="14.109375" style="805" customWidth="1"/>
    <col min="13058" max="13058" width="30.77734375" style="805" customWidth="1"/>
    <col min="13059" max="13059" width="6.77734375" style="805" customWidth="1"/>
    <col min="13060" max="13060" width="11" style="805" customWidth="1"/>
    <col min="13061" max="13061" width="13.77734375" style="805" customWidth="1"/>
    <col min="13062" max="13063" width="11.77734375" style="805" customWidth="1"/>
    <col min="13064" max="13064" width="13.21875" style="805" customWidth="1"/>
    <col min="13065" max="13065" width="12.88671875" style="805" customWidth="1"/>
    <col min="13066" max="13066" width="16.5546875" style="805" customWidth="1"/>
    <col min="13067" max="13067" width="17" style="805" bestFit="1" customWidth="1"/>
    <col min="13068" max="13068" width="13.77734375" style="805" customWidth="1"/>
    <col min="13069" max="13069" width="14.33203125" style="805" customWidth="1"/>
    <col min="13070" max="13070" width="0" style="805" hidden="1" customWidth="1"/>
    <col min="13071" max="13071" width="13.77734375" style="805" customWidth="1"/>
    <col min="13072" max="13072" width="12.77734375" style="805" customWidth="1"/>
    <col min="13073" max="13073" width="17.21875" style="805" customWidth="1"/>
    <col min="13074" max="13074" width="7" style="805" customWidth="1"/>
    <col min="13075" max="13075" width="5.77734375" style="805" customWidth="1"/>
    <col min="13076" max="13076" width="10.77734375" style="805" customWidth="1"/>
    <col min="13077" max="13077" width="0" style="805" hidden="1" customWidth="1"/>
    <col min="13078" max="13078" width="3.77734375" style="805" customWidth="1"/>
    <col min="13079" max="13094" width="0" style="805" hidden="1" customWidth="1"/>
    <col min="13095" max="13312" width="9.77734375" style="805"/>
    <col min="13313" max="13313" width="14.109375" style="805" customWidth="1"/>
    <col min="13314" max="13314" width="30.77734375" style="805" customWidth="1"/>
    <col min="13315" max="13315" width="6.77734375" style="805" customWidth="1"/>
    <col min="13316" max="13316" width="11" style="805" customWidth="1"/>
    <col min="13317" max="13317" width="13.77734375" style="805" customWidth="1"/>
    <col min="13318" max="13319" width="11.77734375" style="805" customWidth="1"/>
    <col min="13320" max="13320" width="13.21875" style="805" customWidth="1"/>
    <col min="13321" max="13321" width="12.88671875" style="805" customWidth="1"/>
    <col min="13322" max="13322" width="16.5546875" style="805" customWidth="1"/>
    <col min="13323" max="13323" width="17" style="805" bestFit="1" customWidth="1"/>
    <col min="13324" max="13324" width="13.77734375" style="805" customWidth="1"/>
    <col min="13325" max="13325" width="14.33203125" style="805" customWidth="1"/>
    <col min="13326" max="13326" width="0" style="805" hidden="1" customWidth="1"/>
    <col min="13327" max="13327" width="13.77734375" style="805" customWidth="1"/>
    <col min="13328" max="13328" width="12.77734375" style="805" customWidth="1"/>
    <col min="13329" max="13329" width="17.21875" style="805" customWidth="1"/>
    <col min="13330" max="13330" width="7" style="805" customWidth="1"/>
    <col min="13331" max="13331" width="5.77734375" style="805" customWidth="1"/>
    <col min="13332" max="13332" width="10.77734375" style="805" customWidth="1"/>
    <col min="13333" max="13333" width="0" style="805" hidden="1" customWidth="1"/>
    <col min="13334" max="13334" width="3.77734375" style="805" customWidth="1"/>
    <col min="13335" max="13350" width="0" style="805" hidden="1" customWidth="1"/>
    <col min="13351" max="13568" width="9.77734375" style="805"/>
    <col min="13569" max="13569" width="14.109375" style="805" customWidth="1"/>
    <col min="13570" max="13570" width="30.77734375" style="805" customWidth="1"/>
    <col min="13571" max="13571" width="6.77734375" style="805" customWidth="1"/>
    <col min="13572" max="13572" width="11" style="805" customWidth="1"/>
    <col min="13573" max="13573" width="13.77734375" style="805" customWidth="1"/>
    <col min="13574" max="13575" width="11.77734375" style="805" customWidth="1"/>
    <col min="13576" max="13576" width="13.21875" style="805" customWidth="1"/>
    <col min="13577" max="13577" width="12.88671875" style="805" customWidth="1"/>
    <col min="13578" max="13578" width="16.5546875" style="805" customWidth="1"/>
    <col min="13579" max="13579" width="17" style="805" bestFit="1" customWidth="1"/>
    <col min="13580" max="13580" width="13.77734375" style="805" customWidth="1"/>
    <col min="13581" max="13581" width="14.33203125" style="805" customWidth="1"/>
    <col min="13582" max="13582" width="0" style="805" hidden="1" customWidth="1"/>
    <col min="13583" max="13583" width="13.77734375" style="805" customWidth="1"/>
    <col min="13584" max="13584" width="12.77734375" style="805" customWidth="1"/>
    <col min="13585" max="13585" width="17.21875" style="805" customWidth="1"/>
    <col min="13586" max="13586" width="7" style="805" customWidth="1"/>
    <col min="13587" max="13587" width="5.77734375" style="805" customWidth="1"/>
    <col min="13588" max="13588" width="10.77734375" style="805" customWidth="1"/>
    <col min="13589" max="13589" width="0" style="805" hidden="1" customWidth="1"/>
    <col min="13590" max="13590" width="3.77734375" style="805" customWidth="1"/>
    <col min="13591" max="13606" width="0" style="805" hidden="1" customWidth="1"/>
    <col min="13607" max="13824" width="9.77734375" style="805"/>
    <col min="13825" max="13825" width="14.109375" style="805" customWidth="1"/>
    <col min="13826" max="13826" width="30.77734375" style="805" customWidth="1"/>
    <col min="13827" max="13827" width="6.77734375" style="805" customWidth="1"/>
    <col min="13828" max="13828" width="11" style="805" customWidth="1"/>
    <col min="13829" max="13829" width="13.77734375" style="805" customWidth="1"/>
    <col min="13830" max="13831" width="11.77734375" style="805" customWidth="1"/>
    <col min="13832" max="13832" width="13.21875" style="805" customWidth="1"/>
    <col min="13833" max="13833" width="12.88671875" style="805" customWidth="1"/>
    <col min="13834" max="13834" width="16.5546875" style="805" customWidth="1"/>
    <col min="13835" max="13835" width="17" style="805" bestFit="1" customWidth="1"/>
    <col min="13836" max="13836" width="13.77734375" style="805" customWidth="1"/>
    <col min="13837" max="13837" width="14.33203125" style="805" customWidth="1"/>
    <col min="13838" max="13838" width="0" style="805" hidden="1" customWidth="1"/>
    <col min="13839" max="13839" width="13.77734375" style="805" customWidth="1"/>
    <col min="13840" max="13840" width="12.77734375" style="805" customWidth="1"/>
    <col min="13841" max="13841" width="17.21875" style="805" customWidth="1"/>
    <col min="13842" max="13842" width="7" style="805" customWidth="1"/>
    <col min="13843" max="13843" width="5.77734375" style="805" customWidth="1"/>
    <col min="13844" max="13844" width="10.77734375" style="805" customWidth="1"/>
    <col min="13845" max="13845" width="0" style="805" hidden="1" customWidth="1"/>
    <col min="13846" max="13846" width="3.77734375" style="805" customWidth="1"/>
    <col min="13847" max="13862" width="0" style="805" hidden="1" customWidth="1"/>
    <col min="13863" max="14080" width="9.77734375" style="805"/>
    <col min="14081" max="14081" width="14.109375" style="805" customWidth="1"/>
    <col min="14082" max="14082" width="30.77734375" style="805" customWidth="1"/>
    <col min="14083" max="14083" width="6.77734375" style="805" customWidth="1"/>
    <col min="14084" max="14084" width="11" style="805" customWidth="1"/>
    <col min="14085" max="14085" width="13.77734375" style="805" customWidth="1"/>
    <col min="14086" max="14087" width="11.77734375" style="805" customWidth="1"/>
    <col min="14088" max="14088" width="13.21875" style="805" customWidth="1"/>
    <col min="14089" max="14089" width="12.88671875" style="805" customWidth="1"/>
    <col min="14090" max="14090" width="16.5546875" style="805" customWidth="1"/>
    <col min="14091" max="14091" width="17" style="805" bestFit="1" customWidth="1"/>
    <col min="14092" max="14092" width="13.77734375" style="805" customWidth="1"/>
    <col min="14093" max="14093" width="14.33203125" style="805" customWidth="1"/>
    <col min="14094" max="14094" width="0" style="805" hidden="1" customWidth="1"/>
    <col min="14095" max="14095" width="13.77734375" style="805" customWidth="1"/>
    <col min="14096" max="14096" width="12.77734375" style="805" customWidth="1"/>
    <col min="14097" max="14097" width="17.21875" style="805" customWidth="1"/>
    <col min="14098" max="14098" width="7" style="805" customWidth="1"/>
    <col min="14099" max="14099" width="5.77734375" style="805" customWidth="1"/>
    <col min="14100" max="14100" width="10.77734375" style="805" customWidth="1"/>
    <col min="14101" max="14101" width="0" style="805" hidden="1" customWidth="1"/>
    <col min="14102" max="14102" width="3.77734375" style="805" customWidth="1"/>
    <col min="14103" max="14118" width="0" style="805" hidden="1" customWidth="1"/>
    <col min="14119" max="14336" width="9.77734375" style="805"/>
    <col min="14337" max="14337" width="14.109375" style="805" customWidth="1"/>
    <col min="14338" max="14338" width="30.77734375" style="805" customWidth="1"/>
    <col min="14339" max="14339" width="6.77734375" style="805" customWidth="1"/>
    <col min="14340" max="14340" width="11" style="805" customWidth="1"/>
    <col min="14341" max="14341" width="13.77734375" style="805" customWidth="1"/>
    <col min="14342" max="14343" width="11.77734375" style="805" customWidth="1"/>
    <col min="14344" max="14344" width="13.21875" style="805" customWidth="1"/>
    <col min="14345" max="14345" width="12.88671875" style="805" customWidth="1"/>
    <col min="14346" max="14346" width="16.5546875" style="805" customWidth="1"/>
    <col min="14347" max="14347" width="17" style="805" bestFit="1" customWidth="1"/>
    <col min="14348" max="14348" width="13.77734375" style="805" customWidth="1"/>
    <col min="14349" max="14349" width="14.33203125" style="805" customWidth="1"/>
    <col min="14350" max="14350" width="0" style="805" hidden="1" customWidth="1"/>
    <col min="14351" max="14351" width="13.77734375" style="805" customWidth="1"/>
    <col min="14352" max="14352" width="12.77734375" style="805" customWidth="1"/>
    <col min="14353" max="14353" width="17.21875" style="805" customWidth="1"/>
    <col min="14354" max="14354" width="7" style="805" customWidth="1"/>
    <col min="14355" max="14355" width="5.77734375" style="805" customWidth="1"/>
    <col min="14356" max="14356" width="10.77734375" style="805" customWidth="1"/>
    <col min="14357" max="14357" width="0" style="805" hidden="1" customWidth="1"/>
    <col min="14358" max="14358" width="3.77734375" style="805" customWidth="1"/>
    <col min="14359" max="14374" width="0" style="805" hidden="1" customWidth="1"/>
    <col min="14375" max="14592" width="9.77734375" style="805"/>
    <col min="14593" max="14593" width="14.109375" style="805" customWidth="1"/>
    <col min="14594" max="14594" width="30.77734375" style="805" customWidth="1"/>
    <col min="14595" max="14595" width="6.77734375" style="805" customWidth="1"/>
    <col min="14596" max="14596" width="11" style="805" customWidth="1"/>
    <col min="14597" max="14597" width="13.77734375" style="805" customWidth="1"/>
    <col min="14598" max="14599" width="11.77734375" style="805" customWidth="1"/>
    <col min="14600" max="14600" width="13.21875" style="805" customWidth="1"/>
    <col min="14601" max="14601" width="12.88671875" style="805" customWidth="1"/>
    <col min="14602" max="14602" width="16.5546875" style="805" customWidth="1"/>
    <col min="14603" max="14603" width="17" style="805" bestFit="1" customWidth="1"/>
    <col min="14604" max="14604" width="13.77734375" style="805" customWidth="1"/>
    <col min="14605" max="14605" width="14.33203125" style="805" customWidth="1"/>
    <col min="14606" max="14606" width="0" style="805" hidden="1" customWidth="1"/>
    <col min="14607" max="14607" width="13.77734375" style="805" customWidth="1"/>
    <col min="14608" max="14608" width="12.77734375" style="805" customWidth="1"/>
    <col min="14609" max="14609" width="17.21875" style="805" customWidth="1"/>
    <col min="14610" max="14610" width="7" style="805" customWidth="1"/>
    <col min="14611" max="14611" width="5.77734375" style="805" customWidth="1"/>
    <col min="14612" max="14612" width="10.77734375" style="805" customWidth="1"/>
    <col min="14613" max="14613" width="0" style="805" hidden="1" customWidth="1"/>
    <col min="14614" max="14614" width="3.77734375" style="805" customWidth="1"/>
    <col min="14615" max="14630" width="0" style="805" hidden="1" customWidth="1"/>
    <col min="14631" max="14848" width="9.77734375" style="805"/>
    <col min="14849" max="14849" width="14.109375" style="805" customWidth="1"/>
    <col min="14850" max="14850" width="30.77734375" style="805" customWidth="1"/>
    <col min="14851" max="14851" width="6.77734375" style="805" customWidth="1"/>
    <col min="14852" max="14852" width="11" style="805" customWidth="1"/>
    <col min="14853" max="14853" width="13.77734375" style="805" customWidth="1"/>
    <col min="14854" max="14855" width="11.77734375" style="805" customWidth="1"/>
    <col min="14856" max="14856" width="13.21875" style="805" customWidth="1"/>
    <col min="14857" max="14857" width="12.88671875" style="805" customWidth="1"/>
    <col min="14858" max="14858" width="16.5546875" style="805" customWidth="1"/>
    <col min="14859" max="14859" width="17" style="805" bestFit="1" customWidth="1"/>
    <col min="14860" max="14860" width="13.77734375" style="805" customWidth="1"/>
    <col min="14861" max="14861" width="14.33203125" style="805" customWidth="1"/>
    <col min="14862" max="14862" width="0" style="805" hidden="1" customWidth="1"/>
    <col min="14863" max="14863" width="13.77734375" style="805" customWidth="1"/>
    <col min="14864" max="14864" width="12.77734375" style="805" customWidth="1"/>
    <col min="14865" max="14865" width="17.21875" style="805" customWidth="1"/>
    <col min="14866" max="14866" width="7" style="805" customWidth="1"/>
    <col min="14867" max="14867" width="5.77734375" style="805" customWidth="1"/>
    <col min="14868" max="14868" width="10.77734375" style="805" customWidth="1"/>
    <col min="14869" max="14869" width="0" style="805" hidden="1" customWidth="1"/>
    <col min="14870" max="14870" width="3.77734375" style="805" customWidth="1"/>
    <col min="14871" max="14886" width="0" style="805" hidden="1" customWidth="1"/>
    <col min="14887" max="15104" width="9.77734375" style="805"/>
    <col min="15105" max="15105" width="14.109375" style="805" customWidth="1"/>
    <col min="15106" max="15106" width="30.77734375" style="805" customWidth="1"/>
    <col min="15107" max="15107" width="6.77734375" style="805" customWidth="1"/>
    <col min="15108" max="15108" width="11" style="805" customWidth="1"/>
    <col min="15109" max="15109" width="13.77734375" style="805" customWidth="1"/>
    <col min="15110" max="15111" width="11.77734375" style="805" customWidth="1"/>
    <col min="15112" max="15112" width="13.21875" style="805" customWidth="1"/>
    <col min="15113" max="15113" width="12.88671875" style="805" customWidth="1"/>
    <col min="15114" max="15114" width="16.5546875" style="805" customWidth="1"/>
    <col min="15115" max="15115" width="17" style="805" bestFit="1" customWidth="1"/>
    <col min="15116" max="15116" width="13.77734375" style="805" customWidth="1"/>
    <col min="15117" max="15117" width="14.33203125" style="805" customWidth="1"/>
    <col min="15118" max="15118" width="0" style="805" hidden="1" customWidth="1"/>
    <col min="15119" max="15119" width="13.77734375" style="805" customWidth="1"/>
    <col min="15120" max="15120" width="12.77734375" style="805" customWidth="1"/>
    <col min="15121" max="15121" width="17.21875" style="805" customWidth="1"/>
    <col min="15122" max="15122" width="7" style="805" customWidth="1"/>
    <col min="15123" max="15123" width="5.77734375" style="805" customWidth="1"/>
    <col min="15124" max="15124" width="10.77734375" style="805" customWidth="1"/>
    <col min="15125" max="15125" width="0" style="805" hidden="1" customWidth="1"/>
    <col min="15126" max="15126" width="3.77734375" style="805" customWidth="1"/>
    <col min="15127" max="15142" width="0" style="805" hidden="1" customWidth="1"/>
    <col min="15143" max="15360" width="9.77734375" style="805"/>
    <col min="15361" max="15361" width="14.109375" style="805" customWidth="1"/>
    <col min="15362" max="15362" width="30.77734375" style="805" customWidth="1"/>
    <col min="15363" max="15363" width="6.77734375" style="805" customWidth="1"/>
    <col min="15364" max="15364" width="11" style="805" customWidth="1"/>
    <col min="15365" max="15365" width="13.77734375" style="805" customWidth="1"/>
    <col min="15366" max="15367" width="11.77734375" style="805" customWidth="1"/>
    <col min="15368" max="15368" width="13.21875" style="805" customWidth="1"/>
    <col min="15369" max="15369" width="12.88671875" style="805" customWidth="1"/>
    <col min="15370" max="15370" width="16.5546875" style="805" customWidth="1"/>
    <col min="15371" max="15371" width="17" style="805" bestFit="1" customWidth="1"/>
    <col min="15372" max="15372" width="13.77734375" style="805" customWidth="1"/>
    <col min="15373" max="15373" width="14.33203125" style="805" customWidth="1"/>
    <col min="15374" max="15374" width="0" style="805" hidden="1" customWidth="1"/>
    <col min="15375" max="15375" width="13.77734375" style="805" customWidth="1"/>
    <col min="15376" max="15376" width="12.77734375" style="805" customWidth="1"/>
    <col min="15377" max="15377" width="17.21875" style="805" customWidth="1"/>
    <col min="15378" max="15378" width="7" style="805" customWidth="1"/>
    <col min="15379" max="15379" width="5.77734375" style="805" customWidth="1"/>
    <col min="15380" max="15380" width="10.77734375" style="805" customWidth="1"/>
    <col min="15381" max="15381" width="0" style="805" hidden="1" customWidth="1"/>
    <col min="15382" max="15382" width="3.77734375" style="805" customWidth="1"/>
    <col min="15383" max="15398" width="0" style="805" hidden="1" customWidth="1"/>
    <col min="15399" max="15616" width="9.77734375" style="805"/>
    <col min="15617" max="15617" width="14.109375" style="805" customWidth="1"/>
    <col min="15618" max="15618" width="30.77734375" style="805" customWidth="1"/>
    <col min="15619" max="15619" width="6.77734375" style="805" customWidth="1"/>
    <col min="15620" max="15620" width="11" style="805" customWidth="1"/>
    <col min="15621" max="15621" width="13.77734375" style="805" customWidth="1"/>
    <col min="15622" max="15623" width="11.77734375" style="805" customWidth="1"/>
    <col min="15624" max="15624" width="13.21875" style="805" customWidth="1"/>
    <col min="15625" max="15625" width="12.88671875" style="805" customWidth="1"/>
    <col min="15626" max="15626" width="16.5546875" style="805" customWidth="1"/>
    <col min="15627" max="15627" width="17" style="805" bestFit="1" customWidth="1"/>
    <col min="15628" max="15628" width="13.77734375" style="805" customWidth="1"/>
    <col min="15629" max="15629" width="14.33203125" style="805" customWidth="1"/>
    <col min="15630" max="15630" width="0" style="805" hidden="1" customWidth="1"/>
    <col min="15631" max="15631" width="13.77734375" style="805" customWidth="1"/>
    <col min="15632" max="15632" width="12.77734375" style="805" customWidth="1"/>
    <col min="15633" max="15633" width="17.21875" style="805" customWidth="1"/>
    <col min="15634" max="15634" width="7" style="805" customWidth="1"/>
    <col min="15635" max="15635" width="5.77734375" style="805" customWidth="1"/>
    <col min="15636" max="15636" width="10.77734375" style="805" customWidth="1"/>
    <col min="15637" max="15637" width="0" style="805" hidden="1" customWidth="1"/>
    <col min="15638" max="15638" width="3.77734375" style="805" customWidth="1"/>
    <col min="15639" max="15654" width="0" style="805" hidden="1" customWidth="1"/>
    <col min="15655" max="15872" width="9.77734375" style="805"/>
    <col min="15873" max="15873" width="14.109375" style="805" customWidth="1"/>
    <col min="15874" max="15874" width="30.77734375" style="805" customWidth="1"/>
    <col min="15875" max="15875" width="6.77734375" style="805" customWidth="1"/>
    <col min="15876" max="15876" width="11" style="805" customWidth="1"/>
    <col min="15877" max="15877" width="13.77734375" style="805" customWidth="1"/>
    <col min="15878" max="15879" width="11.77734375" style="805" customWidth="1"/>
    <col min="15880" max="15880" width="13.21875" style="805" customWidth="1"/>
    <col min="15881" max="15881" width="12.88671875" style="805" customWidth="1"/>
    <col min="15882" max="15882" width="16.5546875" style="805" customWidth="1"/>
    <col min="15883" max="15883" width="17" style="805" bestFit="1" customWidth="1"/>
    <col min="15884" max="15884" width="13.77734375" style="805" customWidth="1"/>
    <col min="15885" max="15885" width="14.33203125" style="805" customWidth="1"/>
    <col min="15886" max="15886" width="0" style="805" hidden="1" customWidth="1"/>
    <col min="15887" max="15887" width="13.77734375" style="805" customWidth="1"/>
    <col min="15888" max="15888" width="12.77734375" style="805" customWidth="1"/>
    <col min="15889" max="15889" width="17.21875" style="805" customWidth="1"/>
    <col min="15890" max="15890" width="7" style="805" customWidth="1"/>
    <col min="15891" max="15891" width="5.77734375" style="805" customWidth="1"/>
    <col min="15892" max="15892" width="10.77734375" style="805" customWidth="1"/>
    <col min="15893" max="15893" width="0" style="805" hidden="1" customWidth="1"/>
    <col min="15894" max="15894" width="3.77734375" style="805" customWidth="1"/>
    <col min="15895" max="15910" width="0" style="805" hidden="1" customWidth="1"/>
    <col min="15911" max="16128" width="9.77734375" style="805"/>
    <col min="16129" max="16129" width="14.109375" style="805" customWidth="1"/>
    <col min="16130" max="16130" width="30.77734375" style="805" customWidth="1"/>
    <col min="16131" max="16131" width="6.77734375" style="805" customWidth="1"/>
    <col min="16132" max="16132" width="11" style="805" customWidth="1"/>
    <col min="16133" max="16133" width="13.77734375" style="805" customWidth="1"/>
    <col min="16134" max="16135" width="11.77734375" style="805" customWidth="1"/>
    <col min="16136" max="16136" width="13.21875" style="805" customWidth="1"/>
    <col min="16137" max="16137" width="12.88671875" style="805" customWidth="1"/>
    <col min="16138" max="16138" width="16.5546875" style="805" customWidth="1"/>
    <col min="16139" max="16139" width="17" style="805" bestFit="1" customWidth="1"/>
    <col min="16140" max="16140" width="13.77734375" style="805" customWidth="1"/>
    <col min="16141" max="16141" width="14.33203125" style="805" customWidth="1"/>
    <col min="16142" max="16142" width="0" style="805" hidden="1" customWidth="1"/>
    <col min="16143" max="16143" width="13.77734375" style="805" customWidth="1"/>
    <col min="16144" max="16144" width="12.77734375" style="805" customWidth="1"/>
    <col min="16145" max="16145" width="17.21875" style="805" customWidth="1"/>
    <col min="16146" max="16146" width="7" style="805" customWidth="1"/>
    <col min="16147" max="16147" width="5.77734375" style="805" customWidth="1"/>
    <col min="16148" max="16148" width="10.77734375" style="805" customWidth="1"/>
    <col min="16149" max="16149" width="0" style="805" hidden="1" customWidth="1"/>
    <col min="16150" max="16150" width="3.77734375" style="805" customWidth="1"/>
    <col min="16151" max="16166" width="0" style="805" hidden="1" customWidth="1"/>
    <col min="16167" max="16384" width="9.77734375" style="805"/>
  </cols>
  <sheetData>
    <row r="1" spans="1:34">
      <c r="A1" s="1688"/>
      <c r="B1" s="1688"/>
      <c r="C1" s="1688"/>
      <c r="D1" s="1688"/>
      <c r="E1" s="1688"/>
      <c r="F1" s="1688"/>
      <c r="G1" s="1688"/>
      <c r="H1" s="1688"/>
      <c r="I1" s="1688"/>
      <c r="J1" s="1688"/>
      <c r="K1" s="1689"/>
      <c r="L1" s="1688"/>
      <c r="M1" s="1688"/>
      <c r="N1" s="1688"/>
      <c r="O1" s="1688"/>
      <c r="P1" s="1688"/>
      <c r="Q1" s="1688"/>
      <c r="R1" s="1688"/>
      <c r="S1" s="1688"/>
      <c r="T1" s="1688"/>
      <c r="U1" s="1688">
        <v>0</v>
      </c>
      <c r="V1" s="1690"/>
      <c r="W1" s="805">
        <v>0</v>
      </c>
      <c r="X1" s="805">
        <v>0</v>
      </c>
      <c r="Y1" s="805">
        <v>0</v>
      </c>
      <c r="Z1" s="805">
        <v>0</v>
      </c>
      <c r="AA1" s="805">
        <v>0</v>
      </c>
      <c r="AB1" s="805">
        <v>0</v>
      </c>
      <c r="AC1" s="805">
        <v>0</v>
      </c>
      <c r="AD1" s="805">
        <v>0</v>
      </c>
      <c r="AE1" s="805">
        <v>0</v>
      </c>
      <c r="AF1" s="805">
        <v>0</v>
      </c>
      <c r="AG1" s="805">
        <v>0</v>
      </c>
      <c r="AH1" s="805">
        <v>0</v>
      </c>
    </row>
    <row r="2" spans="1:34">
      <c r="A2" s="1691"/>
      <c r="B2" s="1692"/>
      <c r="C2" s="1692"/>
      <c r="D2" s="1692"/>
      <c r="E2" s="1692"/>
      <c r="F2" s="1692"/>
      <c r="G2" s="1692"/>
      <c r="H2" s="1692"/>
      <c r="I2" s="1692"/>
      <c r="J2" s="1692"/>
      <c r="K2" s="1689"/>
      <c r="L2" s="1692"/>
      <c r="M2" s="1692"/>
      <c r="N2" s="1692"/>
      <c r="O2" s="1692"/>
      <c r="P2" s="1692"/>
      <c r="Q2" s="1692"/>
      <c r="R2" s="1692"/>
      <c r="S2" s="1692"/>
      <c r="T2" s="1692"/>
      <c r="U2" s="1693">
        <v>0</v>
      </c>
      <c r="V2" s="1694"/>
      <c r="W2" s="805">
        <v>0</v>
      </c>
      <c r="X2" s="805">
        <v>0</v>
      </c>
      <c r="Y2" s="805">
        <v>0</v>
      </c>
      <c r="Z2" s="805">
        <v>0</v>
      </c>
      <c r="AA2" s="805">
        <v>0</v>
      </c>
      <c r="AB2" s="805">
        <v>0</v>
      </c>
      <c r="AC2" s="805">
        <v>0</v>
      </c>
      <c r="AD2" s="805">
        <v>0</v>
      </c>
      <c r="AE2" s="805">
        <v>0</v>
      </c>
      <c r="AF2" s="805">
        <v>0</v>
      </c>
      <c r="AG2" s="805">
        <v>0</v>
      </c>
      <c r="AH2" s="805">
        <v>0</v>
      </c>
    </row>
    <row r="3" spans="1:34">
      <c r="A3" s="1695"/>
      <c r="B3" s="1696"/>
      <c r="C3" s="1696"/>
      <c r="D3" s="1696"/>
      <c r="E3" s="1696"/>
      <c r="F3" s="1696"/>
      <c r="G3" s="1696"/>
      <c r="H3" s="1697"/>
      <c r="I3" s="1698" t="s">
        <v>3536</v>
      </c>
      <c r="J3" s="1698"/>
      <c r="K3" s="1699"/>
      <c r="L3" s="1696"/>
      <c r="M3" s="1696"/>
      <c r="N3" s="1696"/>
      <c r="O3" s="1696"/>
      <c r="P3" s="1696"/>
      <c r="Q3" s="1696"/>
      <c r="R3" s="1696"/>
      <c r="S3" s="1696"/>
      <c r="T3" s="1696"/>
      <c r="U3" s="1700">
        <v>0</v>
      </c>
      <c r="V3" s="1694"/>
      <c r="W3" s="805">
        <v>0</v>
      </c>
      <c r="X3" s="805">
        <v>0</v>
      </c>
      <c r="Y3" s="805">
        <v>0</v>
      </c>
      <c r="Z3" s="805">
        <v>0</v>
      </c>
      <c r="AA3" s="805">
        <v>0</v>
      </c>
      <c r="AB3" s="805">
        <v>0</v>
      </c>
      <c r="AC3" s="805">
        <v>0</v>
      </c>
      <c r="AD3" s="805">
        <v>0</v>
      </c>
      <c r="AE3" s="805">
        <v>0</v>
      </c>
      <c r="AF3" s="805">
        <v>0</v>
      </c>
      <c r="AG3" s="805">
        <v>0</v>
      </c>
      <c r="AH3" s="805">
        <v>0</v>
      </c>
    </row>
    <row r="4" spans="1:34">
      <c r="A4" s="1695"/>
      <c r="B4" s="1696"/>
      <c r="C4" s="1696"/>
      <c r="D4" s="1696"/>
      <c r="E4" s="1696"/>
      <c r="F4" s="1696"/>
      <c r="G4" s="1696"/>
      <c r="H4" s="1696"/>
      <c r="I4" s="1698" t="s">
        <v>3537</v>
      </c>
      <c r="J4" s="1696"/>
      <c r="K4" s="1701"/>
      <c r="L4" s="1696"/>
      <c r="M4" s="1696"/>
      <c r="N4" s="1696">
        <v>0</v>
      </c>
      <c r="O4" s="1696"/>
      <c r="P4" s="1696"/>
      <c r="Q4" s="1696"/>
      <c r="R4" s="1696"/>
      <c r="S4" s="1696"/>
      <c r="T4" s="1696"/>
      <c r="U4" s="1700">
        <v>0</v>
      </c>
      <c r="V4" s="1694"/>
      <c r="W4" s="805">
        <v>0</v>
      </c>
      <c r="X4" s="805">
        <v>0</v>
      </c>
      <c r="Y4" s="805">
        <v>0</v>
      </c>
      <c r="Z4" s="805">
        <v>0</v>
      </c>
      <c r="AA4" s="805">
        <v>0</v>
      </c>
      <c r="AB4" s="805">
        <v>0</v>
      </c>
      <c r="AC4" s="805">
        <v>0</v>
      </c>
      <c r="AD4" s="805">
        <v>0</v>
      </c>
      <c r="AE4" s="805">
        <v>0</v>
      </c>
      <c r="AF4" s="805">
        <v>0</v>
      </c>
      <c r="AG4" s="805">
        <v>0</v>
      </c>
      <c r="AH4" s="805">
        <v>0</v>
      </c>
    </row>
    <row r="5" spans="1:34">
      <c r="A5" s="1695"/>
      <c r="B5" s="1696"/>
      <c r="C5" s="1696"/>
      <c r="D5" s="1696"/>
      <c r="E5" s="1696"/>
      <c r="F5" s="1696"/>
      <c r="G5" s="1696"/>
      <c r="H5" s="1696"/>
      <c r="I5" s="1696"/>
      <c r="J5" s="1696"/>
      <c r="K5" s="1701"/>
      <c r="L5" s="1696"/>
      <c r="M5" s="1696"/>
      <c r="N5" s="1696"/>
      <c r="O5" s="1696"/>
      <c r="P5" s="1696"/>
      <c r="Q5" s="1696"/>
      <c r="R5" s="1696"/>
      <c r="S5" s="1696"/>
      <c r="T5" s="1696"/>
      <c r="U5" s="1700"/>
      <c r="V5" s="1694"/>
    </row>
    <row r="6" spans="1:34">
      <c r="A6" s="1695"/>
      <c r="B6" s="1696"/>
      <c r="C6" s="1696"/>
      <c r="D6" s="1696"/>
      <c r="E6" s="1696"/>
      <c r="F6" s="1696"/>
      <c r="G6" s="1696"/>
      <c r="H6" s="1702" t="s">
        <v>3538</v>
      </c>
      <c r="I6" s="1696"/>
      <c r="J6" s="1696"/>
      <c r="L6" s="1696"/>
      <c r="M6" s="1696"/>
      <c r="N6" s="1696"/>
      <c r="O6" s="1696"/>
      <c r="P6" s="1696"/>
      <c r="Q6" s="1696"/>
      <c r="R6" s="1696"/>
      <c r="S6" s="1696"/>
      <c r="T6" s="1696"/>
      <c r="U6" s="1700"/>
      <c r="V6" s="1694"/>
    </row>
    <row r="7" spans="1:34">
      <c r="A7" s="1695"/>
      <c r="B7" s="1696"/>
      <c r="C7" s="1696"/>
      <c r="D7" s="1696"/>
      <c r="E7" s="1696"/>
      <c r="F7" s="1696"/>
      <c r="G7" s="1696"/>
      <c r="H7" s="1702" t="s">
        <v>3539</v>
      </c>
      <c r="I7" s="1702" t="s">
        <v>3540</v>
      </c>
      <c r="J7" s="1702" t="s">
        <v>3541</v>
      </c>
      <c r="L7" s="1696"/>
      <c r="M7" s="1696"/>
      <c r="N7" s="1696">
        <v>0</v>
      </c>
      <c r="O7" s="1696"/>
      <c r="P7" s="1696"/>
      <c r="Q7" s="1696"/>
      <c r="R7" s="1696"/>
      <c r="S7" s="1696"/>
      <c r="T7" s="1696"/>
      <c r="U7" s="1700">
        <v>0</v>
      </c>
      <c r="V7" s="1694"/>
      <c r="W7" s="805">
        <v>0</v>
      </c>
      <c r="X7" s="805">
        <v>0</v>
      </c>
      <c r="Y7" s="805">
        <v>0</v>
      </c>
      <c r="Z7" s="805">
        <v>0</v>
      </c>
      <c r="AA7" s="805">
        <v>0</v>
      </c>
      <c r="AB7" s="805">
        <v>0</v>
      </c>
      <c r="AC7" s="805">
        <v>0</v>
      </c>
      <c r="AD7" s="805">
        <v>0</v>
      </c>
      <c r="AE7" s="805">
        <v>0</v>
      </c>
      <c r="AF7" s="805">
        <v>0</v>
      </c>
      <c r="AG7" s="805">
        <v>0</v>
      </c>
      <c r="AH7" s="805">
        <v>0</v>
      </c>
    </row>
    <row r="8" spans="1:34">
      <c r="A8" s="1703" t="s">
        <v>3542</v>
      </c>
      <c r="B8" s="1696"/>
      <c r="C8" s="1702" t="s">
        <v>3543</v>
      </c>
      <c r="D8" s="1702" t="s">
        <v>3543</v>
      </c>
      <c r="E8" s="1702" t="s">
        <v>3543</v>
      </c>
      <c r="F8" s="1702" t="s">
        <v>3544</v>
      </c>
      <c r="G8" s="1702" t="s">
        <v>3539</v>
      </c>
      <c r="H8" s="1702" t="s">
        <v>3545</v>
      </c>
      <c r="I8" s="1702" t="s">
        <v>3546</v>
      </c>
      <c r="J8" s="1702" t="s">
        <v>3547</v>
      </c>
      <c r="K8" s="1704" t="s">
        <v>3548</v>
      </c>
      <c r="L8" s="1696"/>
      <c r="M8" s="1702" t="s">
        <v>3549</v>
      </c>
      <c r="N8" s="1702" t="s">
        <v>3550</v>
      </c>
      <c r="O8" s="1702" t="s">
        <v>3551</v>
      </c>
      <c r="P8" s="1702" t="s">
        <v>3552</v>
      </c>
      <c r="Q8" s="1702" t="s">
        <v>3553</v>
      </c>
      <c r="R8" s="1702" t="s">
        <v>3554</v>
      </c>
      <c r="S8" s="1696"/>
      <c r="T8" s="1702" t="s">
        <v>80</v>
      </c>
      <c r="U8" s="1705" t="s">
        <v>3555</v>
      </c>
      <c r="V8" s="1694"/>
      <c r="W8" s="805">
        <v>0</v>
      </c>
      <c r="X8" s="805">
        <v>0</v>
      </c>
      <c r="Y8" s="805">
        <v>0</v>
      </c>
      <c r="Z8" s="805">
        <v>0</v>
      </c>
      <c r="AA8" s="805">
        <v>0</v>
      </c>
      <c r="AB8" s="805">
        <v>0</v>
      </c>
      <c r="AC8" s="805">
        <v>0</v>
      </c>
      <c r="AD8" s="805">
        <v>0</v>
      </c>
      <c r="AE8" s="805">
        <v>0</v>
      </c>
      <c r="AF8" s="805">
        <v>0</v>
      </c>
      <c r="AG8" s="805">
        <v>0</v>
      </c>
      <c r="AH8" s="805">
        <v>0</v>
      </c>
    </row>
    <row r="9" spans="1:34">
      <c r="A9" s="1703" t="s">
        <v>3556</v>
      </c>
      <c r="B9" s="1702" t="s">
        <v>3557</v>
      </c>
      <c r="C9" s="1702" t="s">
        <v>3558</v>
      </c>
      <c r="D9" s="1702" t="s">
        <v>3559</v>
      </c>
      <c r="E9" s="1702" t="s">
        <v>3560</v>
      </c>
      <c r="F9" s="1702" t="s">
        <v>3543</v>
      </c>
      <c r="G9" s="1702" t="s">
        <v>3545</v>
      </c>
      <c r="H9" s="1702" t="s">
        <v>3561</v>
      </c>
      <c r="I9" s="1702" t="s">
        <v>3562</v>
      </c>
      <c r="J9" s="1702" t="s">
        <v>3562</v>
      </c>
      <c r="K9" s="1704" t="s">
        <v>3563</v>
      </c>
      <c r="L9" s="1696"/>
      <c r="M9" s="1702" t="s">
        <v>2431</v>
      </c>
      <c r="N9" s="1702" t="s">
        <v>3564</v>
      </c>
      <c r="O9" s="1702" t="s">
        <v>2431</v>
      </c>
      <c r="P9" s="1702" t="s">
        <v>3565</v>
      </c>
      <c r="Q9" s="1702" t="s">
        <v>3565</v>
      </c>
      <c r="R9" s="1702" t="s">
        <v>3566</v>
      </c>
      <c r="S9" s="1696"/>
      <c r="T9" s="1702" t="s">
        <v>3567</v>
      </c>
      <c r="U9" s="1705" t="s">
        <v>3568</v>
      </c>
      <c r="V9" s="1694"/>
      <c r="W9" s="805">
        <v>0</v>
      </c>
      <c r="X9" s="805">
        <v>0</v>
      </c>
      <c r="Y9" s="805">
        <v>0</v>
      </c>
      <c r="Z9" s="805">
        <v>0</v>
      </c>
      <c r="AA9" s="805">
        <v>0</v>
      </c>
      <c r="AB9" s="805">
        <v>0</v>
      </c>
      <c r="AC9" s="805">
        <v>0</v>
      </c>
      <c r="AD9" s="805">
        <v>0</v>
      </c>
      <c r="AE9" s="805">
        <v>0</v>
      </c>
      <c r="AF9" s="805">
        <v>0</v>
      </c>
      <c r="AG9" s="805">
        <v>0</v>
      </c>
      <c r="AH9" s="805">
        <v>0</v>
      </c>
    </row>
    <row r="10" spans="1:34">
      <c r="A10" s="1706"/>
      <c r="B10" s="1707"/>
      <c r="C10" s="1707"/>
      <c r="D10" s="1707"/>
      <c r="E10" s="1707"/>
      <c r="F10" s="1707"/>
      <c r="G10" s="1708" t="s">
        <v>3569</v>
      </c>
      <c r="H10" s="1708" t="s">
        <v>3569</v>
      </c>
      <c r="I10" s="1708" t="s">
        <v>3570</v>
      </c>
      <c r="J10" s="1708" t="s">
        <v>3570</v>
      </c>
      <c r="K10" s="840" t="s">
        <v>3571</v>
      </c>
      <c r="L10" s="1708" t="s">
        <v>3572</v>
      </c>
      <c r="M10" s="1707">
        <v>0</v>
      </c>
      <c r="N10" s="1708" t="s">
        <v>3573</v>
      </c>
      <c r="O10" s="1707">
        <v>0</v>
      </c>
      <c r="P10" s="1708" t="s">
        <v>3574</v>
      </c>
      <c r="Q10" s="1708" t="s">
        <v>3574</v>
      </c>
      <c r="R10" s="1709" t="s">
        <v>3575</v>
      </c>
      <c r="S10" s="1707"/>
      <c r="T10" s="1708" t="s">
        <v>3576</v>
      </c>
      <c r="U10" s="1708" t="s">
        <v>3577</v>
      </c>
      <c r="V10" s="1694"/>
      <c r="W10" s="805">
        <v>0</v>
      </c>
      <c r="X10" s="805">
        <v>0</v>
      </c>
      <c r="Y10" s="805">
        <v>0</v>
      </c>
      <c r="Z10" s="805">
        <v>0</v>
      </c>
      <c r="AA10" s="805">
        <v>0</v>
      </c>
      <c r="AB10" s="805">
        <v>0</v>
      </c>
      <c r="AC10" s="805">
        <v>0</v>
      </c>
      <c r="AD10" s="805">
        <v>0</v>
      </c>
      <c r="AE10" s="805">
        <v>0</v>
      </c>
      <c r="AF10" s="805">
        <v>0</v>
      </c>
      <c r="AG10" s="805">
        <v>0</v>
      </c>
      <c r="AH10" s="805">
        <v>0</v>
      </c>
    </row>
    <row r="11" spans="1:34">
      <c r="A11" s="1710"/>
      <c r="B11" s="1710"/>
      <c r="C11" s="1710"/>
      <c r="D11" s="1710"/>
      <c r="E11" s="1710"/>
      <c r="F11" s="1710"/>
      <c r="G11" s="1710"/>
      <c r="H11" s="1710"/>
      <c r="I11" s="1710"/>
      <c r="J11" s="1710"/>
      <c r="K11" s="1710"/>
      <c r="L11" s="1710"/>
      <c r="M11" s="1710"/>
      <c r="N11" s="1710"/>
      <c r="O11" s="1710"/>
      <c r="P11" s="1710"/>
      <c r="Q11" s="1710"/>
      <c r="R11" s="1710"/>
      <c r="S11" s="1710"/>
      <c r="T11" s="1710"/>
      <c r="U11" s="1710"/>
      <c r="V11" s="1694"/>
    </row>
    <row r="12" spans="1:34">
      <c r="A12" s="1711" t="s">
        <v>3578</v>
      </c>
      <c r="B12" s="1712" t="s">
        <v>3579</v>
      </c>
      <c r="C12" s="1712">
        <v>16</v>
      </c>
      <c r="D12" s="1712">
        <v>46700</v>
      </c>
      <c r="E12" s="1711" t="s">
        <v>2207</v>
      </c>
      <c r="F12" s="1711" t="s">
        <v>3580</v>
      </c>
      <c r="G12" s="1711" t="s">
        <v>3581</v>
      </c>
      <c r="H12" s="1711" t="s">
        <v>3582</v>
      </c>
      <c r="I12" s="1711" t="s">
        <v>2199</v>
      </c>
      <c r="J12" s="1711" t="s">
        <v>3583</v>
      </c>
      <c r="K12" s="1713">
        <v>21.3</v>
      </c>
      <c r="L12" s="1711" t="s">
        <v>3584</v>
      </c>
      <c r="M12" s="1711" t="s">
        <v>3585</v>
      </c>
      <c r="N12" s="1711" t="s">
        <v>3586</v>
      </c>
      <c r="O12" s="1711" t="s">
        <v>2905</v>
      </c>
      <c r="P12" s="1714" t="s">
        <v>3587</v>
      </c>
      <c r="Q12" s="1714" t="s">
        <v>3588</v>
      </c>
      <c r="R12" s="1712">
        <v>10</v>
      </c>
      <c r="S12" s="1712">
        <v>35</v>
      </c>
      <c r="T12" s="1712">
        <v>8</v>
      </c>
      <c r="U12" s="1711" t="s">
        <v>3589</v>
      </c>
      <c r="V12" s="1694"/>
      <c r="W12" s="805">
        <v>0</v>
      </c>
      <c r="X12" s="805" t="b">
        <v>1</v>
      </c>
      <c r="Y12" s="805">
        <v>46700</v>
      </c>
      <c r="Z12" s="805">
        <v>46700</v>
      </c>
      <c r="AA12" s="805">
        <v>0</v>
      </c>
      <c r="AB12" s="805">
        <v>0</v>
      </c>
      <c r="AC12" s="805">
        <v>0</v>
      </c>
      <c r="AD12" s="805">
        <v>0</v>
      </c>
      <c r="AE12" s="805">
        <v>0</v>
      </c>
      <c r="AF12" s="805">
        <v>0</v>
      </c>
      <c r="AG12" s="805">
        <v>0</v>
      </c>
      <c r="AH12" s="805">
        <v>0</v>
      </c>
    </row>
    <row r="13" spans="1:34">
      <c r="A13" s="1712"/>
      <c r="B13" s="1712" t="s">
        <v>3590</v>
      </c>
      <c r="C13" s="1712"/>
      <c r="D13" s="1712"/>
      <c r="E13" s="1712"/>
      <c r="F13" s="1711" t="s">
        <v>2212</v>
      </c>
      <c r="G13" s="1712"/>
      <c r="H13" s="1712"/>
      <c r="I13" s="1712"/>
      <c r="J13" s="1711" t="s">
        <v>3591</v>
      </c>
      <c r="K13" s="1713"/>
      <c r="L13" s="1712"/>
      <c r="M13" s="1712"/>
      <c r="N13" s="1712"/>
      <c r="O13" s="1712"/>
      <c r="P13" s="1715"/>
      <c r="Q13" s="1714" t="s">
        <v>3592</v>
      </c>
      <c r="R13" s="1712"/>
      <c r="S13" s="1712"/>
      <c r="T13" s="1712"/>
      <c r="U13" s="1712">
        <v>0</v>
      </c>
      <c r="V13" s="1694"/>
      <c r="W13" s="805">
        <v>0</v>
      </c>
      <c r="X13" s="805" t="b">
        <v>0</v>
      </c>
      <c r="Y13" s="805">
        <v>0</v>
      </c>
      <c r="Z13" s="805">
        <v>0</v>
      </c>
      <c r="AA13" s="805">
        <v>0</v>
      </c>
      <c r="AB13" s="805">
        <v>0</v>
      </c>
      <c r="AC13" s="805">
        <v>0</v>
      </c>
      <c r="AD13" s="805">
        <v>0</v>
      </c>
      <c r="AE13" s="805">
        <v>0</v>
      </c>
      <c r="AF13" s="805">
        <v>0</v>
      </c>
      <c r="AG13" s="805">
        <v>0</v>
      </c>
      <c r="AH13" s="805">
        <v>0</v>
      </c>
    </row>
    <row r="14" spans="1:34">
      <c r="A14" s="1712"/>
      <c r="B14" s="1712" t="s">
        <v>2300</v>
      </c>
      <c r="C14" s="1712"/>
      <c r="D14" s="1712"/>
      <c r="E14" s="1712"/>
      <c r="F14" s="1712"/>
      <c r="G14" s="1712"/>
      <c r="H14" s="1712"/>
      <c r="I14" s="1712"/>
      <c r="J14" s="1712"/>
      <c r="K14" s="1713"/>
      <c r="L14" s="1712"/>
      <c r="M14" s="1712"/>
      <c r="N14" s="1712"/>
      <c r="O14" s="1712"/>
      <c r="P14" s="1715"/>
      <c r="Q14" s="1714" t="s">
        <v>3593</v>
      </c>
      <c r="R14" s="1712"/>
      <c r="S14" s="1712"/>
      <c r="T14" s="1712"/>
      <c r="U14" s="1712">
        <v>0</v>
      </c>
      <c r="V14" s="1694"/>
      <c r="W14" s="805">
        <v>0</v>
      </c>
      <c r="X14" s="805" t="b">
        <v>0</v>
      </c>
      <c r="Y14" s="805">
        <v>0</v>
      </c>
      <c r="Z14" s="805">
        <v>0</v>
      </c>
      <c r="AA14" s="805">
        <v>0</v>
      </c>
      <c r="AB14" s="805">
        <v>0</v>
      </c>
      <c r="AC14" s="805">
        <v>0</v>
      </c>
      <c r="AD14" s="805">
        <v>0</v>
      </c>
      <c r="AE14" s="805">
        <v>0</v>
      </c>
      <c r="AF14" s="805">
        <v>0</v>
      </c>
      <c r="AG14" s="805">
        <v>0</v>
      </c>
      <c r="AH14" s="805">
        <v>0</v>
      </c>
    </row>
    <row r="15" spans="1:34">
      <c r="A15" s="1712"/>
      <c r="B15" s="1712"/>
      <c r="C15" s="1712"/>
      <c r="D15" s="1712"/>
      <c r="E15" s="1712"/>
      <c r="F15" s="1712"/>
      <c r="G15" s="1712"/>
      <c r="H15" s="1712"/>
      <c r="I15" s="1712"/>
      <c r="J15" s="1712"/>
      <c r="K15" s="1713"/>
      <c r="L15" s="1712"/>
      <c r="M15" s="1712"/>
      <c r="N15" s="1712"/>
      <c r="O15" s="1712"/>
      <c r="P15" s="1715"/>
      <c r="Q15" s="1714" t="s">
        <v>3594</v>
      </c>
      <c r="R15" s="1712"/>
      <c r="S15" s="1712"/>
      <c r="T15" s="1712"/>
      <c r="U15" s="1712"/>
      <c r="V15" s="1694"/>
    </row>
    <row r="16" spans="1:34">
      <c r="A16" s="1710"/>
      <c r="B16" s="1710"/>
      <c r="C16" s="1710"/>
      <c r="D16" s="1710"/>
      <c r="E16" s="1710"/>
      <c r="F16" s="1710"/>
      <c r="G16" s="1710"/>
      <c r="H16" s="1710"/>
      <c r="I16" s="1710"/>
      <c r="J16" s="1710"/>
      <c r="K16" s="1710"/>
      <c r="L16" s="1710"/>
      <c r="M16" s="1710"/>
      <c r="N16" s="1710"/>
      <c r="O16" s="1710"/>
      <c r="P16" s="1710"/>
      <c r="Q16" s="1710"/>
      <c r="R16" s="1710"/>
      <c r="S16" s="1710"/>
      <c r="T16" s="1710"/>
      <c r="U16" s="1710"/>
      <c r="V16" s="1694"/>
    </row>
    <row r="17" spans="1:34">
      <c r="A17" s="1711" t="s">
        <v>3595</v>
      </c>
      <c r="B17" s="1712" t="s">
        <v>3596</v>
      </c>
      <c r="C17" s="1712">
        <v>16</v>
      </c>
      <c r="D17" s="1712">
        <v>8219</v>
      </c>
      <c r="E17" s="1711" t="s">
        <v>2207</v>
      </c>
      <c r="F17" s="1711" t="s">
        <v>3580</v>
      </c>
      <c r="G17" s="1711" t="s">
        <v>3581</v>
      </c>
      <c r="H17" s="1711" t="s">
        <v>3582</v>
      </c>
      <c r="I17" s="1711" t="s">
        <v>2199</v>
      </c>
      <c r="J17" s="1711" t="s">
        <v>3597</v>
      </c>
      <c r="K17" s="1713">
        <v>21.3</v>
      </c>
      <c r="L17" s="1711" t="s">
        <v>3584</v>
      </c>
      <c r="M17" s="1711" t="s">
        <v>3598</v>
      </c>
      <c r="N17" s="1711" t="s">
        <v>3599</v>
      </c>
      <c r="O17" s="1711" t="s">
        <v>2905</v>
      </c>
      <c r="P17" s="1711" t="s">
        <v>3600</v>
      </c>
      <c r="Q17" s="1711" t="s">
        <v>3601</v>
      </c>
      <c r="R17" s="1712">
        <v>10</v>
      </c>
      <c r="S17" s="1712">
        <v>35</v>
      </c>
      <c r="T17" s="1712">
        <v>4</v>
      </c>
      <c r="U17" s="1711" t="s">
        <v>3589</v>
      </c>
      <c r="V17" s="1694"/>
      <c r="W17" s="805">
        <v>0</v>
      </c>
      <c r="X17" s="805" t="b">
        <v>1</v>
      </c>
      <c r="Y17" s="805">
        <v>8219</v>
      </c>
      <c r="Z17" s="805">
        <v>8219</v>
      </c>
      <c r="AA17" s="805">
        <v>0</v>
      </c>
      <c r="AB17" s="805">
        <v>0</v>
      </c>
      <c r="AC17" s="805">
        <v>0</v>
      </c>
      <c r="AD17" s="805">
        <v>0</v>
      </c>
      <c r="AE17" s="805">
        <v>0</v>
      </c>
      <c r="AF17" s="805">
        <v>0</v>
      </c>
      <c r="AG17" s="805">
        <v>0</v>
      </c>
      <c r="AH17" s="805">
        <v>0</v>
      </c>
    </row>
    <row r="18" spans="1:34">
      <c r="A18" s="1712"/>
      <c r="B18" s="1712" t="s">
        <v>3602</v>
      </c>
      <c r="C18" s="1712"/>
      <c r="D18" s="1712"/>
      <c r="E18" s="1712"/>
      <c r="F18" s="1712"/>
      <c r="G18" s="1712"/>
      <c r="H18" s="1712"/>
      <c r="I18" s="1712"/>
      <c r="J18" s="1711" t="s">
        <v>3591</v>
      </c>
      <c r="K18" s="1713"/>
      <c r="L18" s="1712"/>
      <c r="M18" s="1712"/>
      <c r="N18" s="1712"/>
      <c r="O18" s="1712"/>
      <c r="P18" s="1712"/>
      <c r="Q18" s="1711" t="s">
        <v>3603</v>
      </c>
      <c r="R18" s="1712"/>
      <c r="S18" s="1712"/>
      <c r="T18" s="1712"/>
      <c r="U18" s="1712">
        <v>0</v>
      </c>
      <c r="V18" s="1694"/>
      <c r="W18" s="805">
        <v>0</v>
      </c>
      <c r="X18" s="805" t="b">
        <v>0</v>
      </c>
      <c r="Y18" s="805">
        <v>0</v>
      </c>
      <c r="Z18" s="805">
        <v>0</v>
      </c>
      <c r="AA18" s="805">
        <v>0</v>
      </c>
      <c r="AB18" s="805">
        <v>0</v>
      </c>
      <c r="AC18" s="805">
        <v>0</v>
      </c>
      <c r="AD18" s="805">
        <v>0</v>
      </c>
      <c r="AE18" s="805">
        <v>0</v>
      </c>
      <c r="AF18" s="805">
        <v>0</v>
      </c>
      <c r="AG18" s="805">
        <v>0</v>
      </c>
      <c r="AH18" s="805">
        <v>0</v>
      </c>
    </row>
    <row r="19" spans="1:34">
      <c r="A19" s="1716"/>
      <c r="B19" s="1716" t="s">
        <v>3604</v>
      </c>
      <c r="C19" s="1716"/>
      <c r="D19" s="1716"/>
      <c r="E19" s="1716"/>
      <c r="F19" s="1716"/>
      <c r="G19" s="1716"/>
      <c r="H19" s="1716"/>
      <c r="I19" s="1716"/>
      <c r="J19" s="1716">
        <v>0</v>
      </c>
      <c r="K19" s="1717"/>
      <c r="L19" s="1716"/>
      <c r="M19" s="1716"/>
      <c r="N19" s="1716"/>
      <c r="O19" s="1716"/>
      <c r="P19" s="1716"/>
      <c r="Q19" s="1716"/>
      <c r="R19" s="1716"/>
      <c r="S19" s="1716"/>
      <c r="T19" s="1716"/>
      <c r="U19" s="1712">
        <v>0</v>
      </c>
      <c r="V19" s="1694"/>
      <c r="W19" s="805">
        <v>0</v>
      </c>
      <c r="X19" s="805" t="b">
        <v>0</v>
      </c>
      <c r="Y19" s="805">
        <v>0</v>
      </c>
      <c r="Z19" s="805">
        <v>0</v>
      </c>
      <c r="AA19" s="805">
        <v>0</v>
      </c>
      <c r="AB19" s="805">
        <v>0</v>
      </c>
      <c r="AC19" s="805">
        <v>0</v>
      </c>
      <c r="AD19" s="805">
        <v>0</v>
      </c>
      <c r="AE19" s="805">
        <v>0</v>
      </c>
      <c r="AF19" s="805">
        <v>0</v>
      </c>
      <c r="AG19" s="805">
        <v>0</v>
      </c>
      <c r="AH19" s="805">
        <v>0</v>
      </c>
    </row>
    <row r="20" spans="1:34">
      <c r="A20" s="1718"/>
      <c r="B20" s="1718"/>
      <c r="C20" s="1718"/>
      <c r="D20" s="1718"/>
      <c r="E20" s="1718"/>
      <c r="F20" s="1718"/>
      <c r="G20" s="1718"/>
      <c r="H20" s="1718"/>
      <c r="I20" s="1718"/>
      <c r="J20" s="1718"/>
      <c r="K20" s="1719"/>
      <c r="L20" s="1718"/>
      <c r="M20" s="1718"/>
      <c r="N20" s="1718"/>
      <c r="O20" s="1718"/>
      <c r="P20" s="1718"/>
      <c r="Q20" s="1718"/>
      <c r="R20" s="1718"/>
      <c r="S20" s="1718"/>
      <c r="T20" s="1718"/>
      <c r="U20" s="1720"/>
      <c r="V20" s="1694"/>
    </row>
    <row r="21" spans="1:34">
      <c r="A21" s="1718" t="s">
        <v>3435</v>
      </c>
      <c r="B21" s="1718" t="s">
        <v>3436</v>
      </c>
      <c r="C21" s="1718"/>
      <c r="D21" s="1718"/>
      <c r="E21" s="1718"/>
      <c r="F21" s="1718"/>
      <c r="G21" s="1718"/>
      <c r="H21" s="1718"/>
      <c r="I21" s="1718"/>
      <c r="J21" s="1718"/>
      <c r="K21" s="1719"/>
      <c r="L21" s="1718"/>
      <c r="M21" s="1718"/>
      <c r="N21" s="1718"/>
      <c r="O21" s="1718"/>
      <c r="P21" s="1718"/>
      <c r="Q21" s="1718"/>
      <c r="R21" s="1718"/>
      <c r="S21" s="1718"/>
      <c r="T21" s="1718"/>
      <c r="U21" s="1720"/>
      <c r="V21" s="1694"/>
    </row>
    <row r="22" spans="1:34">
      <c r="A22" s="1718"/>
      <c r="B22" s="1718" t="s">
        <v>3437</v>
      </c>
      <c r="C22" s="1718"/>
      <c r="D22" s="1718"/>
      <c r="E22" s="1718"/>
      <c r="F22" s="1718"/>
      <c r="G22" s="1718"/>
      <c r="H22" s="1718"/>
      <c r="I22" s="1718"/>
      <c r="J22" s="1718"/>
      <c r="K22" s="1719"/>
      <c r="L22" s="1718"/>
      <c r="M22" s="1718"/>
      <c r="N22" s="1718"/>
      <c r="O22" s="1718"/>
      <c r="P22" s="1718"/>
      <c r="Q22" s="1718"/>
      <c r="R22" s="1718"/>
      <c r="S22" s="1718"/>
      <c r="T22" s="1718"/>
      <c r="U22" s="1720"/>
      <c r="V22" s="1694"/>
    </row>
    <row r="23" spans="1:34">
      <c r="A23" s="1718"/>
      <c r="B23" s="1718"/>
      <c r="C23" s="1718"/>
      <c r="D23" s="1718"/>
      <c r="E23" s="1718"/>
      <c r="F23" s="1718"/>
      <c r="G23" s="1718"/>
      <c r="H23" s="1718"/>
      <c r="I23" s="1718"/>
      <c r="J23" s="1718"/>
      <c r="K23" s="1719"/>
      <c r="L23" s="1718"/>
      <c r="M23" s="1718"/>
      <c r="N23" s="1718"/>
      <c r="O23" s="1718"/>
      <c r="P23" s="1718"/>
      <c r="Q23" s="1718"/>
      <c r="R23" s="1718"/>
      <c r="S23" s="1718"/>
      <c r="T23" s="1718"/>
      <c r="U23" s="1720"/>
      <c r="V23" s="1694"/>
    </row>
    <row r="24" spans="1:34">
      <c r="A24" s="1718"/>
      <c r="B24" s="1718"/>
      <c r="C24" s="1718"/>
      <c r="D24" s="1718"/>
      <c r="E24" s="1718"/>
      <c r="F24" s="1718"/>
      <c r="G24" s="1718"/>
      <c r="H24" s="1718"/>
      <c r="I24" s="1718"/>
      <c r="J24" s="1718"/>
      <c r="K24" s="1719"/>
      <c r="L24" s="1718"/>
      <c r="M24" s="1718"/>
      <c r="N24" s="1718"/>
      <c r="O24" s="1718"/>
      <c r="P24" s="1718"/>
      <c r="Q24" s="1718"/>
      <c r="R24" s="1718"/>
      <c r="S24" s="1718"/>
      <c r="T24" s="1718"/>
      <c r="U24" s="1720"/>
      <c r="V24" s="1694"/>
    </row>
    <row r="25" spans="1:34">
      <c r="A25" s="1710"/>
      <c r="B25" s="1710"/>
      <c r="C25" s="1710"/>
      <c r="D25" s="1710"/>
      <c r="E25" s="1710"/>
      <c r="F25" s="1710"/>
      <c r="G25" s="1710"/>
      <c r="H25" s="1710"/>
      <c r="I25" s="1710"/>
      <c r="J25" s="1710"/>
      <c r="K25" s="1710"/>
      <c r="L25" s="1710"/>
      <c r="M25" s="1710"/>
      <c r="N25" s="1710"/>
      <c r="O25" s="1710"/>
      <c r="P25" s="1710"/>
      <c r="Q25" s="1710"/>
      <c r="R25" s="1710"/>
      <c r="S25" s="1710"/>
      <c r="T25" s="1710"/>
      <c r="U25" s="1710"/>
      <c r="V25" s="1694"/>
    </row>
    <row r="26" spans="1:34">
      <c r="A26" s="1711" t="s">
        <v>3605</v>
      </c>
      <c r="B26" s="1712" t="s">
        <v>3606</v>
      </c>
      <c r="C26" s="1712">
        <v>16</v>
      </c>
      <c r="D26" s="1712">
        <v>32300</v>
      </c>
      <c r="E26" s="1711" t="s">
        <v>3607</v>
      </c>
      <c r="F26" s="1711" t="s">
        <v>3608</v>
      </c>
      <c r="G26" s="1711" t="s">
        <v>3581</v>
      </c>
      <c r="H26" s="1711" t="s">
        <v>3582</v>
      </c>
      <c r="I26" s="1711" t="s">
        <v>2199</v>
      </c>
      <c r="J26" s="1711" t="s">
        <v>3583</v>
      </c>
      <c r="K26" s="1713">
        <v>21.3</v>
      </c>
      <c r="L26" s="1711" t="s">
        <v>3584</v>
      </c>
      <c r="M26" s="1711" t="s">
        <v>3598</v>
      </c>
      <c r="N26" s="1711" t="s">
        <v>3609</v>
      </c>
      <c r="O26" s="1711" t="s">
        <v>2905</v>
      </c>
      <c r="P26" s="1714" t="s">
        <v>3600</v>
      </c>
      <c r="Q26" s="1714" t="s">
        <v>3610</v>
      </c>
      <c r="R26" s="1712">
        <v>10</v>
      </c>
      <c r="S26" s="1712">
        <v>36</v>
      </c>
      <c r="T26" s="1712">
        <v>28</v>
      </c>
      <c r="U26" s="1711" t="s">
        <v>3611</v>
      </c>
      <c r="V26" s="1694"/>
      <c r="W26" s="805">
        <v>0</v>
      </c>
      <c r="X26" s="805" t="b">
        <v>1</v>
      </c>
      <c r="Y26" s="805">
        <v>32300</v>
      </c>
      <c r="Z26" s="805">
        <v>32300</v>
      </c>
      <c r="AA26" s="805">
        <v>0</v>
      </c>
      <c r="AB26" s="805">
        <v>0</v>
      </c>
      <c r="AC26" s="805">
        <v>0</v>
      </c>
      <c r="AD26" s="805">
        <v>0</v>
      </c>
      <c r="AE26" s="805">
        <v>0</v>
      </c>
      <c r="AF26" s="805">
        <v>0</v>
      </c>
      <c r="AG26" s="805">
        <v>0</v>
      </c>
      <c r="AH26" s="805">
        <v>0</v>
      </c>
    </row>
    <row r="27" spans="1:34">
      <c r="A27" s="1712"/>
      <c r="B27" s="1712" t="s">
        <v>3612</v>
      </c>
      <c r="C27" s="1712"/>
      <c r="D27" s="1712"/>
      <c r="E27" s="1711" t="s">
        <v>3613</v>
      </c>
      <c r="F27" s="1711" t="s">
        <v>2212</v>
      </c>
      <c r="G27" s="1712"/>
      <c r="H27" s="1712"/>
      <c r="I27" s="1712"/>
      <c r="J27" s="1711" t="s">
        <v>3591</v>
      </c>
      <c r="K27" s="1713"/>
      <c r="L27" s="1712"/>
      <c r="M27" s="1712"/>
      <c r="N27" s="1712"/>
      <c r="O27" s="1712"/>
      <c r="P27" s="1721"/>
      <c r="Q27" s="1714" t="s">
        <v>3614</v>
      </c>
      <c r="R27" s="1712"/>
      <c r="S27" s="1712"/>
      <c r="T27" s="1712"/>
      <c r="U27" s="1712">
        <v>0</v>
      </c>
      <c r="V27" s="1694"/>
      <c r="W27" s="805">
        <v>0</v>
      </c>
      <c r="X27" s="805" t="b">
        <v>0</v>
      </c>
      <c r="Y27" s="805">
        <v>0</v>
      </c>
      <c r="Z27" s="805">
        <v>0</v>
      </c>
      <c r="AA27" s="805">
        <v>0</v>
      </c>
      <c r="AB27" s="805">
        <v>0</v>
      </c>
      <c r="AC27" s="805">
        <v>0</v>
      </c>
      <c r="AD27" s="805">
        <v>0</v>
      </c>
      <c r="AE27" s="805">
        <v>0</v>
      </c>
      <c r="AF27" s="805">
        <v>0</v>
      </c>
      <c r="AG27" s="805">
        <v>0</v>
      </c>
      <c r="AH27" s="805">
        <v>0</v>
      </c>
    </row>
    <row r="28" spans="1:34">
      <c r="A28" s="1712"/>
      <c r="B28" s="1712" t="s">
        <v>3615</v>
      </c>
      <c r="C28" s="1712"/>
      <c r="D28" s="1712"/>
      <c r="E28" s="1712"/>
      <c r="F28" s="1712"/>
      <c r="G28" s="1712"/>
      <c r="H28" s="1712"/>
      <c r="I28" s="1712"/>
      <c r="J28" s="1712"/>
      <c r="K28" s="1713"/>
      <c r="L28" s="1712"/>
      <c r="M28" s="1712"/>
      <c r="N28" s="1712"/>
      <c r="O28" s="1712"/>
      <c r="P28" s="1715"/>
      <c r="Q28" s="1714" t="s">
        <v>3616</v>
      </c>
      <c r="R28" s="1712"/>
      <c r="S28" s="1712"/>
      <c r="T28" s="1712"/>
      <c r="U28" s="1712">
        <v>0</v>
      </c>
      <c r="V28" s="1694"/>
      <c r="W28" s="805">
        <v>0</v>
      </c>
      <c r="X28" s="805" t="b">
        <v>0</v>
      </c>
      <c r="Y28" s="805">
        <v>0</v>
      </c>
      <c r="Z28" s="805">
        <v>0</v>
      </c>
      <c r="AA28" s="805">
        <v>0</v>
      </c>
      <c r="AB28" s="805">
        <v>0</v>
      </c>
      <c r="AC28" s="805">
        <v>0</v>
      </c>
      <c r="AD28" s="805">
        <v>0</v>
      </c>
      <c r="AE28" s="805">
        <v>0</v>
      </c>
      <c r="AF28" s="805">
        <v>0</v>
      </c>
      <c r="AG28" s="805">
        <v>0</v>
      </c>
      <c r="AH28" s="805">
        <v>0</v>
      </c>
    </row>
    <row r="29" spans="1:34">
      <c r="A29" s="1712"/>
      <c r="B29" s="1712"/>
      <c r="C29" s="1712"/>
      <c r="D29" s="1712"/>
      <c r="E29" s="1712"/>
      <c r="F29" s="1712"/>
      <c r="G29" s="1712"/>
      <c r="H29" s="1712"/>
      <c r="I29" s="1712"/>
      <c r="J29" s="1712"/>
      <c r="K29" s="1713"/>
      <c r="L29" s="1712"/>
      <c r="M29" s="1712"/>
      <c r="N29" s="1712"/>
      <c r="O29" s="1712"/>
      <c r="P29" s="1715"/>
      <c r="Q29" s="1714" t="s">
        <v>3617</v>
      </c>
      <c r="R29" s="1712"/>
      <c r="S29" s="1712"/>
      <c r="T29" s="1712"/>
      <c r="U29" s="1712"/>
      <c r="V29" s="1694"/>
    </row>
    <row r="30" spans="1:34">
      <c r="A30" s="1710"/>
      <c r="B30" s="1710"/>
      <c r="C30" s="1710"/>
      <c r="D30" s="1710"/>
      <c r="E30" s="1710"/>
      <c r="F30" s="1710"/>
      <c r="G30" s="1710"/>
      <c r="H30" s="1710"/>
      <c r="I30" s="1710"/>
      <c r="J30" s="1710"/>
      <c r="K30" s="1710"/>
      <c r="L30" s="1710"/>
      <c r="M30" s="1710"/>
      <c r="N30" s="1710"/>
      <c r="O30" s="1710"/>
      <c r="P30" s="1710"/>
      <c r="Q30" s="1710"/>
      <c r="R30" s="1710"/>
      <c r="S30" s="1710"/>
      <c r="T30" s="1710"/>
      <c r="U30" s="1710"/>
      <c r="V30" s="1694"/>
    </row>
    <row r="31" spans="1:34">
      <c r="A31" s="1711" t="s">
        <v>3618</v>
      </c>
      <c r="B31" s="1712" t="s">
        <v>3619</v>
      </c>
      <c r="C31" s="1712">
        <v>20</v>
      </c>
      <c r="D31" s="1712">
        <v>900</v>
      </c>
      <c r="E31" s="1711" t="s">
        <v>3620</v>
      </c>
      <c r="F31" s="1711" t="s">
        <v>3621</v>
      </c>
      <c r="G31" s="1711" t="s">
        <v>3622</v>
      </c>
      <c r="H31" s="1711" t="s">
        <v>3623</v>
      </c>
      <c r="I31" s="1711" t="s">
        <v>2199</v>
      </c>
      <c r="J31" s="1711" t="s">
        <v>3624</v>
      </c>
      <c r="K31" s="1713">
        <v>26.7</v>
      </c>
      <c r="L31" s="1711" t="s">
        <v>3584</v>
      </c>
      <c r="M31" s="1711" t="s">
        <v>3598</v>
      </c>
      <c r="N31" s="1711" t="s">
        <v>3625</v>
      </c>
      <c r="O31" s="1711" t="s">
        <v>2905</v>
      </c>
      <c r="P31" s="1714" t="s">
        <v>3600</v>
      </c>
      <c r="Q31" s="1714" t="s">
        <v>3626</v>
      </c>
      <c r="R31" s="1712">
        <v>10</v>
      </c>
      <c r="S31" s="1712">
        <v>37</v>
      </c>
      <c r="T31" s="1712">
        <v>19</v>
      </c>
      <c r="U31" s="1711" t="s">
        <v>3611</v>
      </c>
      <c r="V31" s="1694"/>
      <c r="W31" s="805">
        <v>0</v>
      </c>
      <c r="X31" s="805" t="b">
        <v>1</v>
      </c>
      <c r="Y31" s="805">
        <v>900</v>
      </c>
      <c r="Z31" s="805">
        <v>900</v>
      </c>
      <c r="AA31" s="805">
        <v>0</v>
      </c>
      <c r="AB31" s="805">
        <v>0</v>
      </c>
      <c r="AC31" s="805">
        <v>0</v>
      </c>
      <c r="AD31" s="805">
        <v>0</v>
      </c>
      <c r="AE31" s="805">
        <v>0</v>
      </c>
      <c r="AF31" s="805">
        <v>0</v>
      </c>
      <c r="AG31" s="805">
        <v>0</v>
      </c>
      <c r="AH31" s="805">
        <v>0</v>
      </c>
    </row>
    <row r="32" spans="1:34">
      <c r="A32" s="1712"/>
      <c r="B32" s="1712" t="s">
        <v>3606</v>
      </c>
      <c r="C32" s="1712"/>
      <c r="D32" s="1712"/>
      <c r="E32" s="1712"/>
      <c r="F32" s="1712" t="s">
        <v>3627</v>
      </c>
      <c r="G32" s="1712"/>
      <c r="H32" s="1712"/>
      <c r="I32" s="1712"/>
      <c r="J32" s="1711" t="s">
        <v>3591</v>
      </c>
      <c r="K32" s="1713"/>
      <c r="L32" s="1712"/>
      <c r="M32" s="1712"/>
      <c r="N32" s="1712"/>
      <c r="O32" s="1712"/>
      <c r="P32" s="1715"/>
      <c r="Q32" s="1714" t="s">
        <v>3628</v>
      </c>
      <c r="R32" s="1712"/>
      <c r="S32" s="1712"/>
      <c r="T32" s="1712"/>
      <c r="U32" s="1712">
        <v>0</v>
      </c>
      <c r="V32" s="1694"/>
      <c r="W32" s="805">
        <v>0</v>
      </c>
      <c r="X32" s="805" t="b">
        <v>0</v>
      </c>
      <c r="Y32" s="805">
        <v>0</v>
      </c>
      <c r="Z32" s="805">
        <v>0</v>
      </c>
      <c r="AA32" s="805">
        <v>0</v>
      </c>
      <c r="AB32" s="805">
        <v>0</v>
      </c>
      <c r="AC32" s="805">
        <v>0</v>
      </c>
      <c r="AD32" s="805">
        <v>0</v>
      </c>
      <c r="AE32" s="805">
        <v>0</v>
      </c>
      <c r="AF32" s="805">
        <v>0</v>
      </c>
      <c r="AG32" s="805">
        <v>0</v>
      </c>
      <c r="AH32" s="805">
        <v>0</v>
      </c>
    </row>
    <row r="33" spans="1:34">
      <c r="A33" s="1712"/>
      <c r="B33" s="1712" t="s">
        <v>3629</v>
      </c>
      <c r="C33" s="1712"/>
      <c r="D33" s="1712"/>
      <c r="E33" s="1712"/>
      <c r="F33" s="1711" t="s">
        <v>3630</v>
      </c>
      <c r="G33" s="1712"/>
      <c r="H33" s="1712"/>
      <c r="I33" s="1712"/>
      <c r="J33" s="1712"/>
      <c r="K33" s="1713"/>
      <c r="L33" s="1712"/>
      <c r="M33" s="1712"/>
      <c r="N33" s="1712"/>
      <c r="O33" s="1712"/>
      <c r="P33" s="1715"/>
      <c r="Q33" s="1714" t="s">
        <v>3631</v>
      </c>
      <c r="R33" s="1712"/>
      <c r="S33" s="1712"/>
      <c r="T33" s="1712"/>
      <c r="U33" s="1712">
        <v>0</v>
      </c>
      <c r="V33" s="1694"/>
      <c r="W33" s="805">
        <v>0</v>
      </c>
      <c r="X33" s="805" t="b">
        <v>0</v>
      </c>
      <c r="Y33" s="805">
        <v>0</v>
      </c>
      <c r="Z33" s="805">
        <v>0</v>
      </c>
      <c r="AA33" s="805">
        <v>0</v>
      </c>
      <c r="AB33" s="805">
        <v>0</v>
      </c>
      <c r="AC33" s="805">
        <v>0</v>
      </c>
      <c r="AD33" s="805">
        <v>0</v>
      </c>
      <c r="AE33" s="805">
        <v>0</v>
      </c>
      <c r="AF33" s="805">
        <v>0</v>
      </c>
      <c r="AG33" s="805">
        <v>0</v>
      </c>
      <c r="AH33" s="805">
        <v>0</v>
      </c>
    </row>
    <row r="34" spans="1:34">
      <c r="A34" s="1712"/>
      <c r="B34" s="1712" t="s">
        <v>3632</v>
      </c>
      <c r="C34" s="1712">
        <v>22</v>
      </c>
      <c r="D34" s="1712">
        <v>13500</v>
      </c>
      <c r="E34" s="1711" t="s">
        <v>3620</v>
      </c>
      <c r="F34" s="1711" t="s">
        <v>3633</v>
      </c>
      <c r="G34" s="1711" t="s">
        <v>3622</v>
      </c>
      <c r="H34" s="1711" t="s">
        <v>3623</v>
      </c>
      <c r="I34" s="1711" t="s">
        <v>2199</v>
      </c>
      <c r="J34" s="1711" t="s">
        <v>3624</v>
      </c>
      <c r="K34" s="1713">
        <v>29.4</v>
      </c>
      <c r="L34" s="1711" t="s">
        <v>3584</v>
      </c>
      <c r="M34" s="1711" t="s">
        <v>3598</v>
      </c>
      <c r="N34" s="1711" t="s">
        <v>3634</v>
      </c>
      <c r="O34" s="1711" t="s">
        <v>2905</v>
      </c>
      <c r="P34" s="1715"/>
      <c r="Q34" s="1714" t="s">
        <v>3635</v>
      </c>
      <c r="R34" s="1712"/>
      <c r="S34" s="1712"/>
      <c r="T34" s="1712"/>
      <c r="U34" s="1712">
        <v>0</v>
      </c>
      <c r="V34" s="1694"/>
      <c r="W34" s="805">
        <v>0</v>
      </c>
      <c r="X34" s="805" t="b">
        <v>1</v>
      </c>
      <c r="Y34" s="805">
        <v>13500</v>
      </c>
      <c r="Z34" s="805">
        <v>13500</v>
      </c>
      <c r="AA34" s="805">
        <v>0</v>
      </c>
      <c r="AB34" s="805">
        <v>0</v>
      </c>
      <c r="AC34" s="805">
        <v>0</v>
      </c>
      <c r="AD34" s="805">
        <v>0</v>
      </c>
      <c r="AE34" s="805">
        <v>0</v>
      </c>
      <c r="AF34" s="805">
        <v>0</v>
      </c>
      <c r="AG34" s="805">
        <v>0</v>
      </c>
      <c r="AH34" s="805">
        <v>0</v>
      </c>
    </row>
    <row r="35" spans="1:34">
      <c r="A35" s="1710"/>
      <c r="B35" s="1710"/>
      <c r="C35" s="1710"/>
      <c r="D35" s="1710"/>
      <c r="E35" s="1710"/>
      <c r="F35" s="1710"/>
      <c r="G35" s="1710"/>
      <c r="H35" s="1710"/>
      <c r="I35" s="1710"/>
      <c r="J35" s="1710"/>
      <c r="K35" s="1710"/>
      <c r="L35" s="1710"/>
      <c r="M35" s="1710"/>
      <c r="N35" s="1710"/>
      <c r="O35" s="1710"/>
      <c r="P35" s="1710"/>
      <c r="Q35" s="1710"/>
      <c r="R35" s="1710"/>
      <c r="S35" s="1710"/>
      <c r="T35" s="1710"/>
      <c r="U35" s="1710"/>
      <c r="V35" s="1694"/>
    </row>
    <row r="36" spans="1:34">
      <c r="A36" s="1711" t="s">
        <v>3636</v>
      </c>
      <c r="B36" s="1712" t="s">
        <v>3637</v>
      </c>
      <c r="C36" s="1712">
        <v>16</v>
      </c>
      <c r="D36" s="1712">
        <v>27750</v>
      </c>
      <c r="E36" s="1711" t="s">
        <v>3607</v>
      </c>
      <c r="F36" s="1711" t="s">
        <v>3608</v>
      </c>
      <c r="G36" s="1711" t="s">
        <v>3581</v>
      </c>
      <c r="H36" s="1711" t="s">
        <v>3582</v>
      </c>
      <c r="I36" s="1711" t="s">
        <v>2199</v>
      </c>
      <c r="J36" s="1711" t="s">
        <v>3638</v>
      </c>
      <c r="K36" s="1713">
        <v>21.3</v>
      </c>
      <c r="L36" s="1711">
        <v>1952</v>
      </c>
      <c r="M36" s="1711" t="s">
        <v>3639</v>
      </c>
      <c r="N36" s="1711" t="s">
        <v>3640</v>
      </c>
      <c r="O36" s="1711" t="s">
        <v>3641</v>
      </c>
      <c r="P36" s="1714" t="s">
        <v>3600</v>
      </c>
      <c r="Q36" s="1714" t="s">
        <v>3642</v>
      </c>
      <c r="R36" s="1712">
        <v>10</v>
      </c>
      <c r="S36" s="1712">
        <v>35</v>
      </c>
      <c r="T36" s="1712">
        <v>26</v>
      </c>
      <c r="U36" s="1711" t="s">
        <v>3611</v>
      </c>
      <c r="V36" s="1694"/>
      <c r="W36" s="805">
        <v>0</v>
      </c>
      <c r="X36" s="805" t="b">
        <v>1</v>
      </c>
      <c r="Y36" s="805">
        <v>27750</v>
      </c>
      <c r="Z36" s="805">
        <v>27750</v>
      </c>
      <c r="AA36" s="805">
        <v>0</v>
      </c>
      <c r="AB36" s="805">
        <v>0</v>
      </c>
      <c r="AC36" s="805">
        <v>0</v>
      </c>
      <c r="AD36" s="805">
        <v>0</v>
      </c>
      <c r="AE36" s="805">
        <v>0</v>
      </c>
      <c r="AF36" s="805">
        <v>0</v>
      </c>
      <c r="AG36" s="805">
        <v>0</v>
      </c>
      <c r="AH36" s="805">
        <v>0</v>
      </c>
    </row>
    <row r="37" spans="1:34">
      <c r="A37" s="1712"/>
      <c r="B37" s="1712" t="s">
        <v>3643</v>
      </c>
      <c r="C37" s="1712"/>
      <c r="D37" s="1712"/>
      <c r="E37" s="1711" t="s">
        <v>3613</v>
      </c>
      <c r="F37" s="1711" t="s">
        <v>2212</v>
      </c>
      <c r="G37" s="1712"/>
      <c r="H37" s="1712"/>
      <c r="I37" s="1712"/>
      <c r="J37" s="1711" t="s">
        <v>3591</v>
      </c>
      <c r="K37" s="1722" t="s">
        <v>273</v>
      </c>
      <c r="L37" s="1711"/>
      <c r="M37" s="1712"/>
      <c r="N37" s="1712"/>
      <c r="O37" s="1712"/>
      <c r="P37" s="1723"/>
      <c r="Q37" s="1714" t="s">
        <v>3644</v>
      </c>
      <c r="R37" s="1712"/>
      <c r="S37" s="1712"/>
      <c r="T37" s="1712"/>
      <c r="U37" s="1712">
        <v>0</v>
      </c>
      <c r="V37" s="1694"/>
      <c r="W37" s="805">
        <v>0</v>
      </c>
      <c r="X37" s="805" t="b">
        <v>0</v>
      </c>
      <c r="Y37" s="805">
        <v>0</v>
      </c>
      <c r="Z37" s="805">
        <v>0</v>
      </c>
      <c r="AA37" s="805">
        <v>0</v>
      </c>
      <c r="AB37" s="805">
        <v>0</v>
      </c>
      <c r="AC37" s="805">
        <v>0</v>
      </c>
      <c r="AD37" s="805">
        <v>0</v>
      </c>
      <c r="AE37" s="805">
        <v>0</v>
      </c>
      <c r="AF37" s="805">
        <v>0</v>
      </c>
      <c r="AG37" s="805">
        <v>0</v>
      </c>
      <c r="AH37" s="805">
        <v>0</v>
      </c>
    </row>
    <row r="38" spans="1:34">
      <c r="A38" s="1712"/>
      <c r="B38" s="1712" t="s">
        <v>3645</v>
      </c>
      <c r="C38" s="1712"/>
      <c r="D38" s="1712"/>
      <c r="E38" s="1711"/>
      <c r="F38" s="1711"/>
      <c r="G38" s="1712"/>
      <c r="H38" s="1712"/>
      <c r="I38" s="1712"/>
      <c r="J38" s="1711"/>
      <c r="K38" s="1722"/>
      <c r="L38" s="1711"/>
      <c r="M38" s="1712"/>
      <c r="N38" s="1712"/>
      <c r="O38" s="1712"/>
      <c r="P38" s="1723"/>
      <c r="Q38" s="1714"/>
      <c r="R38" s="1712"/>
      <c r="S38" s="1712"/>
      <c r="T38" s="1712"/>
      <c r="U38" s="1712"/>
      <c r="V38" s="1694"/>
    </row>
    <row r="39" spans="1:34">
      <c r="A39" s="1712"/>
      <c r="B39" s="1712"/>
      <c r="C39" s="1712"/>
      <c r="D39" s="1712"/>
      <c r="E39" s="1711"/>
      <c r="F39" s="1711"/>
      <c r="G39" s="1712"/>
      <c r="H39" s="1712"/>
      <c r="I39" s="1712"/>
      <c r="J39" s="1711"/>
      <c r="K39" s="1722"/>
      <c r="L39" s="1711"/>
      <c r="M39" s="1712"/>
      <c r="N39" s="1712"/>
      <c r="O39" s="1712"/>
      <c r="P39" s="1723"/>
      <c r="Q39" s="1714"/>
      <c r="R39" s="1712"/>
      <c r="S39" s="1712"/>
      <c r="T39" s="1712"/>
      <c r="U39" s="1712"/>
      <c r="V39" s="1694"/>
    </row>
    <row r="40" spans="1:34">
      <c r="A40" s="1712" t="s">
        <v>3438</v>
      </c>
      <c r="B40" s="1712" t="s">
        <v>3439</v>
      </c>
      <c r="C40" s="1712">
        <v>16</v>
      </c>
      <c r="D40" s="1712"/>
      <c r="E40" s="1711"/>
      <c r="F40" s="1711"/>
      <c r="G40" s="1712"/>
      <c r="H40" s="1712"/>
      <c r="I40" s="1712"/>
      <c r="J40" s="1711"/>
      <c r="K40" s="1722"/>
      <c r="L40" s="1711"/>
      <c r="M40" s="1712">
        <v>2004</v>
      </c>
      <c r="N40" s="1712"/>
      <c r="O40" s="1712"/>
      <c r="P40" s="1723"/>
      <c r="Q40" s="1714"/>
      <c r="R40" s="1712"/>
      <c r="S40" s="1712"/>
      <c r="T40" s="1712"/>
      <c r="U40" s="1712"/>
      <c r="V40" s="1694"/>
    </row>
    <row r="41" spans="1:34">
      <c r="A41" s="1712"/>
      <c r="B41" s="1712" t="s">
        <v>3440</v>
      </c>
      <c r="C41" s="1712"/>
      <c r="D41" s="1712"/>
      <c r="E41" s="1711"/>
      <c r="F41" s="1711"/>
      <c r="G41" s="1712"/>
      <c r="H41" s="1712"/>
      <c r="I41" s="1712"/>
      <c r="J41" s="1711"/>
      <c r="K41" s="1722"/>
      <c r="L41" s="1711"/>
      <c r="M41" s="1712"/>
      <c r="N41" s="1712"/>
      <c r="O41" s="1712"/>
      <c r="P41" s="1723"/>
      <c r="Q41" s="1714"/>
      <c r="R41" s="1712"/>
      <c r="S41" s="1712"/>
      <c r="T41" s="1712"/>
      <c r="U41" s="1712"/>
      <c r="V41" s="1694"/>
    </row>
    <row r="42" spans="1:34">
      <c r="A42" s="1712" t="s">
        <v>3441</v>
      </c>
      <c r="B42" s="1712" t="s">
        <v>3442</v>
      </c>
      <c r="C42" s="1712" t="s">
        <v>3443</v>
      </c>
      <c r="D42" s="1712"/>
      <c r="E42" s="1711"/>
      <c r="F42" s="1711"/>
      <c r="G42" s="1712"/>
      <c r="H42" s="1712"/>
      <c r="I42" s="1712"/>
      <c r="J42" s="1711"/>
      <c r="K42" s="1722"/>
      <c r="L42" s="1711"/>
      <c r="M42" s="1712">
        <v>2007</v>
      </c>
      <c r="N42" s="1712"/>
      <c r="O42" s="1712"/>
      <c r="P42" s="1723"/>
      <c r="Q42" s="1714"/>
      <c r="R42" s="1712"/>
      <c r="S42" s="1712"/>
      <c r="T42" s="1712"/>
      <c r="U42" s="1712"/>
      <c r="V42" s="1694"/>
    </row>
    <row r="43" spans="1:34">
      <c r="A43" s="1712"/>
      <c r="B43" s="1712"/>
      <c r="C43" s="1712"/>
      <c r="D43" s="1712"/>
      <c r="E43" s="1711"/>
      <c r="F43" s="1711"/>
      <c r="G43" s="1712"/>
      <c r="H43" s="1712"/>
      <c r="I43" s="1712"/>
      <c r="J43" s="1711"/>
      <c r="K43" s="1722"/>
      <c r="L43" s="1711"/>
      <c r="M43" s="1712"/>
      <c r="N43" s="1712"/>
      <c r="O43" s="1712"/>
      <c r="P43" s="1723"/>
      <c r="Q43" s="1714"/>
      <c r="R43" s="1712"/>
      <c r="S43" s="1712"/>
      <c r="T43" s="1712"/>
      <c r="U43" s="1712"/>
      <c r="V43" s="1694"/>
    </row>
    <row r="44" spans="1:34">
      <c r="A44" s="1716" t="s">
        <v>3444</v>
      </c>
      <c r="B44" s="1488" t="s">
        <v>3445</v>
      </c>
      <c r="C44" s="1716">
        <v>16</v>
      </c>
      <c r="D44" s="1716"/>
      <c r="E44" s="1716"/>
      <c r="F44" s="1716"/>
      <c r="G44" s="1716"/>
      <c r="H44" s="1716"/>
      <c r="I44" s="1716"/>
      <c r="J44" s="1716"/>
      <c r="K44" s="1717"/>
      <c r="L44" s="1716"/>
      <c r="M44" s="1716"/>
      <c r="N44" s="1716"/>
      <c r="O44" s="1716"/>
      <c r="P44" s="1716"/>
      <c r="Q44" s="1716"/>
      <c r="R44" s="1716"/>
      <c r="S44" s="1716"/>
      <c r="T44" s="1716"/>
      <c r="U44" s="1712">
        <v>0</v>
      </c>
      <c r="V44" s="1694"/>
      <c r="W44" s="805">
        <v>0</v>
      </c>
      <c r="X44" s="805" t="b">
        <v>0</v>
      </c>
      <c r="Y44" s="805">
        <v>0</v>
      </c>
      <c r="Z44" s="805">
        <v>0</v>
      </c>
      <c r="AA44" s="805">
        <v>0</v>
      </c>
      <c r="AB44" s="805">
        <v>0</v>
      </c>
      <c r="AC44" s="805">
        <v>0</v>
      </c>
      <c r="AD44" s="805">
        <v>0</v>
      </c>
      <c r="AE44" s="805">
        <v>0</v>
      </c>
      <c r="AF44" s="805">
        <v>0</v>
      </c>
      <c r="AG44" s="805">
        <v>0</v>
      </c>
      <c r="AH44" s="805">
        <v>0</v>
      </c>
    </row>
    <row r="45" spans="1:34">
      <c r="A45" s="1718"/>
      <c r="B45" s="1724" t="s">
        <v>3446</v>
      </c>
      <c r="C45" s="1718"/>
      <c r="D45" s="1718"/>
      <c r="E45" s="1718"/>
      <c r="F45" s="1718"/>
      <c r="G45" s="1718"/>
      <c r="H45" s="1718"/>
      <c r="I45" s="1718"/>
      <c r="J45" s="1718"/>
      <c r="K45" s="1719"/>
      <c r="L45" s="1718"/>
      <c r="M45" s="1712">
        <v>2007</v>
      </c>
      <c r="N45" s="1718"/>
      <c r="O45" s="1718"/>
      <c r="P45" s="1718"/>
      <c r="Q45" s="1718"/>
      <c r="R45" s="1718"/>
      <c r="S45" s="1718"/>
      <c r="T45" s="1718"/>
      <c r="U45" s="1720"/>
      <c r="V45" s="1694"/>
    </row>
    <row r="46" spans="1:34">
      <c r="A46" s="1718"/>
      <c r="B46" s="1724"/>
      <c r="C46" s="1718"/>
      <c r="D46" s="1718"/>
      <c r="E46" s="1718"/>
      <c r="F46" s="1718"/>
      <c r="G46" s="1718"/>
      <c r="H46" s="1718"/>
      <c r="I46" s="1718"/>
      <c r="J46" s="1718"/>
      <c r="K46" s="1719"/>
      <c r="L46" s="1718"/>
      <c r="M46" s="1718"/>
      <c r="N46" s="1718"/>
      <c r="O46" s="1718"/>
      <c r="P46" s="1718"/>
      <c r="Q46" s="1718"/>
      <c r="R46" s="1718"/>
      <c r="S46" s="1718"/>
      <c r="T46" s="1718"/>
      <c r="U46" s="1720"/>
      <c r="V46" s="1694"/>
    </row>
    <row r="47" spans="1:34">
      <c r="A47" s="1718" t="s">
        <v>3447</v>
      </c>
      <c r="B47" s="1725" t="s">
        <v>3448</v>
      </c>
      <c r="C47" s="1718" t="s">
        <v>3449</v>
      </c>
      <c r="D47" s="1718"/>
      <c r="E47" s="1718"/>
      <c r="F47" s="1718"/>
      <c r="G47" s="1718"/>
      <c r="H47" s="1718"/>
      <c r="I47" s="1718"/>
      <c r="J47" s="1718"/>
      <c r="K47" s="1719"/>
      <c r="L47" s="1718"/>
      <c r="M47" s="1718">
        <v>2008</v>
      </c>
      <c r="N47" s="1718"/>
      <c r="O47" s="1718"/>
      <c r="P47" s="1718"/>
      <c r="Q47" s="1718" t="s">
        <v>3450</v>
      </c>
      <c r="R47" s="1718"/>
      <c r="S47" s="1718"/>
      <c r="T47" s="1718"/>
      <c r="U47" s="1720"/>
      <c r="V47" s="1694"/>
    </row>
    <row r="48" spans="1:34">
      <c r="A48" s="1718"/>
      <c r="B48" s="1725" t="s">
        <v>3451</v>
      </c>
      <c r="C48" s="1718"/>
      <c r="D48" s="1718"/>
      <c r="E48" s="1718"/>
      <c r="F48" s="1718"/>
      <c r="G48" s="1718"/>
      <c r="H48" s="1718"/>
      <c r="I48" s="1718"/>
      <c r="J48" s="1718"/>
      <c r="K48" s="1719"/>
      <c r="L48" s="1718"/>
      <c r="M48" s="1718"/>
      <c r="N48" s="1718"/>
      <c r="O48" s="1718"/>
      <c r="P48" s="1718"/>
      <c r="Q48" s="1718"/>
      <c r="R48" s="1718"/>
      <c r="S48" s="1718"/>
      <c r="T48" s="1718"/>
      <c r="U48" s="1720"/>
      <c r="V48" s="1694"/>
    </row>
    <row r="49" spans="1:34">
      <c r="A49" s="1718" t="s">
        <v>3452</v>
      </c>
      <c r="B49" s="1724" t="s">
        <v>3453</v>
      </c>
      <c r="C49" s="1718" t="s">
        <v>3449</v>
      </c>
      <c r="D49" s="1718"/>
      <c r="E49" s="1718"/>
      <c r="F49" s="1718"/>
      <c r="G49" s="1718"/>
      <c r="H49" s="1718"/>
      <c r="I49" s="1718"/>
      <c r="J49" s="1718"/>
      <c r="K49" s="1719"/>
      <c r="L49" s="1718"/>
      <c r="M49" s="1718">
        <v>2008</v>
      </c>
      <c r="N49" s="1718"/>
      <c r="O49" s="1718"/>
      <c r="P49" s="1718"/>
      <c r="Q49" s="1718"/>
      <c r="R49" s="1718"/>
      <c r="S49" s="1718"/>
      <c r="T49" s="1718"/>
      <c r="U49" s="1720"/>
      <c r="V49" s="1694"/>
    </row>
    <row r="50" spans="1:34">
      <c r="A50" s="1718"/>
      <c r="B50" s="1725" t="s">
        <v>3451</v>
      </c>
      <c r="C50" s="1718"/>
      <c r="D50" s="1718"/>
      <c r="E50" s="1718"/>
      <c r="F50" s="1718"/>
      <c r="G50" s="1718"/>
      <c r="H50" s="1718"/>
      <c r="I50" s="1718"/>
      <c r="J50" s="1718"/>
      <c r="K50" s="1719"/>
      <c r="L50" s="1718"/>
      <c r="M50" s="1718"/>
      <c r="N50" s="1718"/>
      <c r="O50" s="1718"/>
      <c r="P50" s="1718"/>
      <c r="Q50" s="1718"/>
      <c r="R50" s="1718"/>
      <c r="S50" s="1718"/>
      <c r="T50" s="1718"/>
      <c r="U50" s="1720"/>
      <c r="V50" s="1694"/>
    </row>
    <row r="51" spans="1:34">
      <c r="A51" s="1718" t="s">
        <v>3454</v>
      </c>
      <c r="B51" s="1724" t="s">
        <v>3455</v>
      </c>
      <c r="C51" s="1718" t="s">
        <v>3449</v>
      </c>
      <c r="D51" s="1718"/>
      <c r="E51" s="1718"/>
      <c r="F51" s="1718"/>
      <c r="G51" s="1718"/>
      <c r="H51" s="1718"/>
      <c r="I51" s="1718"/>
      <c r="J51" s="1718"/>
      <c r="K51" s="1719"/>
      <c r="L51" s="1718"/>
      <c r="M51" s="1718">
        <v>2008</v>
      </c>
      <c r="N51" s="1718"/>
      <c r="O51" s="1718"/>
      <c r="P51" s="1718"/>
      <c r="Q51" s="1718"/>
      <c r="R51" s="1718"/>
      <c r="S51" s="1718"/>
      <c r="T51" s="1718"/>
      <c r="U51" s="1720"/>
      <c r="V51" s="1694"/>
    </row>
    <row r="52" spans="1:34">
      <c r="A52" s="1718"/>
      <c r="B52" s="1725" t="s">
        <v>3451</v>
      </c>
      <c r="C52" s="1718"/>
      <c r="D52" s="1718"/>
      <c r="E52" s="1718"/>
      <c r="F52" s="1718"/>
      <c r="G52" s="1718"/>
      <c r="H52" s="1718"/>
      <c r="I52" s="1718"/>
      <c r="J52" s="1718"/>
      <c r="K52" s="1719"/>
      <c r="L52" s="1718"/>
      <c r="M52" s="1718"/>
      <c r="N52" s="1718"/>
      <c r="O52" s="1718"/>
      <c r="P52" s="1718"/>
      <c r="Q52" s="1718"/>
      <c r="R52" s="1718"/>
      <c r="S52" s="1718"/>
      <c r="T52" s="1718"/>
      <c r="U52" s="1720"/>
      <c r="V52" s="1694"/>
    </row>
    <row r="53" spans="1:34">
      <c r="A53" s="1718" t="s">
        <v>3456</v>
      </c>
      <c r="B53" s="1724" t="s">
        <v>3457</v>
      </c>
      <c r="C53" s="1718" t="s">
        <v>3458</v>
      </c>
      <c r="D53" s="1718"/>
      <c r="E53" s="1718"/>
      <c r="F53" s="1718"/>
      <c r="G53" s="1718"/>
      <c r="H53" s="1718"/>
      <c r="I53" s="1718"/>
      <c r="J53" s="1718"/>
      <c r="K53" s="1719"/>
      <c r="L53" s="1718"/>
      <c r="M53" s="1718">
        <v>2008</v>
      </c>
      <c r="N53" s="1718"/>
      <c r="O53" s="1718"/>
      <c r="P53" s="1718"/>
      <c r="Q53" s="1718"/>
      <c r="R53" s="1718"/>
      <c r="S53" s="1718"/>
      <c r="T53" s="1718"/>
      <c r="U53" s="1720"/>
      <c r="V53" s="1694"/>
    </row>
    <row r="54" spans="1:34">
      <c r="A54" s="1718"/>
      <c r="B54" s="1725" t="s">
        <v>3451</v>
      </c>
      <c r="C54" s="1718"/>
      <c r="D54" s="1718"/>
      <c r="E54" s="1718"/>
      <c r="F54" s="1718"/>
      <c r="G54" s="1718"/>
      <c r="H54" s="1718"/>
      <c r="I54" s="1718"/>
      <c r="J54" s="1718"/>
      <c r="K54" s="1719"/>
      <c r="L54" s="1718"/>
      <c r="M54" s="1718"/>
      <c r="N54" s="1718"/>
      <c r="O54" s="1718"/>
      <c r="P54" s="1718"/>
      <c r="Q54" s="1718"/>
      <c r="R54" s="1718"/>
      <c r="S54" s="1718"/>
      <c r="T54" s="1718"/>
      <c r="U54" s="1720"/>
      <c r="V54" s="1694"/>
    </row>
    <row r="55" spans="1:34">
      <c r="A55" s="1718"/>
      <c r="B55" s="1725"/>
      <c r="C55" s="1718"/>
      <c r="D55" s="1718"/>
      <c r="E55" s="1718"/>
      <c r="F55" s="1718"/>
      <c r="G55" s="1718"/>
      <c r="H55" s="1718"/>
      <c r="I55" s="1718"/>
      <c r="J55" s="1718"/>
      <c r="K55" s="1719"/>
      <c r="L55" s="1718"/>
      <c r="M55" s="1718"/>
      <c r="N55" s="1718"/>
      <c r="O55" s="1718"/>
      <c r="P55" s="1718"/>
      <c r="Q55" s="1718"/>
      <c r="R55" s="1718"/>
      <c r="S55" s="1718"/>
      <c r="T55" s="1718"/>
      <c r="U55" s="1720"/>
      <c r="V55" s="1694"/>
    </row>
    <row r="56" spans="1:34">
      <c r="A56" s="1718"/>
      <c r="B56" s="1725" t="s">
        <v>3459</v>
      </c>
      <c r="C56" s="1718"/>
      <c r="D56" s="1718"/>
      <c r="E56" s="1718"/>
      <c r="F56" s="1718"/>
      <c r="G56" s="1718"/>
      <c r="H56" s="1718"/>
      <c r="I56" s="1718"/>
      <c r="J56" s="1718"/>
      <c r="K56" s="1719"/>
      <c r="L56" s="1718"/>
      <c r="M56" s="1718"/>
      <c r="N56" s="1718"/>
      <c r="O56" s="1718"/>
      <c r="P56" s="1718"/>
      <c r="Q56" s="1718"/>
      <c r="R56" s="1718"/>
      <c r="S56" s="1718"/>
      <c r="T56" s="1718"/>
      <c r="U56" s="1720"/>
      <c r="V56" s="1694"/>
    </row>
    <row r="57" spans="1:34">
      <c r="A57" s="1718"/>
      <c r="B57" s="1725" t="s">
        <v>3460</v>
      </c>
      <c r="C57" s="1718"/>
      <c r="D57" s="1718"/>
      <c r="E57" s="1718"/>
      <c r="F57" s="1718"/>
      <c r="G57" s="1718"/>
      <c r="H57" s="1718"/>
      <c r="I57" s="1718"/>
      <c r="J57" s="1718"/>
      <c r="K57" s="1719"/>
      <c r="L57" s="1718"/>
      <c r="M57" s="1718"/>
      <c r="N57" s="1718"/>
      <c r="O57" s="1718"/>
      <c r="P57" s="1718"/>
      <c r="Q57" s="1718"/>
      <c r="R57" s="1718"/>
      <c r="S57" s="1718"/>
      <c r="T57" s="1718"/>
      <c r="U57" s="1720"/>
      <c r="V57" s="1694"/>
    </row>
    <row r="58" spans="1:34">
      <c r="A58" s="1718"/>
      <c r="B58" s="1725" t="s">
        <v>3461</v>
      </c>
      <c r="C58" s="1718"/>
      <c r="D58" s="1718"/>
      <c r="E58" s="1718"/>
      <c r="F58" s="1718"/>
      <c r="G58" s="1718"/>
      <c r="H58" s="1718"/>
      <c r="I58" s="1718"/>
      <c r="J58" s="1718"/>
      <c r="K58" s="1719"/>
      <c r="L58" s="1718"/>
      <c r="M58" s="1718"/>
      <c r="N58" s="1718"/>
      <c r="O58" s="1718"/>
      <c r="P58" s="1718"/>
      <c r="Q58" s="1718"/>
      <c r="R58" s="1718"/>
      <c r="S58" s="1718"/>
      <c r="T58" s="1718"/>
      <c r="U58" s="1720"/>
      <c r="V58" s="1694"/>
    </row>
    <row r="59" spans="1:34">
      <c r="A59" s="1718"/>
      <c r="B59" s="1725" t="s">
        <v>3462</v>
      </c>
      <c r="C59" s="1718"/>
      <c r="D59" s="1718"/>
      <c r="E59" s="1718"/>
      <c r="F59" s="1718"/>
      <c r="G59" s="1718"/>
      <c r="H59" s="1718"/>
      <c r="I59" s="1718"/>
      <c r="J59" s="1718"/>
      <c r="K59" s="1719"/>
      <c r="L59" s="1718"/>
      <c r="M59" s="1718"/>
      <c r="N59" s="1718"/>
      <c r="O59" s="1718"/>
      <c r="P59" s="1718"/>
      <c r="Q59" s="1718"/>
      <c r="R59" s="1718"/>
      <c r="S59" s="1718"/>
      <c r="T59" s="1718"/>
      <c r="U59" s="1720"/>
      <c r="V59" s="1694"/>
    </row>
    <row r="60" spans="1:34">
      <c r="A60" s="1710"/>
      <c r="B60" s="1710"/>
      <c r="C60" s="1710"/>
      <c r="D60" s="1710"/>
      <c r="E60" s="1710"/>
      <c r="F60" s="1710"/>
      <c r="G60" s="1710"/>
      <c r="H60" s="1710"/>
      <c r="I60" s="1710"/>
      <c r="J60" s="1710"/>
      <c r="K60" s="1710"/>
      <c r="L60" s="1710"/>
      <c r="M60" s="1710"/>
      <c r="N60" s="1710"/>
      <c r="O60" s="1710"/>
      <c r="P60" s="1710"/>
      <c r="Q60" s="1710"/>
      <c r="R60" s="1710"/>
      <c r="S60" s="1710"/>
      <c r="T60" s="1710"/>
      <c r="U60" s="1710"/>
      <c r="V60" s="1694"/>
    </row>
    <row r="61" spans="1:34">
      <c r="A61" s="1711" t="s">
        <v>3646</v>
      </c>
      <c r="B61" s="1712" t="s">
        <v>3647</v>
      </c>
      <c r="C61" s="1712">
        <v>16</v>
      </c>
      <c r="D61" s="1712">
        <v>800</v>
      </c>
      <c r="E61" s="1711" t="s">
        <v>3620</v>
      </c>
      <c r="F61" s="1711" t="s">
        <v>3608</v>
      </c>
      <c r="G61" s="1711" t="s">
        <v>3581</v>
      </c>
      <c r="H61" s="1711" t="s">
        <v>3582</v>
      </c>
      <c r="I61" s="1711" t="s">
        <v>2199</v>
      </c>
      <c r="J61" s="1711" t="s">
        <v>2184</v>
      </c>
      <c r="K61" s="1713">
        <v>21.3</v>
      </c>
      <c r="L61" s="1711" t="s">
        <v>3648</v>
      </c>
      <c r="M61" s="1711" t="s">
        <v>3649</v>
      </c>
      <c r="N61" s="1711" t="s">
        <v>3650</v>
      </c>
      <c r="O61" s="1711" t="s">
        <v>3651</v>
      </c>
      <c r="P61" s="1711" t="s">
        <v>3600</v>
      </c>
      <c r="Q61" s="1711" t="s">
        <v>3652</v>
      </c>
      <c r="R61" s="1712">
        <v>10</v>
      </c>
      <c r="S61" s="1712">
        <v>38</v>
      </c>
      <c r="T61" s="1712">
        <v>2</v>
      </c>
      <c r="U61" s="1711" t="s">
        <v>3589</v>
      </c>
      <c r="V61" s="1694"/>
      <c r="W61" s="805">
        <v>0</v>
      </c>
      <c r="X61" s="805" t="b">
        <v>1</v>
      </c>
      <c r="Y61" s="805">
        <v>800</v>
      </c>
      <c r="Z61" s="805">
        <v>800</v>
      </c>
      <c r="AA61" s="805">
        <v>0</v>
      </c>
      <c r="AB61" s="805">
        <v>0</v>
      </c>
      <c r="AC61" s="805">
        <v>0</v>
      </c>
      <c r="AD61" s="805">
        <v>0</v>
      </c>
      <c r="AE61" s="805">
        <v>0</v>
      </c>
      <c r="AF61" s="805">
        <v>0</v>
      </c>
      <c r="AG61" s="805">
        <v>0</v>
      </c>
      <c r="AH61" s="805">
        <v>0</v>
      </c>
    </row>
    <row r="62" spans="1:34">
      <c r="A62" s="1712"/>
      <c r="B62" s="1712" t="s">
        <v>3653</v>
      </c>
      <c r="C62" s="1712"/>
      <c r="D62" s="1712"/>
      <c r="E62" s="1712"/>
      <c r="F62" s="1711" t="s">
        <v>2212</v>
      </c>
      <c r="G62" s="1712"/>
      <c r="H62" s="1712"/>
      <c r="I62" s="1712"/>
      <c r="J62" s="1712"/>
      <c r="K62" s="1722"/>
      <c r="L62" s="1711"/>
      <c r="M62" s="1712"/>
      <c r="N62" s="1712"/>
      <c r="O62" s="1712"/>
      <c r="P62" s="1712"/>
      <c r="Q62" s="1712"/>
      <c r="R62" s="1712"/>
      <c r="S62" s="1712"/>
      <c r="T62" s="1712"/>
      <c r="U62" s="1712">
        <v>0</v>
      </c>
      <c r="V62" s="1694"/>
      <c r="W62" s="805">
        <v>0</v>
      </c>
      <c r="X62" s="805" t="b">
        <v>0</v>
      </c>
      <c r="Y62" s="805">
        <v>0</v>
      </c>
      <c r="Z62" s="805">
        <v>0</v>
      </c>
      <c r="AA62" s="805">
        <v>0</v>
      </c>
      <c r="AB62" s="805">
        <v>0</v>
      </c>
      <c r="AC62" s="805">
        <v>0</v>
      </c>
      <c r="AD62" s="805">
        <v>0</v>
      </c>
      <c r="AE62" s="805">
        <v>0</v>
      </c>
      <c r="AF62" s="805">
        <v>0</v>
      </c>
      <c r="AG62" s="805">
        <v>0</v>
      </c>
      <c r="AH62" s="805">
        <v>0</v>
      </c>
    </row>
    <row r="63" spans="1:34">
      <c r="A63" s="1712"/>
      <c r="B63" s="1712" t="s">
        <v>3654</v>
      </c>
      <c r="C63" s="1712"/>
      <c r="D63" s="1712"/>
      <c r="E63" s="1712"/>
      <c r="F63" s="1712"/>
      <c r="G63" s="1712"/>
      <c r="H63" s="1712"/>
      <c r="I63" s="1712"/>
      <c r="J63" s="1712"/>
      <c r="K63" s="1713"/>
      <c r="L63" s="1712"/>
      <c r="M63" s="1712"/>
      <c r="N63" s="1712"/>
      <c r="O63" s="1712"/>
      <c r="P63" s="1712"/>
      <c r="Q63" s="1712"/>
      <c r="R63" s="1712"/>
      <c r="S63" s="1712"/>
      <c r="T63" s="1712"/>
      <c r="U63" s="1712">
        <v>0</v>
      </c>
      <c r="V63" s="1694"/>
      <c r="W63" s="805">
        <v>0</v>
      </c>
      <c r="X63" s="805" t="b">
        <v>0</v>
      </c>
      <c r="Y63" s="805">
        <v>0</v>
      </c>
      <c r="Z63" s="805">
        <v>0</v>
      </c>
      <c r="AA63" s="805">
        <v>0</v>
      </c>
      <c r="AB63" s="805">
        <v>0</v>
      </c>
      <c r="AC63" s="805">
        <v>0</v>
      </c>
      <c r="AD63" s="805">
        <v>0</v>
      </c>
      <c r="AE63" s="805">
        <v>0</v>
      </c>
      <c r="AF63" s="805">
        <v>0</v>
      </c>
      <c r="AG63" s="805">
        <v>0</v>
      </c>
      <c r="AH63" s="805">
        <v>0</v>
      </c>
    </row>
    <row r="64" spans="1:34">
      <c r="A64" s="1712"/>
      <c r="B64" s="1712" t="s">
        <v>3655</v>
      </c>
      <c r="C64" s="1712"/>
      <c r="D64" s="1712"/>
      <c r="E64" s="1712"/>
      <c r="F64" s="1712"/>
      <c r="G64" s="1712"/>
      <c r="H64" s="1712"/>
      <c r="I64" s="1712"/>
      <c r="J64" s="1712"/>
      <c r="K64" s="1713"/>
      <c r="L64" s="1712"/>
      <c r="M64" s="1712"/>
      <c r="N64" s="1712"/>
      <c r="O64" s="1712"/>
      <c r="P64" s="1712"/>
      <c r="Q64" s="1712"/>
      <c r="R64" s="1712"/>
      <c r="S64" s="1712"/>
      <c r="T64" s="1712"/>
      <c r="U64" s="1712">
        <v>0</v>
      </c>
      <c r="V64" s="1694"/>
      <c r="W64" s="805">
        <v>0</v>
      </c>
      <c r="X64" s="805" t="b">
        <v>0</v>
      </c>
      <c r="Y64" s="805">
        <v>0</v>
      </c>
      <c r="Z64" s="805">
        <v>0</v>
      </c>
      <c r="AA64" s="805">
        <v>0</v>
      </c>
      <c r="AB64" s="805">
        <v>0</v>
      </c>
      <c r="AC64" s="805">
        <v>0</v>
      </c>
      <c r="AD64" s="805">
        <v>0</v>
      </c>
      <c r="AE64" s="805">
        <v>0</v>
      </c>
      <c r="AF64" s="805">
        <v>0</v>
      </c>
      <c r="AG64" s="805">
        <v>0</v>
      </c>
      <c r="AH64" s="805">
        <v>0</v>
      </c>
    </row>
    <row r="65" spans="1:34">
      <c r="A65" s="1712"/>
      <c r="B65" s="1712" t="s">
        <v>3656</v>
      </c>
      <c r="C65" s="1712"/>
      <c r="D65" s="1712"/>
      <c r="E65" s="1712"/>
      <c r="F65" s="1712"/>
      <c r="G65" s="1712"/>
      <c r="H65" s="1712"/>
      <c r="I65" s="1712"/>
      <c r="J65" s="1712"/>
      <c r="K65" s="1713"/>
      <c r="L65" s="1712"/>
      <c r="M65" s="1712"/>
      <c r="N65" s="1712"/>
      <c r="O65" s="1712"/>
      <c r="P65" s="1712"/>
      <c r="Q65" s="1712"/>
      <c r="R65" s="1712"/>
      <c r="S65" s="1712"/>
      <c r="T65" s="1712"/>
      <c r="U65" s="1712">
        <v>0</v>
      </c>
      <c r="V65" s="1694"/>
      <c r="W65" s="805">
        <v>0</v>
      </c>
      <c r="X65" s="805" t="b">
        <v>0</v>
      </c>
      <c r="Y65" s="805">
        <v>0</v>
      </c>
      <c r="Z65" s="805">
        <v>0</v>
      </c>
      <c r="AA65" s="805">
        <v>0</v>
      </c>
      <c r="AB65" s="805">
        <v>0</v>
      </c>
      <c r="AC65" s="805">
        <v>0</v>
      </c>
      <c r="AD65" s="805">
        <v>0</v>
      </c>
      <c r="AE65" s="805">
        <v>0</v>
      </c>
      <c r="AF65" s="805">
        <v>0</v>
      </c>
      <c r="AG65" s="805">
        <v>0</v>
      </c>
      <c r="AH65" s="805">
        <v>0</v>
      </c>
    </row>
    <row r="66" spans="1:34">
      <c r="A66" s="1710"/>
      <c r="B66" s="1710"/>
      <c r="C66" s="1710"/>
      <c r="D66" s="1710"/>
      <c r="E66" s="1710"/>
      <c r="F66" s="1710"/>
      <c r="G66" s="1710"/>
      <c r="H66" s="1710"/>
      <c r="I66" s="1710"/>
      <c r="J66" s="1710"/>
      <c r="K66" s="1710"/>
      <c r="L66" s="1710"/>
      <c r="M66" s="1710"/>
      <c r="N66" s="1710"/>
      <c r="O66" s="1710"/>
      <c r="P66" s="1710"/>
      <c r="Q66" s="1710"/>
      <c r="R66" s="1710"/>
      <c r="S66" s="1710"/>
      <c r="T66" s="1710"/>
      <c r="U66" s="1710"/>
      <c r="V66" s="1694"/>
    </row>
    <row r="67" spans="1:34">
      <c r="A67" s="1711" t="s">
        <v>3657</v>
      </c>
      <c r="B67" s="1712" t="s">
        <v>3647</v>
      </c>
      <c r="C67" s="1712">
        <v>16</v>
      </c>
      <c r="D67" s="1712">
        <v>3600</v>
      </c>
      <c r="E67" s="1711" t="s">
        <v>2207</v>
      </c>
      <c r="F67" s="1711" t="s">
        <v>2208</v>
      </c>
      <c r="G67" s="1711" t="s">
        <v>3581</v>
      </c>
      <c r="H67" s="1711" t="s">
        <v>3582</v>
      </c>
      <c r="I67" s="1711" t="s">
        <v>2199</v>
      </c>
      <c r="J67" s="1711" t="s">
        <v>2184</v>
      </c>
      <c r="K67" s="1713">
        <v>21.3</v>
      </c>
      <c r="L67" s="1711">
        <v>1952</v>
      </c>
      <c r="M67" s="1711" t="s">
        <v>3658</v>
      </c>
      <c r="N67" s="1711" t="s">
        <v>3659</v>
      </c>
      <c r="O67" s="1711" t="s">
        <v>3660</v>
      </c>
      <c r="P67" s="1711" t="s">
        <v>3661</v>
      </c>
      <c r="Q67" s="1714" t="s">
        <v>3662</v>
      </c>
      <c r="R67" s="1712">
        <v>10</v>
      </c>
      <c r="S67" s="1712">
        <v>38</v>
      </c>
      <c r="T67" s="1712">
        <v>5</v>
      </c>
      <c r="U67" s="1711" t="s">
        <v>3611</v>
      </c>
      <c r="V67" s="1694"/>
      <c r="W67" s="805">
        <v>0</v>
      </c>
      <c r="X67" s="805" t="b">
        <v>1</v>
      </c>
      <c r="Y67" s="805">
        <v>3600</v>
      </c>
      <c r="Z67" s="805">
        <v>3600</v>
      </c>
      <c r="AA67" s="805">
        <v>0</v>
      </c>
      <c r="AB67" s="805">
        <v>0</v>
      </c>
      <c r="AC67" s="805">
        <v>0</v>
      </c>
      <c r="AD67" s="805">
        <v>0</v>
      </c>
      <c r="AE67" s="805">
        <v>0</v>
      </c>
      <c r="AF67" s="805">
        <v>0</v>
      </c>
      <c r="AG67" s="805">
        <v>0</v>
      </c>
      <c r="AH67" s="805">
        <v>0</v>
      </c>
    </row>
    <row r="68" spans="1:34">
      <c r="A68" s="1712"/>
      <c r="B68" s="1712" t="s">
        <v>3663</v>
      </c>
      <c r="C68" s="1712"/>
      <c r="D68" s="1712"/>
      <c r="E68" s="1712"/>
      <c r="F68" s="1711" t="s">
        <v>2212</v>
      </c>
      <c r="G68" s="1712"/>
      <c r="H68" s="1712"/>
      <c r="I68" s="1712"/>
      <c r="J68" s="1712"/>
      <c r="K68" s="1722" t="s">
        <v>273</v>
      </c>
      <c r="L68" s="1711"/>
      <c r="M68" s="1712"/>
      <c r="N68" s="1712"/>
      <c r="O68" s="1712"/>
      <c r="P68" s="1712"/>
      <c r="Q68" s="1714" t="s">
        <v>3664</v>
      </c>
      <c r="R68" s="1712"/>
      <c r="S68" s="1712"/>
      <c r="T68" s="1712"/>
      <c r="U68" s="1712">
        <v>0</v>
      </c>
      <c r="V68" s="1694"/>
      <c r="W68" s="805">
        <v>0</v>
      </c>
      <c r="X68" s="805" t="b">
        <v>0</v>
      </c>
      <c r="Y68" s="805">
        <v>0</v>
      </c>
      <c r="Z68" s="805">
        <v>0</v>
      </c>
      <c r="AA68" s="805">
        <v>0</v>
      </c>
      <c r="AB68" s="805">
        <v>0</v>
      </c>
      <c r="AC68" s="805">
        <v>0</v>
      </c>
      <c r="AD68" s="805">
        <v>0</v>
      </c>
      <c r="AE68" s="805">
        <v>0</v>
      </c>
      <c r="AF68" s="805">
        <v>0</v>
      </c>
      <c r="AG68" s="805">
        <v>0</v>
      </c>
      <c r="AH68" s="805">
        <v>0</v>
      </c>
    </row>
    <row r="69" spans="1:34">
      <c r="A69" s="1712"/>
      <c r="B69" s="1712" t="s">
        <v>3665</v>
      </c>
      <c r="C69" s="1712"/>
      <c r="D69" s="1712"/>
      <c r="E69" s="1712"/>
      <c r="F69" s="1712"/>
      <c r="G69" s="1712"/>
      <c r="H69" s="1712"/>
      <c r="I69" s="1712"/>
      <c r="J69" s="1712"/>
      <c r="K69" s="1713"/>
      <c r="L69" s="1712"/>
      <c r="M69" s="1712"/>
      <c r="N69" s="1712"/>
      <c r="O69" s="1712"/>
      <c r="P69" s="1712"/>
      <c r="Q69" s="1712"/>
      <c r="R69" s="1712"/>
      <c r="S69" s="1712"/>
      <c r="T69" s="1712"/>
      <c r="U69" s="1712">
        <v>0</v>
      </c>
      <c r="V69" s="1694"/>
      <c r="W69" s="805">
        <v>0</v>
      </c>
      <c r="X69" s="805" t="b">
        <v>0</v>
      </c>
      <c r="Y69" s="805">
        <v>0</v>
      </c>
      <c r="Z69" s="805">
        <v>0</v>
      </c>
      <c r="AA69" s="805">
        <v>0</v>
      </c>
      <c r="AB69" s="805">
        <v>0</v>
      </c>
      <c r="AC69" s="805">
        <v>0</v>
      </c>
      <c r="AD69" s="805">
        <v>0</v>
      </c>
      <c r="AE69" s="805">
        <v>0</v>
      </c>
      <c r="AF69" s="805">
        <v>0</v>
      </c>
      <c r="AG69" s="805">
        <v>0</v>
      </c>
      <c r="AH69" s="805">
        <v>0</v>
      </c>
    </row>
    <row r="70" spans="1:34">
      <c r="A70" s="1712"/>
      <c r="B70" s="1712" t="s">
        <v>3666</v>
      </c>
      <c r="C70" s="1712"/>
      <c r="D70" s="1712"/>
      <c r="E70" s="1712"/>
      <c r="F70" s="1712"/>
      <c r="G70" s="1712"/>
      <c r="H70" s="1712"/>
      <c r="I70" s="1712"/>
      <c r="J70" s="1712"/>
      <c r="K70" s="1701"/>
      <c r="L70" s="1712"/>
      <c r="M70" s="1712"/>
      <c r="N70" s="1712"/>
      <c r="O70" s="1712"/>
      <c r="P70" s="1712"/>
      <c r="Q70" s="1712"/>
      <c r="R70" s="1712"/>
      <c r="S70" s="1712"/>
      <c r="T70" s="1712"/>
      <c r="U70" s="1712">
        <v>0</v>
      </c>
      <c r="V70" s="1694"/>
      <c r="W70" s="805">
        <v>0</v>
      </c>
      <c r="X70" s="805" t="b">
        <v>0</v>
      </c>
      <c r="Y70" s="805">
        <v>0</v>
      </c>
      <c r="Z70" s="805">
        <v>0</v>
      </c>
      <c r="AA70" s="805">
        <v>0</v>
      </c>
      <c r="AB70" s="805">
        <v>0</v>
      </c>
      <c r="AC70" s="805">
        <v>0</v>
      </c>
      <c r="AD70" s="805">
        <v>0</v>
      </c>
      <c r="AE70" s="805">
        <v>0</v>
      </c>
      <c r="AF70" s="805">
        <v>0</v>
      </c>
      <c r="AG70" s="805">
        <v>0</v>
      </c>
      <c r="AH70" s="805">
        <v>0</v>
      </c>
    </row>
    <row r="71" spans="1:34">
      <c r="A71" s="1710"/>
      <c r="B71" s="1710"/>
      <c r="C71" s="1710"/>
      <c r="D71" s="1710"/>
      <c r="E71" s="1710"/>
      <c r="F71" s="1710"/>
      <c r="G71" s="1710"/>
      <c r="H71" s="1710"/>
      <c r="I71" s="1710"/>
      <c r="J71" s="1710"/>
      <c r="K71" s="1726"/>
      <c r="L71" s="1710"/>
      <c r="M71" s="1710"/>
      <c r="N71" s="1710"/>
      <c r="O71" s="1710"/>
      <c r="P71" s="1710"/>
      <c r="Q71" s="1710"/>
      <c r="R71" s="1710"/>
      <c r="S71" s="1710"/>
      <c r="T71" s="1710"/>
      <c r="U71" s="1710"/>
      <c r="V71" s="1694"/>
    </row>
    <row r="72" spans="1:34">
      <c r="A72" s="1711" t="s">
        <v>3667</v>
      </c>
      <c r="B72" s="1712" t="s">
        <v>3668</v>
      </c>
      <c r="C72" s="1712">
        <v>24</v>
      </c>
      <c r="D72" s="1712">
        <v>42200</v>
      </c>
      <c r="E72" s="1711" t="s">
        <v>2207</v>
      </c>
      <c r="F72" s="1711" t="s">
        <v>3669</v>
      </c>
      <c r="G72" s="1711" t="s">
        <v>3581</v>
      </c>
      <c r="H72" s="1711" t="s">
        <v>3670</v>
      </c>
      <c r="I72" s="1711" t="s">
        <v>2199</v>
      </c>
      <c r="J72" s="1711" t="s">
        <v>2184</v>
      </c>
      <c r="K72" s="1713">
        <v>26.7</v>
      </c>
      <c r="L72" s="1711">
        <v>1952</v>
      </c>
      <c r="M72" s="1711" t="s">
        <v>3658</v>
      </c>
      <c r="N72" s="1711" t="s">
        <v>3671</v>
      </c>
      <c r="O72" s="1711" t="s">
        <v>3672</v>
      </c>
      <c r="P72" s="1714" t="s">
        <v>3673</v>
      </c>
      <c r="Q72" s="1714" t="s">
        <v>3674</v>
      </c>
      <c r="R72" s="1712">
        <v>10</v>
      </c>
      <c r="S72" s="1712">
        <v>38</v>
      </c>
      <c r="T72" s="1712">
        <v>76</v>
      </c>
      <c r="U72" s="1711" t="s">
        <v>3589</v>
      </c>
      <c r="V72" s="1694"/>
      <c r="W72" s="805">
        <v>0</v>
      </c>
      <c r="X72" s="805" t="b">
        <v>1</v>
      </c>
      <c r="Y72" s="805">
        <v>42200</v>
      </c>
      <c r="Z72" s="805">
        <v>42200</v>
      </c>
      <c r="AA72" s="805">
        <v>0</v>
      </c>
      <c r="AB72" s="805">
        <v>0</v>
      </c>
      <c r="AC72" s="805">
        <v>0</v>
      </c>
      <c r="AD72" s="805">
        <v>0</v>
      </c>
      <c r="AE72" s="805">
        <v>0</v>
      </c>
      <c r="AF72" s="805">
        <v>0</v>
      </c>
      <c r="AG72" s="805">
        <v>0</v>
      </c>
      <c r="AH72" s="805">
        <v>0</v>
      </c>
    </row>
    <row r="73" spans="1:34">
      <c r="A73" s="1712"/>
      <c r="B73" s="1712" t="s">
        <v>3675</v>
      </c>
      <c r="C73" s="1712"/>
      <c r="D73" s="1712"/>
      <c r="E73" s="1712"/>
      <c r="F73" s="1712"/>
      <c r="G73" s="1712"/>
      <c r="H73" s="1712"/>
      <c r="I73" s="1712"/>
      <c r="J73" s="1712"/>
      <c r="K73" s="1722"/>
      <c r="L73" s="1711">
        <v>0</v>
      </c>
      <c r="M73" s="1712"/>
      <c r="N73" s="1712"/>
      <c r="O73" s="1712"/>
      <c r="P73" s="1715"/>
      <c r="Q73" s="1714" t="s">
        <v>3676</v>
      </c>
      <c r="R73" s="1712"/>
      <c r="S73" s="1712">
        <v>39</v>
      </c>
      <c r="T73" s="1712"/>
      <c r="U73" s="1712">
        <v>0</v>
      </c>
      <c r="V73" s="1694"/>
      <c r="W73" s="805">
        <v>0</v>
      </c>
      <c r="X73" s="805" t="b">
        <v>0</v>
      </c>
      <c r="Y73" s="805">
        <v>0</v>
      </c>
      <c r="Z73" s="805">
        <v>0</v>
      </c>
      <c r="AA73" s="805">
        <v>0</v>
      </c>
      <c r="AB73" s="805">
        <v>0</v>
      </c>
      <c r="AC73" s="805">
        <v>0</v>
      </c>
      <c r="AD73" s="805">
        <v>0</v>
      </c>
      <c r="AE73" s="805">
        <v>0</v>
      </c>
      <c r="AF73" s="805">
        <v>0</v>
      </c>
      <c r="AG73" s="805">
        <v>0</v>
      </c>
      <c r="AH73" s="805">
        <v>0</v>
      </c>
    </row>
    <row r="74" spans="1:34">
      <c r="A74" s="1712"/>
      <c r="B74" s="1712" t="s">
        <v>3677</v>
      </c>
      <c r="C74" s="1712"/>
      <c r="D74" s="1712"/>
      <c r="E74" s="1712"/>
      <c r="F74" s="1712"/>
      <c r="G74" s="1712"/>
      <c r="H74" s="1712"/>
      <c r="I74" s="1712"/>
      <c r="J74" s="1712"/>
      <c r="K74" s="1713"/>
      <c r="L74" s="1712"/>
      <c r="M74" s="1712"/>
      <c r="N74" s="1712"/>
      <c r="O74" s="1712"/>
      <c r="P74" s="1715"/>
      <c r="Q74" s="1714" t="s">
        <v>3678</v>
      </c>
      <c r="R74" s="1712"/>
      <c r="S74" s="1712">
        <v>40</v>
      </c>
      <c r="T74" s="1712"/>
      <c r="U74" s="1712">
        <v>0</v>
      </c>
      <c r="V74" s="1694"/>
      <c r="W74" s="805">
        <v>0</v>
      </c>
      <c r="X74" s="805" t="b">
        <v>0</v>
      </c>
      <c r="Y74" s="805">
        <v>0</v>
      </c>
      <c r="Z74" s="805">
        <v>0</v>
      </c>
      <c r="AA74" s="805">
        <v>0</v>
      </c>
      <c r="AB74" s="805">
        <v>0</v>
      </c>
      <c r="AC74" s="805">
        <v>0</v>
      </c>
      <c r="AD74" s="805">
        <v>0</v>
      </c>
      <c r="AE74" s="805">
        <v>0</v>
      </c>
      <c r="AF74" s="805">
        <v>0</v>
      </c>
      <c r="AG74" s="805">
        <v>0</v>
      </c>
      <c r="AH74" s="805">
        <v>0</v>
      </c>
    </row>
    <row r="75" spans="1:34">
      <c r="A75" s="1716"/>
      <c r="B75" s="1716"/>
      <c r="C75" s="1716"/>
      <c r="D75" s="1716"/>
      <c r="E75" s="1716"/>
      <c r="F75" s="1716"/>
      <c r="G75" s="1716"/>
      <c r="H75" s="1716"/>
      <c r="I75" s="1716"/>
      <c r="J75" s="1716"/>
      <c r="K75" s="1717"/>
      <c r="L75" s="1716"/>
      <c r="M75" s="1716"/>
      <c r="N75" s="1716"/>
      <c r="O75" s="1716"/>
      <c r="P75" s="1727"/>
      <c r="Q75" s="1728" t="s">
        <v>3679</v>
      </c>
      <c r="R75" s="1716"/>
      <c r="S75" s="1716"/>
      <c r="T75" s="1716"/>
      <c r="U75" s="1712">
        <v>0</v>
      </c>
      <c r="V75" s="1694"/>
      <c r="W75" s="805">
        <v>0</v>
      </c>
      <c r="X75" s="805" t="b">
        <v>0</v>
      </c>
      <c r="Y75" s="805">
        <v>0</v>
      </c>
      <c r="Z75" s="805">
        <v>0</v>
      </c>
      <c r="AA75" s="805">
        <v>0</v>
      </c>
      <c r="AB75" s="805">
        <v>0</v>
      </c>
      <c r="AC75" s="805">
        <v>0</v>
      </c>
      <c r="AD75" s="805">
        <v>0</v>
      </c>
      <c r="AE75" s="805">
        <v>0</v>
      </c>
      <c r="AF75" s="805">
        <v>0</v>
      </c>
      <c r="AG75" s="805">
        <v>0</v>
      </c>
      <c r="AH75" s="805">
        <v>0</v>
      </c>
    </row>
    <row r="76" spans="1:34">
      <c r="A76" s="1718"/>
      <c r="B76" s="1718"/>
      <c r="C76" s="1718"/>
      <c r="D76" s="1718"/>
      <c r="E76" s="1718"/>
      <c r="F76" s="1718"/>
      <c r="G76" s="1718"/>
      <c r="H76" s="1718"/>
      <c r="I76" s="1718"/>
      <c r="J76" s="1718"/>
      <c r="K76" s="1719"/>
      <c r="L76" s="1718"/>
      <c r="M76" s="1718"/>
      <c r="N76" s="1718"/>
      <c r="O76" s="1718"/>
      <c r="P76" s="1729"/>
      <c r="Q76" s="1730"/>
      <c r="R76" s="1718"/>
      <c r="S76" s="1718"/>
      <c r="T76" s="1718"/>
      <c r="U76" s="1720"/>
      <c r="V76" s="1694"/>
    </row>
    <row r="77" spans="1:34">
      <c r="A77" s="1718" t="s">
        <v>3463</v>
      </c>
      <c r="B77" s="1718" t="s">
        <v>3464</v>
      </c>
      <c r="C77" s="1718"/>
      <c r="D77" s="1718"/>
      <c r="E77" s="1718"/>
      <c r="F77" s="1718"/>
      <c r="G77" s="1718"/>
      <c r="H77" s="1718"/>
      <c r="I77" s="1718"/>
      <c r="J77" s="1718"/>
      <c r="K77" s="1719"/>
      <c r="L77" s="1718"/>
      <c r="M77" s="1718"/>
      <c r="N77" s="1718"/>
      <c r="O77" s="1718"/>
      <c r="P77" s="1729"/>
      <c r="Q77" s="1730"/>
      <c r="R77" s="1718"/>
      <c r="S77" s="1718"/>
      <c r="T77" s="1718"/>
      <c r="U77" s="1720"/>
      <c r="V77" s="1694"/>
    </row>
    <row r="78" spans="1:34">
      <c r="A78" s="1718"/>
      <c r="B78" s="1718"/>
      <c r="C78" s="1718"/>
      <c r="D78" s="1718"/>
      <c r="E78" s="1718"/>
      <c r="F78" s="1718"/>
      <c r="G78" s="1718"/>
      <c r="H78" s="1718"/>
      <c r="I78" s="1718"/>
      <c r="J78" s="1718"/>
      <c r="K78" s="1719"/>
      <c r="L78" s="1718"/>
      <c r="M78" s="1718"/>
      <c r="N78" s="1718"/>
      <c r="O78" s="1718"/>
      <c r="P78" s="1729"/>
      <c r="Q78" s="1730"/>
      <c r="R78" s="1718"/>
      <c r="S78" s="1718"/>
      <c r="T78" s="1718"/>
      <c r="U78" s="1720"/>
      <c r="V78" s="1694"/>
    </row>
    <row r="79" spans="1:34">
      <c r="A79" s="1710"/>
      <c r="B79" s="1710"/>
      <c r="C79" s="1710"/>
      <c r="D79" s="1710"/>
      <c r="E79" s="1710"/>
      <c r="F79" s="1710"/>
      <c r="G79" s="1710"/>
      <c r="H79" s="1710"/>
      <c r="I79" s="1710"/>
      <c r="J79" s="1710"/>
      <c r="K79" s="1710"/>
      <c r="L79" s="1710"/>
      <c r="M79" s="1710"/>
      <c r="N79" s="1710"/>
      <c r="O79" s="1710"/>
      <c r="P79" s="1710"/>
      <c r="Q79" s="1710"/>
      <c r="R79" s="1710"/>
      <c r="S79" s="1710"/>
      <c r="T79" s="1710"/>
      <c r="U79" s="1710"/>
      <c r="V79" s="1694"/>
    </row>
    <row r="80" spans="1:34">
      <c r="A80" s="1711" t="s">
        <v>3680</v>
      </c>
      <c r="B80" s="1712" t="s">
        <v>3681</v>
      </c>
      <c r="C80" s="1712">
        <v>20</v>
      </c>
      <c r="D80" s="1712">
        <v>12500</v>
      </c>
      <c r="E80" s="1711" t="s">
        <v>3620</v>
      </c>
      <c r="F80" s="1711" t="s">
        <v>3608</v>
      </c>
      <c r="G80" s="1711" t="s">
        <v>3581</v>
      </c>
      <c r="H80" s="1711" t="s">
        <v>3670</v>
      </c>
      <c r="I80" s="1711" t="s">
        <v>2199</v>
      </c>
      <c r="J80" s="1711" t="s">
        <v>2184</v>
      </c>
      <c r="K80" s="1713">
        <v>26.6</v>
      </c>
      <c r="L80" s="1711">
        <v>1952</v>
      </c>
      <c r="M80" s="1711" t="s">
        <v>3658</v>
      </c>
      <c r="N80" s="1711" t="s">
        <v>3682</v>
      </c>
      <c r="O80" s="1711" t="s">
        <v>3672</v>
      </c>
      <c r="P80" s="1711" t="s">
        <v>3683</v>
      </c>
      <c r="Q80" s="1711" t="s">
        <v>3684</v>
      </c>
      <c r="R80" s="1712">
        <v>10</v>
      </c>
      <c r="S80" s="1712">
        <v>40</v>
      </c>
      <c r="T80" s="1712">
        <v>57</v>
      </c>
      <c r="U80" s="1711" t="s">
        <v>3589</v>
      </c>
      <c r="V80" s="1694"/>
      <c r="W80" s="805">
        <v>0</v>
      </c>
      <c r="X80" s="805" t="b">
        <v>1</v>
      </c>
      <c r="Y80" s="805">
        <v>12500</v>
      </c>
      <c r="Z80" s="805">
        <v>12500</v>
      </c>
      <c r="AA80" s="805">
        <v>0</v>
      </c>
      <c r="AB80" s="805">
        <v>0</v>
      </c>
      <c r="AC80" s="805">
        <v>0</v>
      </c>
      <c r="AD80" s="805">
        <v>0</v>
      </c>
      <c r="AE80" s="805">
        <v>0</v>
      </c>
      <c r="AF80" s="805">
        <v>0</v>
      </c>
      <c r="AG80" s="805">
        <v>0</v>
      </c>
      <c r="AH80" s="805">
        <v>0</v>
      </c>
    </row>
    <row r="81" spans="1:34">
      <c r="A81" s="1712"/>
      <c r="B81" s="1712" t="s">
        <v>3685</v>
      </c>
      <c r="C81" s="1712"/>
      <c r="D81" s="1712"/>
      <c r="E81" s="1712"/>
      <c r="F81" s="1711" t="s">
        <v>2212</v>
      </c>
      <c r="G81" s="1712"/>
      <c r="H81" s="1712"/>
      <c r="I81" s="1712"/>
      <c r="J81" s="1712"/>
      <c r="K81" s="1722" t="s">
        <v>273</v>
      </c>
      <c r="L81" s="1711"/>
      <c r="M81" s="1712"/>
      <c r="N81" s="1712">
        <v>0</v>
      </c>
      <c r="O81" s="1711" t="s">
        <v>3686</v>
      </c>
      <c r="P81" s="1712"/>
      <c r="Q81" s="1711" t="s">
        <v>3687</v>
      </c>
      <c r="R81" s="1712"/>
      <c r="S81" s="1712">
        <v>42</v>
      </c>
      <c r="T81" s="1712"/>
      <c r="U81" s="1712">
        <v>0</v>
      </c>
      <c r="V81" s="1694"/>
      <c r="W81" s="805">
        <v>0</v>
      </c>
      <c r="X81" s="805" t="b">
        <v>0</v>
      </c>
      <c r="Y81" s="805">
        <v>0</v>
      </c>
      <c r="Z81" s="805">
        <v>0</v>
      </c>
      <c r="AA81" s="805">
        <v>0</v>
      </c>
      <c r="AB81" s="805">
        <v>0</v>
      </c>
      <c r="AC81" s="805">
        <v>0</v>
      </c>
      <c r="AD81" s="805">
        <v>0</v>
      </c>
      <c r="AE81" s="805">
        <v>0</v>
      </c>
      <c r="AF81" s="805">
        <v>0</v>
      </c>
      <c r="AG81" s="805">
        <v>0</v>
      </c>
      <c r="AH81" s="805">
        <v>0</v>
      </c>
    </row>
    <row r="82" spans="1:34">
      <c r="A82" s="1712"/>
      <c r="B82" s="1712" t="s">
        <v>3688</v>
      </c>
      <c r="C82" s="1712">
        <v>20</v>
      </c>
      <c r="D82" s="1712">
        <v>12500</v>
      </c>
      <c r="E82" s="1711" t="s">
        <v>3620</v>
      </c>
      <c r="F82" s="1711" t="s">
        <v>3689</v>
      </c>
      <c r="G82" s="1711" t="s">
        <v>3690</v>
      </c>
      <c r="H82" s="1711" t="s">
        <v>3691</v>
      </c>
      <c r="I82" s="1711" t="s">
        <v>2199</v>
      </c>
      <c r="J82" s="1711" t="s">
        <v>2184</v>
      </c>
      <c r="K82" s="1713">
        <v>22.1</v>
      </c>
      <c r="L82" s="1711">
        <v>1952</v>
      </c>
      <c r="M82" s="1711" t="s">
        <v>3658</v>
      </c>
      <c r="N82" s="1711" t="s">
        <v>3682</v>
      </c>
      <c r="O82" s="1712"/>
      <c r="P82" s="1712"/>
      <c r="Q82" s="1711" t="s">
        <v>3692</v>
      </c>
      <c r="R82" s="1712"/>
      <c r="S82" s="1712">
        <v>43</v>
      </c>
      <c r="T82" s="1712"/>
      <c r="U82" s="1712">
        <v>0</v>
      </c>
      <c r="V82" s="1694"/>
      <c r="W82" s="805">
        <v>0</v>
      </c>
      <c r="X82" s="805" t="b">
        <v>1</v>
      </c>
      <c r="Y82" s="805">
        <v>12500</v>
      </c>
      <c r="Z82" s="805">
        <v>12500</v>
      </c>
      <c r="AA82" s="805">
        <v>0</v>
      </c>
      <c r="AB82" s="805">
        <v>0</v>
      </c>
      <c r="AC82" s="805">
        <v>0</v>
      </c>
      <c r="AD82" s="805">
        <v>0</v>
      </c>
      <c r="AE82" s="805">
        <v>0</v>
      </c>
      <c r="AF82" s="805">
        <v>0</v>
      </c>
      <c r="AG82" s="805">
        <v>0</v>
      </c>
      <c r="AH82" s="805">
        <v>0</v>
      </c>
    </row>
    <row r="83" spans="1:34">
      <c r="A83" s="1712"/>
      <c r="B83" s="1712" t="s">
        <v>3693</v>
      </c>
      <c r="C83" s="1712">
        <v>20</v>
      </c>
      <c r="D83" s="1712">
        <v>8500</v>
      </c>
      <c r="E83" s="1711" t="s">
        <v>3620</v>
      </c>
      <c r="F83" s="1711" t="s">
        <v>3689</v>
      </c>
      <c r="G83" s="1711" t="s">
        <v>3690</v>
      </c>
      <c r="H83" s="1711" t="s">
        <v>3694</v>
      </c>
      <c r="I83" s="1711" t="s">
        <v>2199</v>
      </c>
      <c r="J83" s="1711" t="s">
        <v>2184</v>
      </c>
      <c r="K83" s="1713">
        <v>22.1</v>
      </c>
      <c r="L83" s="1711" t="s">
        <v>3648</v>
      </c>
      <c r="M83" s="1711" t="s">
        <v>3658</v>
      </c>
      <c r="N83" s="1711" t="s">
        <v>3682</v>
      </c>
      <c r="O83" s="1712"/>
      <c r="P83" s="1712"/>
      <c r="Q83" s="1711" t="s">
        <v>3695</v>
      </c>
      <c r="R83" s="1712"/>
      <c r="S83" s="1712"/>
      <c r="T83" s="1712"/>
      <c r="U83" s="1712">
        <v>0</v>
      </c>
      <c r="V83" s="1694"/>
      <c r="W83" s="805">
        <v>0</v>
      </c>
      <c r="X83" s="805" t="b">
        <v>1</v>
      </c>
      <c r="Y83" s="805">
        <v>8500</v>
      </c>
      <c r="Z83" s="805">
        <v>8500</v>
      </c>
      <c r="AA83" s="805">
        <v>0</v>
      </c>
      <c r="AB83" s="805">
        <v>0</v>
      </c>
      <c r="AC83" s="805">
        <v>0</v>
      </c>
      <c r="AD83" s="805">
        <v>0</v>
      </c>
      <c r="AE83" s="805">
        <v>0</v>
      </c>
      <c r="AF83" s="805">
        <v>0</v>
      </c>
      <c r="AG83" s="805">
        <v>0</v>
      </c>
      <c r="AH83" s="805">
        <v>0</v>
      </c>
    </row>
    <row r="84" spans="1:34">
      <c r="A84" s="1712"/>
      <c r="B84" s="1712"/>
      <c r="C84" s="1712"/>
      <c r="D84" s="1712"/>
      <c r="E84" s="1711" t="s">
        <v>2207</v>
      </c>
      <c r="F84" s="1711" t="s">
        <v>273</v>
      </c>
      <c r="G84" s="1711" t="s">
        <v>273</v>
      </c>
      <c r="H84" s="1711" t="s">
        <v>273</v>
      </c>
      <c r="I84" s="1711" t="s">
        <v>273</v>
      </c>
      <c r="J84" s="1711" t="s">
        <v>273</v>
      </c>
      <c r="K84" s="1722" t="s">
        <v>273</v>
      </c>
      <c r="L84" s="1711" t="s">
        <v>3584</v>
      </c>
      <c r="M84" s="1711" t="s">
        <v>273</v>
      </c>
      <c r="N84" s="1711" t="s">
        <v>273</v>
      </c>
      <c r="O84" s="1712"/>
      <c r="P84" s="1712"/>
      <c r="Q84" s="1712">
        <v>0</v>
      </c>
      <c r="R84" s="1712"/>
      <c r="S84" s="1712"/>
      <c r="T84" s="1712"/>
      <c r="U84" s="1712">
        <v>0</v>
      </c>
      <c r="V84" s="1694"/>
      <c r="W84" s="805">
        <v>0</v>
      </c>
      <c r="X84" s="805" t="b">
        <v>0</v>
      </c>
      <c r="Y84" s="805">
        <v>0</v>
      </c>
      <c r="Z84" s="805">
        <v>0</v>
      </c>
      <c r="AA84" s="805">
        <v>0</v>
      </c>
      <c r="AB84" s="805">
        <v>0</v>
      </c>
      <c r="AC84" s="805">
        <v>0</v>
      </c>
      <c r="AD84" s="805">
        <v>0</v>
      </c>
      <c r="AE84" s="805">
        <v>0</v>
      </c>
      <c r="AF84" s="805">
        <v>0</v>
      </c>
      <c r="AG84" s="805">
        <v>0</v>
      </c>
      <c r="AH84" s="805">
        <v>0</v>
      </c>
    </row>
    <row r="85" spans="1:34">
      <c r="A85" s="1712"/>
      <c r="B85" s="1712"/>
      <c r="C85" s="1712"/>
      <c r="D85" s="1712"/>
      <c r="E85" s="1712"/>
      <c r="F85" s="1712"/>
      <c r="G85" s="1712"/>
      <c r="H85" s="1712"/>
      <c r="I85" s="1712"/>
      <c r="J85" s="1712"/>
      <c r="K85" s="1722"/>
      <c r="L85" s="1711"/>
      <c r="M85" s="1712"/>
      <c r="N85" s="1712"/>
      <c r="O85" s="1712"/>
      <c r="P85" s="1712"/>
      <c r="Q85" s="1712"/>
      <c r="R85" s="1712"/>
      <c r="S85" s="1712"/>
      <c r="T85" s="1712"/>
      <c r="U85" s="1712">
        <v>0</v>
      </c>
      <c r="V85" s="1694"/>
      <c r="W85" s="805">
        <v>0</v>
      </c>
      <c r="X85" s="805" t="b">
        <v>0</v>
      </c>
      <c r="Y85" s="805">
        <v>0</v>
      </c>
      <c r="Z85" s="805">
        <v>0</v>
      </c>
      <c r="AA85" s="805">
        <v>0</v>
      </c>
      <c r="AB85" s="805">
        <v>0</v>
      </c>
      <c r="AC85" s="805">
        <v>0</v>
      </c>
      <c r="AD85" s="805">
        <v>0</v>
      </c>
      <c r="AE85" s="805">
        <v>0</v>
      </c>
      <c r="AF85" s="805">
        <v>0</v>
      </c>
      <c r="AG85" s="805">
        <v>0</v>
      </c>
      <c r="AH85" s="805">
        <v>0</v>
      </c>
    </row>
    <row r="86" spans="1:34">
      <c r="A86" s="1710"/>
      <c r="B86" s="1710"/>
      <c r="C86" s="1710"/>
      <c r="D86" s="1710"/>
      <c r="E86" s="1710"/>
      <c r="F86" s="1710"/>
      <c r="G86" s="1710"/>
      <c r="H86" s="1710"/>
      <c r="I86" s="1710"/>
      <c r="J86" s="1710"/>
      <c r="K86" s="1710"/>
      <c r="L86" s="1710"/>
      <c r="M86" s="1710"/>
      <c r="N86" s="1710"/>
      <c r="O86" s="1710"/>
      <c r="P86" s="1710"/>
      <c r="Q86" s="1710"/>
      <c r="R86" s="1710"/>
      <c r="S86" s="1710"/>
      <c r="T86" s="1710"/>
      <c r="U86" s="1710"/>
      <c r="V86" s="1694"/>
    </row>
    <row r="87" spans="1:34">
      <c r="A87" s="1711" t="s">
        <v>3696</v>
      </c>
      <c r="B87" s="1712" t="s">
        <v>3697</v>
      </c>
      <c r="C87" s="1712">
        <v>16</v>
      </c>
      <c r="D87" s="1712">
        <v>11800</v>
      </c>
      <c r="E87" s="1711" t="s">
        <v>3620</v>
      </c>
      <c r="F87" s="1711" t="s">
        <v>3608</v>
      </c>
      <c r="G87" s="1711" t="s">
        <v>3690</v>
      </c>
      <c r="H87" s="1711" t="s">
        <v>3698</v>
      </c>
      <c r="I87" s="1711" t="s">
        <v>2199</v>
      </c>
      <c r="J87" s="1711" t="s">
        <v>2184</v>
      </c>
      <c r="K87" s="1713">
        <v>23.2</v>
      </c>
      <c r="L87" s="1711">
        <v>1952</v>
      </c>
      <c r="M87" s="1711" t="s">
        <v>3699</v>
      </c>
      <c r="N87" s="1711" t="s">
        <v>3700</v>
      </c>
      <c r="O87" s="1711" t="s">
        <v>3701</v>
      </c>
      <c r="P87" s="1711" t="s">
        <v>3661</v>
      </c>
      <c r="Q87" s="1711" t="s">
        <v>3702</v>
      </c>
      <c r="R87" s="1712">
        <v>10</v>
      </c>
      <c r="S87" s="1712">
        <v>41</v>
      </c>
      <c r="T87" s="1712">
        <v>65</v>
      </c>
      <c r="U87" s="1711" t="s">
        <v>3703</v>
      </c>
      <c r="V87" s="1694"/>
      <c r="W87" s="805">
        <v>0</v>
      </c>
      <c r="X87" s="805" t="b">
        <v>1</v>
      </c>
      <c r="Y87" s="805">
        <v>11800</v>
      </c>
      <c r="Z87" s="805">
        <v>11800</v>
      </c>
      <c r="AA87" s="805">
        <v>0</v>
      </c>
      <c r="AB87" s="805">
        <v>0</v>
      </c>
      <c r="AC87" s="805">
        <v>0</v>
      </c>
      <c r="AD87" s="805">
        <v>0</v>
      </c>
      <c r="AE87" s="805">
        <v>0</v>
      </c>
      <c r="AF87" s="805">
        <v>0</v>
      </c>
      <c r="AG87" s="805">
        <v>0</v>
      </c>
      <c r="AH87" s="805">
        <v>0</v>
      </c>
    </row>
    <row r="88" spans="1:34">
      <c r="A88" s="1712"/>
      <c r="B88" s="1712"/>
      <c r="C88" s="1712"/>
      <c r="D88" s="1712"/>
      <c r="E88" s="1712"/>
      <c r="F88" s="1711" t="s">
        <v>2212</v>
      </c>
      <c r="G88" s="1712"/>
      <c r="H88" s="1712"/>
      <c r="I88" s="1712"/>
      <c r="J88" s="1712"/>
      <c r="K88" s="1722" t="s">
        <v>273</v>
      </c>
      <c r="L88" s="1711">
        <v>0</v>
      </c>
      <c r="M88" s="1712"/>
      <c r="N88" s="1712">
        <v>0</v>
      </c>
      <c r="O88" s="1711" t="s">
        <v>3704</v>
      </c>
      <c r="P88" s="1712"/>
      <c r="Q88" s="1711" t="s">
        <v>3705</v>
      </c>
      <c r="R88" s="1712"/>
      <c r="S88" s="1712">
        <v>43</v>
      </c>
      <c r="T88" s="1712"/>
      <c r="U88" s="1712">
        <v>0</v>
      </c>
      <c r="V88" s="1694"/>
      <c r="W88" s="805">
        <v>0</v>
      </c>
      <c r="X88" s="805" t="b">
        <v>0</v>
      </c>
      <c r="Y88" s="805">
        <v>0</v>
      </c>
      <c r="Z88" s="805">
        <v>0</v>
      </c>
      <c r="AA88" s="805">
        <v>0</v>
      </c>
      <c r="AB88" s="805">
        <v>0</v>
      </c>
      <c r="AC88" s="805">
        <v>0</v>
      </c>
      <c r="AD88" s="805">
        <v>0</v>
      </c>
      <c r="AE88" s="805">
        <v>0</v>
      </c>
      <c r="AF88" s="805">
        <v>0</v>
      </c>
      <c r="AG88" s="805">
        <v>0</v>
      </c>
      <c r="AH88" s="805">
        <v>0</v>
      </c>
    </row>
    <row r="89" spans="1:34">
      <c r="A89" s="1712"/>
      <c r="B89" s="1712"/>
      <c r="C89" s="1712">
        <v>16</v>
      </c>
      <c r="D89" s="1712">
        <v>12000</v>
      </c>
      <c r="E89" s="1711" t="s">
        <v>3620</v>
      </c>
      <c r="F89" s="1711" t="s">
        <v>2208</v>
      </c>
      <c r="G89" s="1711" t="s">
        <v>3581</v>
      </c>
      <c r="H89" s="1711" t="s">
        <v>3582</v>
      </c>
      <c r="I89" s="1711" t="s">
        <v>2199</v>
      </c>
      <c r="J89" s="1711" t="s">
        <v>2184</v>
      </c>
      <c r="K89" s="1713">
        <v>21.3</v>
      </c>
      <c r="L89" s="1711">
        <v>1952</v>
      </c>
      <c r="M89" s="1711" t="s">
        <v>3699</v>
      </c>
      <c r="N89" s="1711" t="s">
        <v>3700</v>
      </c>
      <c r="O89" s="1712"/>
      <c r="P89" s="1712"/>
      <c r="Q89" s="1711" t="s">
        <v>3706</v>
      </c>
      <c r="R89" s="1712"/>
      <c r="S89" s="1712">
        <v>44</v>
      </c>
      <c r="T89" s="1712"/>
      <c r="U89" s="1712">
        <v>0</v>
      </c>
      <c r="V89" s="1694"/>
      <c r="W89" s="805">
        <v>0</v>
      </c>
      <c r="X89" s="805" t="b">
        <v>1</v>
      </c>
      <c r="Y89" s="805">
        <v>12000</v>
      </c>
      <c r="Z89" s="805">
        <v>12000</v>
      </c>
      <c r="AA89" s="805">
        <v>0</v>
      </c>
      <c r="AB89" s="805">
        <v>0</v>
      </c>
      <c r="AC89" s="805">
        <v>0</v>
      </c>
      <c r="AD89" s="805">
        <v>0</v>
      </c>
      <c r="AE89" s="805">
        <v>0</v>
      </c>
      <c r="AF89" s="805">
        <v>0</v>
      </c>
      <c r="AG89" s="805">
        <v>0</v>
      </c>
      <c r="AH89" s="805">
        <v>0</v>
      </c>
    </row>
    <row r="90" spans="1:34">
      <c r="A90" s="1712"/>
      <c r="B90" s="1712"/>
      <c r="C90" s="1712"/>
      <c r="D90" s="1712"/>
      <c r="E90" s="1712"/>
      <c r="F90" s="1711" t="s">
        <v>2212</v>
      </c>
      <c r="G90" s="1712"/>
      <c r="H90" s="1712"/>
      <c r="I90" s="1712"/>
      <c r="J90" s="1712"/>
      <c r="K90" s="1722" t="s">
        <v>273</v>
      </c>
      <c r="L90" s="1711">
        <v>0</v>
      </c>
      <c r="M90" s="1712"/>
      <c r="N90" s="1712">
        <v>0</v>
      </c>
      <c r="O90" s="1712"/>
      <c r="P90" s="1712"/>
      <c r="Q90" s="1711" t="s">
        <v>3707</v>
      </c>
      <c r="R90" s="1712"/>
      <c r="S90" s="1712"/>
      <c r="T90" s="1712"/>
      <c r="U90" s="1712">
        <v>0</v>
      </c>
      <c r="V90" s="1694"/>
      <c r="W90" s="805">
        <v>0</v>
      </c>
      <c r="X90" s="805" t="b">
        <v>0</v>
      </c>
      <c r="Y90" s="805">
        <v>0</v>
      </c>
      <c r="Z90" s="805">
        <v>0</v>
      </c>
      <c r="AA90" s="805">
        <v>0</v>
      </c>
      <c r="AB90" s="805">
        <v>0</v>
      </c>
      <c r="AC90" s="805">
        <v>0</v>
      </c>
      <c r="AD90" s="805">
        <v>0</v>
      </c>
      <c r="AE90" s="805">
        <v>0</v>
      </c>
      <c r="AF90" s="805">
        <v>0</v>
      </c>
      <c r="AG90" s="805">
        <v>0</v>
      </c>
      <c r="AH90" s="805">
        <v>0</v>
      </c>
    </row>
    <row r="91" spans="1:34">
      <c r="A91" s="1712"/>
      <c r="B91" s="1712"/>
      <c r="C91" s="1712"/>
      <c r="D91" s="1712"/>
      <c r="E91" s="1712"/>
      <c r="F91" s="1711"/>
      <c r="G91" s="1712"/>
      <c r="H91" s="1712"/>
      <c r="I91" s="1712"/>
      <c r="J91" s="1712"/>
      <c r="K91" s="1722"/>
      <c r="L91" s="1711"/>
      <c r="M91" s="1712"/>
      <c r="N91" s="1712"/>
      <c r="O91" s="1712"/>
      <c r="P91" s="1712"/>
      <c r="Q91" s="1711" t="s">
        <v>3708</v>
      </c>
      <c r="R91" s="1712"/>
      <c r="S91" s="1712"/>
      <c r="T91" s="1712"/>
      <c r="U91" s="1712"/>
      <c r="V91" s="1694"/>
    </row>
    <row r="92" spans="1:34">
      <c r="A92" s="1710"/>
      <c r="B92" s="1710"/>
      <c r="C92" s="1710"/>
      <c r="D92" s="1710"/>
      <c r="E92" s="1710"/>
      <c r="F92" s="1710"/>
      <c r="G92" s="1710"/>
      <c r="H92" s="1710"/>
      <c r="I92" s="1710"/>
      <c r="J92" s="1710"/>
      <c r="K92" s="1710"/>
      <c r="L92" s="1710"/>
      <c r="M92" s="1710"/>
      <c r="N92" s="1710"/>
      <c r="O92" s="1710"/>
      <c r="P92" s="1710"/>
      <c r="Q92" s="1710"/>
      <c r="R92" s="1710"/>
      <c r="S92" s="1710"/>
      <c r="T92" s="1710"/>
      <c r="U92" s="1710"/>
      <c r="V92" s="1694"/>
    </row>
    <row r="93" spans="1:34">
      <c r="A93" s="1711" t="s">
        <v>3709</v>
      </c>
      <c r="B93" s="1712" t="s">
        <v>3710</v>
      </c>
      <c r="C93" s="1712">
        <v>16</v>
      </c>
      <c r="D93" s="1712">
        <v>8000</v>
      </c>
      <c r="E93" s="1711" t="s">
        <v>3620</v>
      </c>
      <c r="F93" s="1711" t="s">
        <v>3608</v>
      </c>
      <c r="G93" s="1711" t="s">
        <v>3690</v>
      </c>
      <c r="H93" s="1711" t="s">
        <v>3698</v>
      </c>
      <c r="I93" s="1711" t="s">
        <v>2199</v>
      </c>
      <c r="J93" s="1711" t="s">
        <v>2184</v>
      </c>
      <c r="K93" s="1713">
        <v>23.2</v>
      </c>
      <c r="L93" s="1711">
        <v>1952</v>
      </c>
      <c r="M93" s="1711" t="s">
        <v>3699</v>
      </c>
      <c r="N93" s="1711" t="s">
        <v>3711</v>
      </c>
      <c r="O93" s="1712"/>
      <c r="P93" s="1711">
        <v>0</v>
      </c>
      <c r="Q93" s="1711" t="s">
        <v>3712</v>
      </c>
      <c r="R93" s="1711">
        <v>10</v>
      </c>
      <c r="S93" s="1711">
        <v>40</v>
      </c>
      <c r="T93" s="1711">
        <v>54</v>
      </c>
      <c r="U93" s="1712">
        <v>0</v>
      </c>
      <c r="V93" s="1694"/>
      <c r="W93" s="805">
        <v>0</v>
      </c>
      <c r="X93" s="805" t="b">
        <v>1</v>
      </c>
      <c r="Y93" s="805">
        <v>8000</v>
      </c>
      <c r="Z93" s="805">
        <v>8000</v>
      </c>
      <c r="AA93" s="805">
        <v>0</v>
      </c>
      <c r="AB93" s="805">
        <v>0</v>
      </c>
      <c r="AC93" s="805">
        <v>0</v>
      </c>
      <c r="AD93" s="805">
        <v>0</v>
      </c>
      <c r="AE93" s="805">
        <v>0</v>
      </c>
      <c r="AF93" s="805">
        <v>0</v>
      </c>
      <c r="AG93" s="805">
        <v>0</v>
      </c>
      <c r="AH93" s="805">
        <v>0</v>
      </c>
    </row>
    <row r="94" spans="1:34">
      <c r="A94" s="1712"/>
      <c r="B94" s="1712" t="s">
        <v>3713</v>
      </c>
      <c r="C94" s="1712"/>
      <c r="D94" s="1712"/>
      <c r="E94" s="1712"/>
      <c r="F94" s="1711" t="s">
        <v>2212</v>
      </c>
      <c r="G94" s="1712"/>
      <c r="H94" s="1712"/>
      <c r="I94" s="1712"/>
      <c r="J94" s="1712"/>
      <c r="K94" s="1722" t="s">
        <v>273</v>
      </c>
      <c r="L94" s="1711">
        <v>0</v>
      </c>
      <c r="M94" s="1712"/>
      <c r="N94" s="1712">
        <v>0</v>
      </c>
      <c r="O94" s="1712"/>
      <c r="P94" s="1711">
        <v>0</v>
      </c>
      <c r="Q94" s="1711" t="s">
        <v>3714</v>
      </c>
      <c r="R94" s="1711"/>
      <c r="S94" s="1711">
        <v>41</v>
      </c>
      <c r="T94" s="1712"/>
      <c r="U94" s="1712">
        <v>0</v>
      </c>
      <c r="V94" s="1694"/>
      <c r="W94" s="805">
        <v>0</v>
      </c>
      <c r="X94" s="805" t="b">
        <v>0</v>
      </c>
      <c r="Y94" s="805">
        <v>0</v>
      </c>
      <c r="Z94" s="805">
        <v>0</v>
      </c>
      <c r="AA94" s="805">
        <v>0</v>
      </c>
      <c r="AB94" s="805">
        <v>0</v>
      </c>
      <c r="AC94" s="805">
        <v>0</v>
      </c>
      <c r="AD94" s="805">
        <v>0</v>
      </c>
      <c r="AE94" s="805">
        <v>0</v>
      </c>
      <c r="AF94" s="805">
        <v>0</v>
      </c>
      <c r="AG94" s="805">
        <v>0</v>
      </c>
      <c r="AH94" s="805">
        <v>0</v>
      </c>
    </row>
    <row r="95" spans="1:34">
      <c r="A95" s="1712"/>
      <c r="B95" s="1712"/>
      <c r="C95" s="1712"/>
      <c r="D95" s="1712"/>
      <c r="E95" s="1712"/>
      <c r="F95" s="1712"/>
      <c r="G95" s="1712"/>
      <c r="H95" s="1712"/>
      <c r="I95" s="1712"/>
      <c r="J95" s="1712"/>
      <c r="K95" s="1712"/>
      <c r="L95" s="1712"/>
      <c r="M95" s="1712"/>
      <c r="N95" s="1712"/>
      <c r="O95" s="1712"/>
      <c r="P95" s="1712"/>
      <c r="Q95" s="1712"/>
      <c r="R95" s="1712"/>
      <c r="S95" s="1712"/>
      <c r="T95" s="1712"/>
      <c r="V95" s="1694"/>
    </row>
    <row r="96" spans="1:34">
      <c r="A96" s="1712"/>
      <c r="B96" s="1712"/>
      <c r="C96" s="1712"/>
      <c r="D96" s="1712"/>
      <c r="E96" s="1712"/>
      <c r="F96" s="1712"/>
      <c r="G96" s="1712"/>
      <c r="H96" s="1712"/>
      <c r="I96" s="1712"/>
      <c r="J96" s="1712"/>
      <c r="K96" s="1712"/>
      <c r="L96" s="1712"/>
      <c r="M96" s="1712"/>
      <c r="N96" s="1712"/>
      <c r="O96" s="1712"/>
      <c r="P96" s="1712"/>
      <c r="Q96" s="1712"/>
      <c r="R96" s="1712"/>
      <c r="S96" s="1712"/>
      <c r="T96" s="1712"/>
      <c r="V96" s="1694"/>
    </row>
    <row r="97" spans="1:34">
      <c r="A97" s="1710"/>
      <c r="B97" s="1710"/>
      <c r="C97" s="1710"/>
      <c r="D97" s="1710"/>
      <c r="E97" s="1710"/>
      <c r="F97" s="1710"/>
      <c r="G97" s="1710"/>
      <c r="H97" s="1710"/>
      <c r="I97" s="1710"/>
      <c r="J97" s="1710"/>
      <c r="K97" s="1710"/>
      <c r="L97" s="1710"/>
      <c r="M97" s="1710"/>
      <c r="N97" s="1710"/>
      <c r="O97" s="1710"/>
      <c r="P97" s="1710"/>
      <c r="Q97" s="1710"/>
      <c r="R97" s="1710"/>
      <c r="S97" s="1710"/>
      <c r="T97" s="1710"/>
      <c r="U97" s="1710"/>
      <c r="V97" s="1694"/>
    </row>
    <row r="98" spans="1:34">
      <c r="A98" s="1711" t="s">
        <v>3715</v>
      </c>
      <c r="B98" s="1712" t="s">
        <v>3716</v>
      </c>
      <c r="C98" s="1712">
        <v>20</v>
      </c>
      <c r="D98" s="1712">
        <v>87000</v>
      </c>
      <c r="E98" s="1711" t="s">
        <v>3620</v>
      </c>
      <c r="F98" s="1711" t="s">
        <v>2906</v>
      </c>
      <c r="G98" s="1711" t="s">
        <v>3717</v>
      </c>
      <c r="H98" s="1711" t="s">
        <v>3718</v>
      </c>
      <c r="I98" s="1711" t="s">
        <v>2199</v>
      </c>
      <c r="J98" s="1711" t="s">
        <v>3719</v>
      </c>
      <c r="K98" s="1713">
        <v>26.9</v>
      </c>
      <c r="L98" s="1711" t="s">
        <v>3720</v>
      </c>
      <c r="M98" s="1711" t="s">
        <v>3721</v>
      </c>
      <c r="N98" s="1711" t="s">
        <v>3722</v>
      </c>
      <c r="O98" s="1711" t="s">
        <v>3723</v>
      </c>
      <c r="P98" s="1711" t="s">
        <v>3724</v>
      </c>
      <c r="Q98" s="1711" t="s">
        <v>3725</v>
      </c>
      <c r="R98" s="1712">
        <v>10</v>
      </c>
      <c r="S98" s="1712">
        <v>51</v>
      </c>
      <c r="T98" s="1712">
        <v>155</v>
      </c>
      <c r="U98" s="1711" t="s">
        <v>3703</v>
      </c>
      <c r="V98" s="1694"/>
      <c r="W98" s="805">
        <v>0</v>
      </c>
      <c r="X98" s="805" t="b">
        <v>1</v>
      </c>
      <c r="Y98" s="805">
        <v>87000</v>
      </c>
      <c r="Z98" s="805">
        <v>87000</v>
      </c>
      <c r="AA98" s="805">
        <v>0</v>
      </c>
      <c r="AB98" s="805">
        <v>0</v>
      </c>
      <c r="AC98" s="805">
        <v>0</v>
      </c>
      <c r="AD98" s="805">
        <v>0</v>
      </c>
      <c r="AE98" s="805">
        <v>0</v>
      </c>
      <c r="AF98" s="805">
        <v>0</v>
      </c>
      <c r="AG98" s="805">
        <v>0</v>
      </c>
      <c r="AH98" s="805">
        <v>0</v>
      </c>
    </row>
    <row r="99" spans="1:34">
      <c r="A99" s="1712"/>
      <c r="B99" s="1712" t="s">
        <v>3726</v>
      </c>
      <c r="C99" s="1712"/>
      <c r="D99" s="1712"/>
      <c r="E99" s="1711" t="s">
        <v>3727</v>
      </c>
      <c r="F99" s="1712"/>
      <c r="G99" s="1712"/>
      <c r="H99" s="1712"/>
      <c r="I99" s="1712"/>
      <c r="J99" s="1712"/>
      <c r="K99" s="1722" t="s">
        <v>273</v>
      </c>
      <c r="L99" s="1711" t="s">
        <v>3648</v>
      </c>
      <c r="M99" s="1711" t="s">
        <v>3728</v>
      </c>
      <c r="N99" s="1712">
        <v>0</v>
      </c>
      <c r="O99" s="1712">
        <v>0</v>
      </c>
      <c r="P99" s="1712">
        <v>0</v>
      </c>
      <c r="Q99" s="1711" t="s">
        <v>3729</v>
      </c>
      <c r="R99" s="1712"/>
      <c r="S99" s="1712">
        <v>52</v>
      </c>
      <c r="T99" s="1712"/>
      <c r="U99" s="1712">
        <v>0</v>
      </c>
      <c r="V99" s="1694"/>
      <c r="W99" s="805">
        <v>0</v>
      </c>
      <c r="X99" s="805" t="b">
        <v>0</v>
      </c>
      <c r="Y99" s="805">
        <v>0</v>
      </c>
      <c r="Z99" s="805">
        <v>0</v>
      </c>
      <c r="AA99" s="805">
        <v>0</v>
      </c>
      <c r="AB99" s="805">
        <v>0</v>
      </c>
      <c r="AC99" s="805">
        <v>0</v>
      </c>
      <c r="AD99" s="805">
        <v>0</v>
      </c>
      <c r="AE99" s="805">
        <v>0</v>
      </c>
      <c r="AF99" s="805">
        <v>0</v>
      </c>
      <c r="AG99" s="805">
        <v>0</v>
      </c>
      <c r="AH99" s="805">
        <v>0</v>
      </c>
    </row>
    <row r="100" spans="1:34">
      <c r="A100" s="1710"/>
      <c r="B100" s="1710"/>
      <c r="C100" s="1710"/>
      <c r="D100" s="1710"/>
      <c r="E100" s="1710"/>
      <c r="F100" s="1710"/>
      <c r="G100" s="1710"/>
      <c r="H100" s="1710"/>
      <c r="I100" s="1710"/>
      <c r="J100" s="1710"/>
      <c r="K100" s="1710"/>
      <c r="L100" s="1710"/>
      <c r="M100" s="1710"/>
      <c r="N100" s="1710"/>
      <c r="O100" s="1710"/>
      <c r="P100" s="1710"/>
      <c r="Q100" s="1710"/>
      <c r="R100" s="1710"/>
      <c r="S100" s="1710"/>
      <c r="T100" s="1710"/>
      <c r="U100" s="1710"/>
      <c r="V100" s="1694"/>
    </row>
    <row r="101" spans="1:34" ht="15.75">
      <c r="A101" s="1711" t="s">
        <v>3730</v>
      </c>
      <c r="B101" s="1712" t="s">
        <v>3731</v>
      </c>
      <c r="C101" s="1712">
        <v>30</v>
      </c>
      <c r="D101" s="1712">
        <v>20718.5</v>
      </c>
      <c r="E101" s="1711" t="s">
        <v>3620</v>
      </c>
      <c r="F101" s="1711" t="s">
        <v>2906</v>
      </c>
      <c r="G101" s="1711" t="s">
        <v>3690</v>
      </c>
      <c r="H101" s="1711" t="s">
        <v>3691</v>
      </c>
      <c r="I101" s="1731">
        <v>450</v>
      </c>
      <c r="J101" s="1711" t="s">
        <v>3732</v>
      </c>
      <c r="K101" s="1732">
        <v>37.799999999999997</v>
      </c>
      <c r="L101" s="1711" t="s">
        <v>3720</v>
      </c>
      <c r="M101" s="1711" t="s">
        <v>3733</v>
      </c>
      <c r="N101" s="1711" t="s">
        <v>3734</v>
      </c>
      <c r="O101" s="1711" t="s">
        <v>3735</v>
      </c>
      <c r="P101" s="1714" t="s">
        <v>3736</v>
      </c>
      <c r="Q101" s="1714" t="s">
        <v>3737</v>
      </c>
      <c r="R101" s="1712">
        <v>10</v>
      </c>
      <c r="S101" s="1712">
        <v>58</v>
      </c>
      <c r="T101" s="1712">
        <v>38</v>
      </c>
      <c r="U101" s="1711" t="s">
        <v>3589</v>
      </c>
      <c r="V101" s="1694"/>
      <c r="W101" s="805">
        <v>0</v>
      </c>
      <c r="X101" s="805" t="b">
        <v>1</v>
      </c>
      <c r="Y101" s="805">
        <v>20718.5</v>
      </c>
      <c r="Z101" s="805">
        <v>20718.5</v>
      </c>
      <c r="AA101" s="805">
        <v>0</v>
      </c>
      <c r="AB101" s="805">
        <v>0</v>
      </c>
      <c r="AC101" s="805">
        <v>0</v>
      </c>
      <c r="AD101" s="805">
        <v>0</v>
      </c>
      <c r="AE101" s="805">
        <v>0</v>
      </c>
      <c r="AF101" s="805">
        <v>0</v>
      </c>
      <c r="AG101" s="805">
        <v>0</v>
      </c>
      <c r="AH101" s="805">
        <v>0</v>
      </c>
    </row>
    <row r="102" spans="1:34">
      <c r="A102" s="1712"/>
      <c r="B102" s="1712"/>
      <c r="C102" s="1712"/>
      <c r="D102" s="1711"/>
      <c r="E102" s="1712"/>
      <c r="F102" s="1712"/>
      <c r="G102" s="1712"/>
      <c r="H102" s="1712"/>
      <c r="I102" s="1712"/>
      <c r="J102" s="1711" t="s">
        <v>3738</v>
      </c>
      <c r="K102" s="1713"/>
      <c r="L102" s="1712"/>
      <c r="M102" s="1712"/>
      <c r="N102" s="1712">
        <v>0</v>
      </c>
      <c r="O102" s="1712"/>
      <c r="P102" s="1723"/>
      <c r="Q102" s="1714" t="s">
        <v>3739</v>
      </c>
      <c r="R102" s="1712"/>
      <c r="S102" s="1712"/>
      <c r="T102" s="1712"/>
      <c r="U102" s="1712">
        <v>0</v>
      </c>
      <c r="V102" s="1694"/>
      <c r="W102" s="805">
        <v>0</v>
      </c>
      <c r="X102" s="805" t="b">
        <v>0</v>
      </c>
      <c r="Y102" s="805">
        <v>0</v>
      </c>
      <c r="Z102" s="805" t="s">
        <v>273</v>
      </c>
      <c r="AA102" s="805">
        <v>0</v>
      </c>
      <c r="AB102" s="805">
        <v>0</v>
      </c>
      <c r="AC102" s="805">
        <v>0</v>
      </c>
      <c r="AD102" s="805">
        <v>0</v>
      </c>
      <c r="AE102" s="805">
        <v>0</v>
      </c>
      <c r="AF102" s="805">
        <v>0</v>
      </c>
      <c r="AG102" s="805">
        <v>0</v>
      </c>
      <c r="AH102" s="805">
        <v>0</v>
      </c>
    </row>
    <row r="103" spans="1:34" ht="15.75">
      <c r="A103" s="1711">
        <v>48229</v>
      </c>
      <c r="B103" s="1712" t="s">
        <v>3740</v>
      </c>
      <c r="C103" s="1712"/>
      <c r="D103" s="1711"/>
      <c r="E103" s="1712"/>
      <c r="F103" s="1712"/>
      <c r="G103" s="1712"/>
      <c r="H103" s="1712"/>
      <c r="I103" s="1712"/>
      <c r="J103" s="1712"/>
      <c r="K103" s="1713"/>
      <c r="L103" s="1712"/>
      <c r="M103" s="1712"/>
      <c r="N103" s="1712">
        <v>0</v>
      </c>
      <c r="O103" s="1731" t="s">
        <v>3741</v>
      </c>
      <c r="P103" s="1723"/>
      <c r="Q103" s="1714" t="s">
        <v>3742</v>
      </c>
      <c r="R103" s="1712"/>
      <c r="S103" s="1712"/>
      <c r="T103" s="1712"/>
      <c r="U103" s="1712">
        <v>0</v>
      </c>
      <c r="V103" s="1694"/>
      <c r="W103" s="805">
        <v>0</v>
      </c>
      <c r="X103" s="805" t="b">
        <v>0</v>
      </c>
      <c r="Y103" s="805">
        <v>0</v>
      </c>
      <c r="Z103" s="805" t="s">
        <v>273</v>
      </c>
      <c r="AA103" s="805">
        <v>0</v>
      </c>
      <c r="AB103" s="805">
        <v>0</v>
      </c>
      <c r="AC103" s="805">
        <v>0</v>
      </c>
      <c r="AD103" s="805">
        <v>0</v>
      </c>
      <c r="AE103" s="805">
        <v>0</v>
      </c>
      <c r="AF103" s="805">
        <v>0</v>
      </c>
      <c r="AG103" s="805">
        <v>0</v>
      </c>
      <c r="AH103" s="805">
        <v>0</v>
      </c>
    </row>
    <row r="104" spans="1:34" ht="15.75">
      <c r="A104" s="1712"/>
      <c r="B104" s="1712"/>
      <c r="C104" s="1712"/>
      <c r="D104" s="1712"/>
      <c r="E104" s="1712"/>
      <c r="F104" s="1712"/>
      <c r="G104" s="1712"/>
      <c r="H104" s="1712"/>
      <c r="I104" s="1712"/>
      <c r="J104" s="1712"/>
      <c r="K104" s="1713"/>
      <c r="L104" s="1712"/>
      <c r="M104" s="1712"/>
      <c r="N104" s="1712">
        <v>0</v>
      </c>
      <c r="O104" s="1731" t="s">
        <v>3743</v>
      </c>
      <c r="P104" s="1723"/>
      <c r="Q104" s="1714" t="s">
        <v>3744</v>
      </c>
      <c r="R104" s="1712"/>
      <c r="S104" s="1712"/>
      <c r="T104" s="1712"/>
      <c r="U104" s="1712">
        <v>0</v>
      </c>
      <c r="V104" s="1694"/>
      <c r="W104" s="805">
        <v>0</v>
      </c>
      <c r="X104" s="805" t="b">
        <v>0</v>
      </c>
      <c r="Y104" s="805">
        <v>0</v>
      </c>
      <c r="Z104" s="805">
        <v>0</v>
      </c>
      <c r="AA104" s="805">
        <v>0</v>
      </c>
      <c r="AB104" s="805">
        <v>0</v>
      </c>
      <c r="AC104" s="805">
        <v>0</v>
      </c>
      <c r="AD104" s="805">
        <v>0</v>
      </c>
      <c r="AE104" s="805">
        <v>0</v>
      </c>
      <c r="AF104" s="805">
        <v>0</v>
      </c>
      <c r="AG104" s="805">
        <v>0</v>
      </c>
      <c r="AH104" s="805">
        <v>0</v>
      </c>
    </row>
    <row r="105" spans="1:34">
      <c r="A105" s="1716"/>
      <c r="B105" s="1716"/>
      <c r="C105" s="1716"/>
      <c r="D105" s="1716"/>
      <c r="E105" s="1716"/>
      <c r="F105" s="1716"/>
      <c r="G105" s="1716"/>
      <c r="H105" s="1716"/>
      <c r="I105" s="1716"/>
      <c r="J105" s="1716"/>
      <c r="K105" s="1717"/>
      <c r="L105" s="1716"/>
      <c r="M105" s="1716"/>
      <c r="N105" s="1716">
        <v>0</v>
      </c>
      <c r="O105" s="1716"/>
      <c r="P105" s="1733"/>
      <c r="Q105" s="1728" t="s">
        <v>3745</v>
      </c>
      <c r="R105" s="1716"/>
      <c r="S105" s="1716"/>
      <c r="T105" s="1716"/>
      <c r="U105" s="1712">
        <v>0</v>
      </c>
      <c r="V105" s="1694"/>
      <c r="W105" s="805">
        <v>0</v>
      </c>
      <c r="X105" s="805" t="b">
        <v>0</v>
      </c>
      <c r="Y105" s="805">
        <v>0</v>
      </c>
      <c r="Z105" s="805">
        <v>0</v>
      </c>
      <c r="AA105" s="805">
        <v>0</v>
      </c>
      <c r="AB105" s="805">
        <v>0</v>
      </c>
      <c r="AC105" s="805">
        <v>0</v>
      </c>
      <c r="AD105" s="805">
        <v>0</v>
      </c>
      <c r="AE105" s="805">
        <v>0</v>
      </c>
      <c r="AF105" s="805">
        <v>0</v>
      </c>
      <c r="AG105" s="805">
        <v>0</v>
      </c>
      <c r="AH105" s="805">
        <v>0</v>
      </c>
    </row>
    <row r="106" spans="1:34">
      <c r="A106" s="1718"/>
      <c r="B106" s="1718" t="s">
        <v>3465</v>
      </c>
      <c r="C106" s="1718">
        <v>30</v>
      </c>
      <c r="D106" s="1718">
        <v>12.5</v>
      </c>
      <c r="E106" s="1718" t="s">
        <v>3466</v>
      </c>
      <c r="F106" s="1734" t="s">
        <v>3467</v>
      </c>
      <c r="G106" s="1718">
        <v>0.375</v>
      </c>
      <c r="H106" s="1718"/>
      <c r="I106" s="1718">
        <v>450</v>
      </c>
      <c r="J106" s="1718">
        <v>1050</v>
      </c>
      <c r="K106" s="1735">
        <v>0.34615384615384615</v>
      </c>
      <c r="L106" s="1719">
        <v>2012</v>
      </c>
      <c r="M106" s="1719">
        <v>2012</v>
      </c>
      <c r="N106" s="1718"/>
      <c r="O106" s="1719">
        <v>2012</v>
      </c>
      <c r="P106" s="1736"/>
      <c r="Q106" s="1730" t="s">
        <v>3468</v>
      </c>
      <c r="R106" s="1718"/>
      <c r="S106" s="1718"/>
      <c r="T106" s="1718"/>
      <c r="U106" s="1720"/>
      <c r="V106" s="1694"/>
    </row>
    <row r="107" spans="1:34">
      <c r="A107" s="1718"/>
      <c r="B107" s="1718" t="s">
        <v>3469</v>
      </c>
      <c r="C107" s="1718"/>
      <c r="D107" s="1718"/>
      <c r="E107" s="1718"/>
      <c r="F107" s="1718"/>
      <c r="G107" s="1718"/>
      <c r="H107" s="1718"/>
      <c r="I107" s="1718"/>
      <c r="J107" s="1718"/>
      <c r="K107" s="1719"/>
      <c r="L107" s="1718"/>
      <c r="M107" s="1718"/>
      <c r="N107" s="1718"/>
      <c r="O107" s="1718"/>
      <c r="P107" s="1736"/>
      <c r="Q107" s="1730"/>
      <c r="R107" s="1718"/>
      <c r="S107" s="1718"/>
      <c r="T107" s="1718"/>
      <c r="U107" s="1720"/>
      <c r="V107" s="1694"/>
    </row>
    <row r="108" spans="1:34">
      <c r="A108" s="1718"/>
      <c r="B108" s="1718" t="s">
        <v>3470</v>
      </c>
      <c r="C108" s="1718"/>
      <c r="D108" s="1718"/>
      <c r="E108" s="1718"/>
      <c r="F108" s="1718"/>
      <c r="G108" s="1718"/>
      <c r="H108" s="1718"/>
      <c r="I108" s="1718"/>
      <c r="J108" s="1718"/>
      <c r="K108" s="1719"/>
      <c r="L108" s="1718"/>
      <c r="M108" s="1718"/>
      <c r="N108" s="1718"/>
      <c r="O108" s="1718"/>
      <c r="P108" s="1736"/>
      <c r="Q108" s="1730"/>
      <c r="R108" s="1718"/>
      <c r="S108" s="1718"/>
      <c r="T108" s="1718"/>
      <c r="U108" s="1720"/>
      <c r="V108" s="1694"/>
    </row>
    <row r="109" spans="1:34">
      <c r="A109" s="1710"/>
      <c r="B109" s="1710"/>
      <c r="C109" s="1710"/>
      <c r="D109" s="1710"/>
      <c r="E109" s="1710"/>
      <c r="F109" s="1710"/>
      <c r="G109" s="1710"/>
      <c r="H109" s="1710"/>
      <c r="I109" s="1710"/>
      <c r="J109" s="1710"/>
      <c r="K109" s="1710"/>
      <c r="L109" s="1710"/>
      <c r="M109" s="1710"/>
      <c r="N109" s="1710"/>
      <c r="O109" s="1710"/>
      <c r="P109" s="1710"/>
      <c r="Q109" s="1710"/>
      <c r="R109" s="1710"/>
      <c r="S109" s="1710"/>
      <c r="T109" s="1710"/>
      <c r="U109" s="1710"/>
      <c r="V109" s="1694"/>
    </row>
    <row r="110" spans="1:34" ht="15.75">
      <c r="A110" s="1711" t="s">
        <v>3746</v>
      </c>
      <c r="B110" s="1712" t="s">
        <v>3747</v>
      </c>
      <c r="C110" s="1712">
        <v>30</v>
      </c>
      <c r="D110" s="1712">
        <v>6700</v>
      </c>
      <c r="E110" s="1711" t="s">
        <v>3620</v>
      </c>
      <c r="F110" s="1711" t="s">
        <v>2906</v>
      </c>
      <c r="G110" s="1711" t="s">
        <v>3690</v>
      </c>
      <c r="H110" s="1711" t="s">
        <v>3691</v>
      </c>
      <c r="I110" s="1731">
        <v>450</v>
      </c>
      <c r="J110" s="1711" t="s">
        <v>3732</v>
      </c>
      <c r="K110" s="1732">
        <v>37.799999999999997</v>
      </c>
      <c r="L110" s="1711" t="s">
        <v>3720</v>
      </c>
      <c r="M110" s="1711" t="s">
        <v>3733</v>
      </c>
      <c r="N110" s="1711" t="s">
        <v>3748</v>
      </c>
      <c r="O110" s="1711" t="s">
        <v>3735</v>
      </c>
      <c r="P110" s="1714" t="s">
        <v>3736</v>
      </c>
      <c r="Q110" s="1714" t="s">
        <v>3749</v>
      </c>
      <c r="R110" s="1712">
        <v>10</v>
      </c>
      <c r="S110" s="1712">
        <v>58</v>
      </c>
      <c r="T110" s="1712">
        <v>12</v>
      </c>
      <c r="U110" s="1711" t="s">
        <v>3589</v>
      </c>
      <c r="V110" s="1694"/>
      <c r="W110" s="805">
        <v>0</v>
      </c>
      <c r="X110" s="805" t="b">
        <v>1</v>
      </c>
      <c r="Y110" s="805">
        <v>6700</v>
      </c>
      <c r="Z110" s="805">
        <v>6700</v>
      </c>
      <c r="AA110" s="805">
        <v>0</v>
      </c>
      <c r="AB110" s="805">
        <v>0</v>
      </c>
      <c r="AC110" s="805">
        <v>0</v>
      </c>
      <c r="AD110" s="805">
        <v>0</v>
      </c>
      <c r="AE110" s="805">
        <v>0</v>
      </c>
      <c r="AF110" s="805">
        <v>0</v>
      </c>
      <c r="AG110" s="805">
        <v>0</v>
      </c>
      <c r="AH110" s="805">
        <v>0</v>
      </c>
    </row>
    <row r="111" spans="1:34" ht="15.75">
      <c r="A111" s="1712"/>
      <c r="B111" s="1712" t="s">
        <v>735</v>
      </c>
      <c r="C111" s="1712"/>
      <c r="D111" s="1711"/>
      <c r="E111" s="1712"/>
      <c r="F111" s="1712"/>
      <c r="G111" s="1712"/>
      <c r="H111" s="1712"/>
      <c r="I111" s="1712"/>
      <c r="J111" s="1711" t="s">
        <v>3738</v>
      </c>
      <c r="K111" s="1713"/>
      <c r="L111" s="1712"/>
      <c r="M111" s="1712"/>
      <c r="N111" s="1712">
        <v>0</v>
      </c>
      <c r="O111" s="1731" t="s">
        <v>3741</v>
      </c>
      <c r="P111" s="1712"/>
      <c r="Q111" s="1714" t="s">
        <v>3750</v>
      </c>
      <c r="R111" s="1712"/>
      <c r="S111" s="1712"/>
      <c r="T111" s="1712"/>
      <c r="U111" s="1712">
        <v>0</v>
      </c>
      <c r="V111" s="1694"/>
      <c r="W111" s="805">
        <v>0</v>
      </c>
      <c r="X111" s="805" t="b">
        <v>0</v>
      </c>
      <c r="Y111" s="805">
        <v>0</v>
      </c>
      <c r="Z111" s="805" t="s">
        <v>273</v>
      </c>
      <c r="AA111" s="805">
        <v>0</v>
      </c>
      <c r="AB111" s="805">
        <v>0</v>
      </c>
      <c r="AC111" s="805">
        <v>0</v>
      </c>
      <c r="AD111" s="805">
        <v>0</v>
      </c>
      <c r="AE111" s="805">
        <v>0</v>
      </c>
      <c r="AF111" s="805">
        <v>0</v>
      </c>
      <c r="AG111" s="805">
        <v>0</v>
      </c>
      <c r="AH111" s="805">
        <v>0</v>
      </c>
    </row>
    <row r="112" spans="1:34" ht="15.75">
      <c r="A112" s="1711">
        <v>48229</v>
      </c>
      <c r="B112" s="1712" t="s">
        <v>3740</v>
      </c>
      <c r="C112" s="1712"/>
      <c r="D112" s="1711"/>
      <c r="E112" s="1712"/>
      <c r="F112" s="1712"/>
      <c r="G112" s="1712"/>
      <c r="H112" s="1712"/>
      <c r="I112" s="1712"/>
      <c r="J112" s="1712"/>
      <c r="K112" s="1713"/>
      <c r="L112" s="1712"/>
      <c r="M112" s="1712"/>
      <c r="N112" s="1712">
        <v>0</v>
      </c>
      <c r="O112" s="1731" t="s">
        <v>3743</v>
      </c>
      <c r="P112" s="1712"/>
      <c r="Q112" s="1712"/>
      <c r="R112" s="1712"/>
      <c r="S112" s="1712"/>
      <c r="T112" s="1712"/>
      <c r="U112" s="1712">
        <v>0</v>
      </c>
      <c r="V112" s="1694"/>
      <c r="W112" s="805">
        <v>0</v>
      </c>
      <c r="X112" s="805" t="b">
        <v>0</v>
      </c>
      <c r="Y112" s="805">
        <v>0</v>
      </c>
      <c r="Z112" s="805" t="s">
        <v>273</v>
      </c>
      <c r="AA112" s="805">
        <v>0</v>
      </c>
      <c r="AB112" s="805">
        <v>0</v>
      </c>
      <c r="AC112" s="805">
        <v>0</v>
      </c>
      <c r="AD112" s="805">
        <v>0</v>
      </c>
      <c r="AE112" s="805">
        <v>0</v>
      </c>
      <c r="AF112" s="805">
        <v>0</v>
      </c>
      <c r="AG112" s="805">
        <v>0</v>
      </c>
      <c r="AH112" s="805">
        <v>0</v>
      </c>
    </row>
    <row r="113" spans="1:34">
      <c r="A113" s="1710"/>
      <c r="B113" s="1710"/>
      <c r="C113" s="1710"/>
      <c r="D113" s="1710"/>
      <c r="E113" s="1710"/>
      <c r="F113" s="1710"/>
      <c r="G113" s="1710"/>
      <c r="H113" s="1710"/>
      <c r="I113" s="1710"/>
      <c r="J113" s="1710"/>
      <c r="K113" s="1710"/>
      <c r="L113" s="1710"/>
      <c r="M113" s="1710"/>
      <c r="N113" s="1710"/>
      <c r="O113" s="1710"/>
      <c r="P113" s="1710"/>
      <c r="Q113" s="1710"/>
      <c r="R113" s="1710"/>
      <c r="S113" s="1710"/>
      <c r="T113" s="1710"/>
      <c r="U113" s="1710"/>
      <c r="V113" s="1694"/>
    </row>
    <row r="114" spans="1:34">
      <c r="A114" s="1711" t="s">
        <v>3751</v>
      </c>
      <c r="B114" s="1712" t="s">
        <v>3752</v>
      </c>
      <c r="C114" s="1712">
        <v>12.75</v>
      </c>
      <c r="D114" s="1712">
        <v>14400</v>
      </c>
      <c r="E114" s="1711" t="s">
        <v>2207</v>
      </c>
      <c r="F114" s="1711" t="s">
        <v>2208</v>
      </c>
      <c r="G114" s="1711" t="s">
        <v>3717</v>
      </c>
      <c r="H114" s="1711" t="s">
        <v>3753</v>
      </c>
      <c r="I114" s="1711" t="s">
        <v>2199</v>
      </c>
      <c r="J114" s="1711" t="s">
        <v>2184</v>
      </c>
      <c r="K114" s="1713">
        <v>25.5</v>
      </c>
      <c r="L114" s="1711" t="s">
        <v>3720</v>
      </c>
      <c r="M114" s="1711" t="s">
        <v>3754</v>
      </c>
      <c r="N114" s="1711" t="s">
        <v>3755</v>
      </c>
      <c r="O114" s="1711" t="s">
        <v>3756</v>
      </c>
      <c r="P114" s="1712"/>
      <c r="Q114" s="1712"/>
      <c r="R114" s="1712"/>
      <c r="S114" s="1712"/>
      <c r="T114" s="1712"/>
      <c r="U114" s="1712">
        <v>0</v>
      </c>
      <c r="V114" s="1694"/>
      <c r="W114" s="805">
        <v>0</v>
      </c>
      <c r="X114" s="805" t="b">
        <v>1</v>
      </c>
      <c r="Y114" s="805">
        <v>14400</v>
      </c>
      <c r="Z114" s="805">
        <v>14400</v>
      </c>
      <c r="AA114" s="805">
        <v>0</v>
      </c>
      <c r="AB114" s="805">
        <v>0</v>
      </c>
      <c r="AC114" s="805">
        <v>0</v>
      </c>
      <c r="AD114" s="805">
        <v>0</v>
      </c>
      <c r="AE114" s="805">
        <v>0</v>
      </c>
      <c r="AF114" s="805">
        <v>0</v>
      </c>
      <c r="AG114" s="805">
        <v>0</v>
      </c>
      <c r="AH114" s="805">
        <v>0</v>
      </c>
    </row>
    <row r="115" spans="1:34">
      <c r="A115" s="1712"/>
      <c r="B115" s="1712" t="s">
        <v>3757</v>
      </c>
      <c r="C115" s="1712"/>
      <c r="D115" s="1712"/>
      <c r="E115" s="1712"/>
      <c r="F115" s="1711" t="s">
        <v>2212</v>
      </c>
      <c r="G115" s="1712"/>
      <c r="H115" s="1712"/>
      <c r="I115" s="1712"/>
      <c r="J115" s="1712"/>
      <c r="K115" s="1722" t="s">
        <v>273</v>
      </c>
      <c r="L115" s="1711" t="s">
        <v>3648</v>
      </c>
      <c r="M115" s="1712"/>
      <c r="N115" s="1712"/>
      <c r="O115" s="1712"/>
      <c r="P115" s="1712"/>
      <c r="Q115" s="1712"/>
      <c r="R115" s="1712"/>
      <c r="S115" s="1712"/>
      <c r="T115" s="1712"/>
      <c r="U115" s="1712">
        <v>0</v>
      </c>
      <c r="V115" s="1694"/>
      <c r="W115" s="805">
        <v>0</v>
      </c>
      <c r="X115" s="805" t="b">
        <v>0</v>
      </c>
      <c r="Y115" s="805">
        <v>0</v>
      </c>
      <c r="Z115" s="805">
        <v>0</v>
      </c>
      <c r="AA115" s="805">
        <v>0</v>
      </c>
      <c r="AB115" s="805">
        <v>0</v>
      </c>
      <c r="AC115" s="805">
        <v>0</v>
      </c>
      <c r="AD115" s="805">
        <v>0</v>
      </c>
      <c r="AE115" s="805">
        <v>0</v>
      </c>
      <c r="AF115" s="805">
        <v>0</v>
      </c>
      <c r="AG115" s="805">
        <v>0</v>
      </c>
      <c r="AH115" s="805">
        <v>0</v>
      </c>
    </row>
    <row r="116" spans="1:34">
      <c r="A116" s="1710"/>
      <c r="B116" s="1710"/>
      <c r="C116" s="1710"/>
      <c r="D116" s="1710"/>
      <c r="E116" s="1710"/>
      <c r="F116" s="1710"/>
      <c r="G116" s="1710"/>
      <c r="H116" s="1710"/>
      <c r="I116" s="1710"/>
      <c r="J116" s="1710"/>
      <c r="K116" s="1710"/>
      <c r="L116" s="1710"/>
      <c r="M116" s="1710"/>
      <c r="N116" s="1710"/>
      <c r="O116" s="1710"/>
      <c r="P116" s="1710"/>
      <c r="Q116" s="1710"/>
      <c r="R116" s="1710"/>
      <c r="S116" s="1710"/>
      <c r="T116" s="1710"/>
      <c r="U116" s="1710"/>
      <c r="V116" s="1694"/>
    </row>
    <row r="117" spans="1:34" ht="15.75">
      <c r="A117" s="1711">
        <v>48929</v>
      </c>
      <c r="B117" s="1712" t="s">
        <v>3758</v>
      </c>
      <c r="C117" s="1712">
        <v>30</v>
      </c>
      <c r="D117" s="1712">
        <v>33665</v>
      </c>
      <c r="E117" s="1711" t="s">
        <v>3620</v>
      </c>
      <c r="F117" s="1711" t="s">
        <v>2906</v>
      </c>
      <c r="G117" s="1711" t="s">
        <v>3690</v>
      </c>
      <c r="H117" s="1711" t="s">
        <v>3691</v>
      </c>
      <c r="I117" s="1731">
        <v>450</v>
      </c>
      <c r="J117" s="1711" t="s">
        <v>3732</v>
      </c>
      <c r="K117" s="1732">
        <v>37.799999999999997</v>
      </c>
      <c r="L117" s="1711" t="s">
        <v>3720</v>
      </c>
      <c r="M117" s="1711" t="s">
        <v>3733</v>
      </c>
      <c r="N117" s="1711" t="s">
        <v>3759</v>
      </c>
      <c r="O117" s="1711" t="s">
        <v>3735</v>
      </c>
      <c r="P117" s="1714" t="s">
        <v>3760</v>
      </c>
      <c r="Q117" s="1714" t="s">
        <v>3761</v>
      </c>
      <c r="R117" s="1712">
        <v>10</v>
      </c>
      <c r="S117" s="1712">
        <v>59</v>
      </c>
      <c r="T117" s="1712">
        <v>60</v>
      </c>
      <c r="U117" s="1711" t="s">
        <v>3762</v>
      </c>
      <c r="V117" s="1694"/>
      <c r="W117" s="805">
        <v>0</v>
      </c>
      <c r="X117" s="805" t="b">
        <v>1</v>
      </c>
      <c r="Y117" s="805">
        <v>33665</v>
      </c>
      <c r="Z117" s="805">
        <v>33665</v>
      </c>
      <c r="AA117" s="805">
        <v>0</v>
      </c>
      <c r="AB117" s="805">
        <v>0</v>
      </c>
      <c r="AC117" s="805">
        <v>0</v>
      </c>
      <c r="AD117" s="805">
        <v>0</v>
      </c>
      <c r="AE117" s="805">
        <v>0</v>
      </c>
      <c r="AF117" s="805">
        <v>0</v>
      </c>
      <c r="AG117" s="805">
        <v>0</v>
      </c>
      <c r="AH117" s="805">
        <v>0</v>
      </c>
    </row>
    <row r="118" spans="1:34" ht="15.75">
      <c r="A118" s="1711"/>
      <c r="B118" s="1712" t="s">
        <v>3763</v>
      </c>
      <c r="C118" s="1712"/>
      <c r="D118" s="1712"/>
      <c r="E118" s="1711"/>
      <c r="F118" s="1711"/>
      <c r="G118" s="1711"/>
      <c r="H118" s="1711"/>
      <c r="I118" s="1731"/>
      <c r="J118" s="1711" t="s">
        <v>3738</v>
      </c>
      <c r="K118" s="1732"/>
      <c r="L118" s="1711"/>
      <c r="M118" s="1711"/>
      <c r="N118" s="1711">
        <v>0</v>
      </c>
      <c r="O118" s="1731" t="s">
        <v>3741</v>
      </c>
      <c r="P118" s="1711"/>
      <c r="Q118" s="1714" t="s">
        <v>3764</v>
      </c>
      <c r="R118" s="1712"/>
      <c r="S118" s="1712"/>
      <c r="T118" s="1712"/>
      <c r="U118" s="1711">
        <v>0</v>
      </c>
      <c r="V118" s="1694"/>
      <c r="W118" s="805">
        <v>0</v>
      </c>
      <c r="X118" s="805" t="b">
        <v>0</v>
      </c>
      <c r="Y118" s="805">
        <v>0</v>
      </c>
      <c r="Z118" s="805">
        <v>0</v>
      </c>
      <c r="AA118" s="805">
        <v>0</v>
      </c>
      <c r="AB118" s="805">
        <v>0</v>
      </c>
      <c r="AC118" s="805">
        <v>0</v>
      </c>
      <c r="AD118" s="805">
        <v>0</v>
      </c>
      <c r="AE118" s="805">
        <v>0</v>
      </c>
      <c r="AF118" s="805">
        <v>0</v>
      </c>
      <c r="AG118" s="805">
        <v>0</v>
      </c>
      <c r="AH118" s="805">
        <v>0</v>
      </c>
    </row>
    <row r="119" spans="1:34" ht="15.75">
      <c r="A119" s="1711">
        <v>48229</v>
      </c>
      <c r="B119" s="1716" t="s">
        <v>3740</v>
      </c>
      <c r="C119" s="1716"/>
      <c r="D119" s="1716"/>
      <c r="E119" s="1716"/>
      <c r="F119" s="1716"/>
      <c r="G119" s="1716"/>
      <c r="H119" s="1716"/>
      <c r="I119" s="1716"/>
      <c r="J119" s="1737"/>
      <c r="K119" s="1717"/>
      <c r="L119" s="1716"/>
      <c r="M119" s="1716"/>
      <c r="N119" s="1716">
        <v>0</v>
      </c>
      <c r="O119" s="1738" t="s">
        <v>3743</v>
      </c>
      <c r="P119" s="1716"/>
      <c r="Q119" s="1737"/>
      <c r="R119" s="1716"/>
      <c r="S119" s="1716"/>
      <c r="T119" s="1716"/>
      <c r="U119" s="1712">
        <v>0</v>
      </c>
      <c r="V119" s="1694"/>
      <c r="W119" s="805">
        <v>0</v>
      </c>
      <c r="X119" s="805" t="b">
        <v>0</v>
      </c>
      <c r="Y119" s="805">
        <v>0</v>
      </c>
      <c r="Z119" s="805">
        <v>0</v>
      </c>
      <c r="AA119" s="805">
        <v>0</v>
      </c>
      <c r="AB119" s="805">
        <v>0</v>
      </c>
      <c r="AC119" s="805">
        <v>0</v>
      </c>
      <c r="AD119" s="805">
        <v>0</v>
      </c>
      <c r="AE119" s="805">
        <v>0</v>
      </c>
      <c r="AF119" s="805">
        <v>0</v>
      </c>
      <c r="AG119" s="805">
        <v>0</v>
      </c>
      <c r="AH119" s="805">
        <v>0</v>
      </c>
    </row>
    <row r="120" spans="1:34" ht="15.75">
      <c r="A120" s="1739">
        <v>48929</v>
      </c>
      <c r="B120" s="1718" t="s">
        <v>3471</v>
      </c>
      <c r="C120" s="1718">
        <v>30</v>
      </c>
      <c r="D120" s="1718">
        <v>35</v>
      </c>
      <c r="E120" s="1718" t="s">
        <v>3466</v>
      </c>
      <c r="F120" s="1718" t="s">
        <v>2906</v>
      </c>
      <c r="G120" s="1718">
        <v>0.375</v>
      </c>
      <c r="H120" s="1718"/>
      <c r="I120" s="1718">
        <v>450</v>
      </c>
      <c r="J120" s="1740">
        <v>1050</v>
      </c>
      <c r="K120" s="1719">
        <v>34.6</v>
      </c>
      <c r="L120" s="1719">
        <v>2012</v>
      </c>
      <c r="M120" s="1719">
        <v>2012</v>
      </c>
      <c r="N120" s="1718"/>
      <c r="O120" s="1741">
        <v>2012</v>
      </c>
      <c r="P120" s="1718"/>
      <c r="Q120" s="1730" t="s">
        <v>3472</v>
      </c>
      <c r="R120" s="1718"/>
      <c r="S120" s="1718"/>
      <c r="T120" s="1718"/>
      <c r="U120" s="1720"/>
      <c r="V120" s="1694"/>
    </row>
    <row r="121" spans="1:34" ht="15.75">
      <c r="A121" s="1739"/>
      <c r="B121" s="1718" t="s">
        <v>3473</v>
      </c>
      <c r="C121" s="1718"/>
      <c r="D121" s="1718"/>
      <c r="E121" s="1718"/>
      <c r="F121" s="1718"/>
      <c r="G121" s="1718"/>
      <c r="H121" s="1718"/>
      <c r="I121" s="1718"/>
      <c r="J121" s="1740"/>
      <c r="K121" s="1719"/>
      <c r="L121" s="1718"/>
      <c r="M121" s="1718"/>
      <c r="N121" s="1718"/>
      <c r="O121" s="1741"/>
      <c r="P121" s="1718"/>
      <c r="Q121" s="1740"/>
      <c r="R121" s="1718"/>
      <c r="S121" s="1718"/>
      <c r="T121" s="1718"/>
      <c r="U121" s="1720"/>
      <c r="V121" s="1694"/>
    </row>
    <row r="122" spans="1:34">
      <c r="A122" s="1710"/>
      <c r="B122" s="1710"/>
      <c r="C122" s="1710"/>
      <c r="D122" s="1710"/>
      <c r="E122" s="1710"/>
      <c r="F122" s="1710"/>
      <c r="G122" s="1710"/>
      <c r="H122" s="1710"/>
      <c r="I122" s="1710"/>
      <c r="J122" s="1710"/>
      <c r="K122" s="1710"/>
      <c r="L122" s="1710"/>
      <c r="M122" s="1710"/>
      <c r="N122" s="1710"/>
      <c r="O122" s="1710"/>
      <c r="P122" s="1710"/>
      <c r="Q122" s="1710"/>
      <c r="R122" s="1710"/>
      <c r="S122" s="1710"/>
      <c r="T122" s="1710"/>
      <c r="U122" s="1710"/>
      <c r="V122" s="1694"/>
    </row>
    <row r="123" spans="1:34" ht="15.75">
      <c r="A123" s="1711">
        <v>49068</v>
      </c>
      <c r="B123" s="1712" t="s">
        <v>3765</v>
      </c>
      <c r="C123" s="1712">
        <v>30</v>
      </c>
      <c r="D123" s="1712">
        <v>300</v>
      </c>
      <c r="E123" s="1711" t="s">
        <v>3620</v>
      </c>
      <c r="F123" s="1711" t="s">
        <v>3766</v>
      </c>
      <c r="G123" s="1711" t="s">
        <v>3690</v>
      </c>
      <c r="H123" s="1711" t="s">
        <v>3691</v>
      </c>
      <c r="I123" s="1731">
        <v>450</v>
      </c>
      <c r="J123" s="1711" t="s">
        <v>3732</v>
      </c>
      <c r="K123" s="1732">
        <v>37.799999999999997</v>
      </c>
      <c r="L123" s="1711" t="s">
        <v>3720</v>
      </c>
      <c r="M123" s="1711" t="s">
        <v>3733</v>
      </c>
      <c r="N123" s="1711" t="s">
        <v>3767</v>
      </c>
      <c r="O123" s="1711" t="s">
        <v>3735</v>
      </c>
      <c r="P123" s="1714" t="s">
        <v>3736</v>
      </c>
      <c r="Q123" s="1714" t="s">
        <v>3768</v>
      </c>
      <c r="R123" s="1712">
        <v>10</v>
      </c>
      <c r="S123" s="1712">
        <v>57</v>
      </c>
      <c r="T123" s="1712">
        <v>7</v>
      </c>
      <c r="U123" s="1711" t="s">
        <v>3762</v>
      </c>
      <c r="V123" s="1694"/>
      <c r="W123" s="805">
        <v>0</v>
      </c>
      <c r="X123" s="805" t="b">
        <v>1</v>
      </c>
      <c r="Y123" s="805">
        <v>300</v>
      </c>
      <c r="Z123" s="805">
        <v>300</v>
      </c>
      <c r="AA123" s="805">
        <v>0</v>
      </c>
      <c r="AB123" s="805">
        <v>0</v>
      </c>
      <c r="AC123" s="805">
        <v>0</v>
      </c>
      <c r="AD123" s="805">
        <v>0</v>
      </c>
      <c r="AE123" s="805">
        <v>0</v>
      </c>
      <c r="AF123" s="805">
        <v>0</v>
      </c>
      <c r="AG123" s="805">
        <v>0</v>
      </c>
      <c r="AH123" s="805">
        <v>0</v>
      </c>
    </row>
    <row r="124" spans="1:34">
      <c r="A124" s="1712"/>
      <c r="B124" s="1712"/>
      <c r="C124" s="1712"/>
      <c r="D124" s="1711"/>
      <c r="E124" s="1712"/>
      <c r="F124" s="1712"/>
      <c r="G124" s="1712"/>
      <c r="H124" s="1712"/>
      <c r="I124" s="1712"/>
      <c r="J124" s="1711" t="s">
        <v>3738</v>
      </c>
      <c r="K124" s="1713"/>
      <c r="L124" s="1712"/>
      <c r="M124" s="1712"/>
      <c r="N124" s="1712"/>
      <c r="O124" s="1712"/>
      <c r="P124" s="1723"/>
      <c r="Q124" s="1714" t="s">
        <v>3769</v>
      </c>
      <c r="R124" s="1712"/>
      <c r="S124" s="1712">
        <v>61</v>
      </c>
      <c r="T124" s="1712"/>
      <c r="U124" s="1712">
        <v>0</v>
      </c>
      <c r="V124" s="1694"/>
      <c r="W124" s="805">
        <v>0</v>
      </c>
      <c r="X124" s="805" t="b">
        <v>0</v>
      </c>
      <c r="Y124" s="805">
        <v>0</v>
      </c>
      <c r="Z124" s="805" t="s">
        <v>273</v>
      </c>
      <c r="AA124" s="805">
        <v>0</v>
      </c>
      <c r="AB124" s="805">
        <v>0</v>
      </c>
      <c r="AC124" s="805">
        <v>0</v>
      </c>
      <c r="AD124" s="805">
        <v>0</v>
      </c>
      <c r="AE124" s="805">
        <v>0</v>
      </c>
      <c r="AF124" s="805">
        <v>0</v>
      </c>
      <c r="AG124" s="805">
        <v>0</v>
      </c>
      <c r="AH124" s="805">
        <v>0</v>
      </c>
    </row>
    <row r="125" spans="1:34" ht="15.75">
      <c r="A125" s="1711">
        <v>48229</v>
      </c>
      <c r="B125" s="1712" t="s">
        <v>3740</v>
      </c>
      <c r="C125" s="1712">
        <v>26</v>
      </c>
      <c r="D125" s="1712">
        <v>2118</v>
      </c>
      <c r="E125" s="1711" t="s">
        <v>2207</v>
      </c>
      <c r="F125" s="1711" t="s">
        <v>3766</v>
      </c>
      <c r="G125" s="1711" t="s">
        <v>3770</v>
      </c>
      <c r="H125" s="1711" t="s">
        <v>3771</v>
      </c>
      <c r="I125" s="1731">
        <v>450</v>
      </c>
      <c r="J125" s="1711" t="s">
        <v>3732</v>
      </c>
      <c r="K125" s="1742">
        <v>22.5</v>
      </c>
      <c r="L125" s="1711" t="s">
        <v>3720</v>
      </c>
      <c r="M125" s="1711" t="s">
        <v>3733</v>
      </c>
      <c r="N125" s="1711" t="s">
        <v>3772</v>
      </c>
      <c r="O125" s="1711" t="s">
        <v>3735</v>
      </c>
      <c r="P125" s="1723"/>
      <c r="Q125" s="1714" t="s">
        <v>3773</v>
      </c>
      <c r="R125" s="1712"/>
      <c r="S125" s="1712"/>
      <c r="T125" s="1712"/>
      <c r="U125" s="1712">
        <v>0</v>
      </c>
      <c r="V125" s="1694"/>
      <c r="W125" s="805">
        <v>0</v>
      </c>
      <c r="X125" s="805" t="b">
        <v>1</v>
      </c>
      <c r="Y125" s="805">
        <v>2118</v>
      </c>
      <c r="Z125" s="805">
        <v>2118</v>
      </c>
      <c r="AA125" s="805">
        <v>0</v>
      </c>
      <c r="AB125" s="805">
        <v>0</v>
      </c>
      <c r="AC125" s="805">
        <v>0</v>
      </c>
      <c r="AD125" s="805">
        <v>0</v>
      </c>
      <c r="AE125" s="805">
        <v>0</v>
      </c>
      <c r="AF125" s="805">
        <v>0</v>
      </c>
      <c r="AG125" s="805">
        <v>0</v>
      </c>
      <c r="AH125" s="805">
        <v>0</v>
      </c>
    </row>
    <row r="126" spans="1:34" ht="15.75">
      <c r="A126" s="1712"/>
      <c r="B126" s="1712"/>
      <c r="C126" s="1712"/>
      <c r="D126" s="1711"/>
      <c r="E126" s="1712"/>
      <c r="F126" s="1712"/>
      <c r="G126" s="1712"/>
      <c r="H126" s="1712"/>
      <c r="I126" s="1712"/>
      <c r="J126" s="1711" t="s">
        <v>3738</v>
      </c>
      <c r="K126" s="1713"/>
      <c r="L126" s="1712"/>
      <c r="M126" s="1712"/>
      <c r="N126" s="1712">
        <v>0</v>
      </c>
      <c r="O126" s="1731" t="s">
        <v>3741</v>
      </c>
      <c r="P126" s="1712"/>
      <c r="Q126" s="1712"/>
      <c r="R126" s="1712"/>
      <c r="S126" s="1712"/>
      <c r="T126" s="1712"/>
      <c r="U126" s="1712">
        <v>0</v>
      </c>
      <c r="V126" s="1694"/>
      <c r="W126" s="805">
        <v>0</v>
      </c>
      <c r="X126" s="805" t="b">
        <v>0</v>
      </c>
      <c r="Y126" s="805">
        <v>0</v>
      </c>
      <c r="Z126" s="805" t="s">
        <v>273</v>
      </c>
      <c r="AA126" s="805">
        <v>0</v>
      </c>
      <c r="AB126" s="805">
        <v>0</v>
      </c>
      <c r="AC126" s="805">
        <v>0</v>
      </c>
      <c r="AD126" s="805">
        <v>0</v>
      </c>
      <c r="AE126" s="805">
        <v>0</v>
      </c>
      <c r="AF126" s="805">
        <v>0</v>
      </c>
      <c r="AG126" s="805">
        <v>0</v>
      </c>
      <c r="AH126" s="805">
        <v>0</v>
      </c>
    </row>
    <row r="127" spans="1:34" ht="15.75">
      <c r="A127" s="1712"/>
      <c r="B127" s="1712"/>
      <c r="C127" s="1712"/>
      <c r="D127" s="1711"/>
      <c r="E127" s="1712"/>
      <c r="F127" s="1712"/>
      <c r="G127" s="1712"/>
      <c r="H127" s="1712"/>
      <c r="I127" s="1712"/>
      <c r="J127" s="1712"/>
      <c r="K127" s="1713"/>
      <c r="L127" s="1712"/>
      <c r="M127" s="1712"/>
      <c r="N127" s="1712">
        <v>0</v>
      </c>
      <c r="O127" s="1731" t="s">
        <v>3743</v>
      </c>
      <c r="P127" s="1712"/>
      <c r="Q127" s="1712"/>
      <c r="R127" s="1712"/>
      <c r="S127" s="1712"/>
      <c r="T127" s="1712"/>
      <c r="U127" s="1712">
        <v>0</v>
      </c>
      <c r="V127" s="1694"/>
      <c r="W127" s="805">
        <v>0</v>
      </c>
      <c r="X127" s="805" t="b">
        <v>0</v>
      </c>
      <c r="Y127" s="805">
        <v>0</v>
      </c>
      <c r="Z127" s="805" t="s">
        <v>273</v>
      </c>
      <c r="AA127" s="805">
        <v>0</v>
      </c>
      <c r="AB127" s="805">
        <v>0</v>
      </c>
      <c r="AC127" s="805">
        <v>0</v>
      </c>
      <c r="AD127" s="805">
        <v>0</v>
      </c>
      <c r="AE127" s="805">
        <v>0</v>
      </c>
      <c r="AF127" s="805">
        <v>0</v>
      </c>
      <c r="AG127" s="805">
        <v>0</v>
      </c>
      <c r="AH127" s="805">
        <v>0</v>
      </c>
    </row>
    <row r="128" spans="1:34">
      <c r="A128" s="1710"/>
      <c r="B128" s="1710"/>
      <c r="C128" s="1710"/>
      <c r="D128" s="1710"/>
      <c r="E128" s="1710"/>
      <c r="F128" s="1710"/>
      <c r="G128" s="1710"/>
      <c r="H128" s="1710"/>
      <c r="I128" s="1710"/>
      <c r="J128" s="1710"/>
      <c r="K128" s="1710"/>
      <c r="L128" s="1710"/>
      <c r="M128" s="1710"/>
      <c r="N128" s="1710"/>
      <c r="O128" s="1710"/>
      <c r="P128" s="1710"/>
      <c r="Q128" s="1710"/>
      <c r="R128" s="1710"/>
      <c r="S128" s="1710"/>
      <c r="T128" s="1710"/>
      <c r="U128" s="1710"/>
      <c r="V128" s="1694"/>
    </row>
    <row r="129" spans="1:34">
      <c r="A129" s="1711" t="s">
        <v>3774</v>
      </c>
      <c r="B129" s="1712" t="s">
        <v>3775</v>
      </c>
      <c r="C129" s="1712">
        <v>26</v>
      </c>
      <c r="D129" s="1712">
        <v>4613</v>
      </c>
      <c r="E129" s="1711" t="s">
        <v>2207</v>
      </c>
      <c r="F129" s="1711" t="s">
        <v>3766</v>
      </c>
      <c r="G129" s="1711">
        <v>0.75</v>
      </c>
      <c r="H129" s="1711" t="s">
        <v>3776</v>
      </c>
      <c r="I129" s="1711">
        <v>960</v>
      </c>
      <c r="J129" s="1711" t="s">
        <v>3777</v>
      </c>
      <c r="K129" s="1713">
        <v>32</v>
      </c>
      <c r="L129" s="1711" t="s">
        <v>3720</v>
      </c>
      <c r="M129" s="1711" t="s">
        <v>3733</v>
      </c>
      <c r="N129" s="1711" t="s">
        <v>3778</v>
      </c>
      <c r="O129" s="1711" t="s">
        <v>3735</v>
      </c>
      <c r="P129" s="1714" t="s">
        <v>3736</v>
      </c>
      <c r="Q129" s="1714" t="s">
        <v>3779</v>
      </c>
      <c r="R129" s="1712">
        <v>10</v>
      </c>
      <c r="S129" s="1712">
        <v>57</v>
      </c>
      <c r="T129" s="1712">
        <v>18</v>
      </c>
      <c r="U129" s="1711" t="s">
        <v>3762</v>
      </c>
      <c r="V129" s="1694"/>
      <c r="W129" s="805" t="e">
        <v>#REF!</v>
      </c>
      <c r="X129" s="805" t="e">
        <v>#REF!</v>
      </c>
      <c r="Y129" s="805" t="e">
        <v>#REF!</v>
      </c>
      <c r="Z129" s="805" t="e">
        <v>#REF!</v>
      </c>
      <c r="AA129" s="805" t="e">
        <v>#REF!</v>
      </c>
      <c r="AB129" s="805" t="e">
        <v>#REF!</v>
      </c>
      <c r="AC129" s="805" t="e">
        <v>#REF!</v>
      </c>
      <c r="AD129" s="805" t="e">
        <v>#REF!</v>
      </c>
      <c r="AE129" s="805" t="e">
        <v>#REF!</v>
      </c>
      <c r="AF129" s="805" t="e">
        <v>#REF!</v>
      </c>
      <c r="AG129" s="805" t="e">
        <v>#REF!</v>
      </c>
      <c r="AH129" s="805" t="e">
        <v>#REF!</v>
      </c>
    </row>
    <row r="130" spans="1:34">
      <c r="A130" s="1712"/>
      <c r="B130" s="1712" t="s">
        <v>3780</v>
      </c>
      <c r="C130" s="1712"/>
      <c r="D130" s="1711"/>
      <c r="E130" s="1712"/>
      <c r="F130" s="1712"/>
      <c r="G130" s="1712"/>
      <c r="H130" s="1712"/>
      <c r="I130" s="1712">
        <v>0</v>
      </c>
      <c r="J130" s="1712"/>
      <c r="K130" s="1713"/>
      <c r="L130" s="1712"/>
      <c r="M130" s="1712"/>
      <c r="N130" s="1712"/>
      <c r="O130" s="1712"/>
      <c r="P130" s="1723"/>
      <c r="Q130" s="1714" t="s">
        <v>3781</v>
      </c>
      <c r="R130" s="1712"/>
      <c r="S130" s="1712">
        <v>61</v>
      </c>
      <c r="T130" s="1712"/>
      <c r="U130" s="1712">
        <v>0</v>
      </c>
      <c r="V130" s="1694"/>
      <c r="W130" s="805" t="e">
        <v>#REF!</v>
      </c>
      <c r="X130" s="805" t="e">
        <v>#REF!</v>
      </c>
      <c r="Y130" s="805" t="e">
        <v>#REF!</v>
      </c>
      <c r="Z130" s="805" t="e">
        <v>#REF!</v>
      </c>
      <c r="AA130" s="805" t="e">
        <v>#REF!</v>
      </c>
      <c r="AB130" s="805" t="e">
        <v>#REF!</v>
      </c>
      <c r="AC130" s="805" t="e">
        <v>#REF!</v>
      </c>
      <c r="AD130" s="805" t="e">
        <v>#REF!</v>
      </c>
      <c r="AE130" s="805" t="e">
        <v>#REF!</v>
      </c>
      <c r="AF130" s="805" t="e">
        <v>#REF!</v>
      </c>
      <c r="AG130" s="805" t="e">
        <v>#REF!</v>
      </c>
      <c r="AH130" s="805" t="e">
        <v>#REF!</v>
      </c>
    </row>
    <row r="131" spans="1:34">
      <c r="A131" s="1712"/>
      <c r="B131" s="1712"/>
      <c r="C131" s="1712"/>
      <c r="D131" s="1712"/>
      <c r="E131" s="1712"/>
      <c r="F131" s="1712"/>
      <c r="G131" s="1712"/>
      <c r="H131" s="1712"/>
      <c r="I131" s="1712" t="s">
        <v>3782</v>
      </c>
      <c r="J131" s="1712"/>
      <c r="K131" s="1713"/>
      <c r="L131" s="1712"/>
      <c r="M131" s="1712"/>
      <c r="N131" s="1712"/>
      <c r="O131" s="1712"/>
      <c r="P131" s="1723"/>
      <c r="Q131" s="1714" t="s">
        <v>3783</v>
      </c>
      <c r="R131" s="1712"/>
      <c r="S131" s="1712"/>
      <c r="T131" s="1712"/>
      <c r="U131" s="1712">
        <v>0</v>
      </c>
      <c r="V131" s="1694"/>
      <c r="W131" s="805">
        <v>0</v>
      </c>
      <c r="X131" s="805" t="b">
        <v>0</v>
      </c>
      <c r="Y131" s="805">
        <v>0</v>
      </c>
      <c r="Z131" s="805">
        <v>0</v>
      </c>
      <c r="AA131" s="805">
        <v>0</v>
      </c>
      <c r="AB131" s="805">
        <v>0</v>
      </c>
      <c r="AC131" s="805">
        <v>0</v>
      </c>
      <c r="AD131" s="805">
        <v>0</v>
      </c>
      <c r="AE131" s="805">
        <v>0</v>
      </c>
      <c r="AF131" s="805">
        <v>0</v>
      </c>
      <c r="AG131" s="805">
        <v>0</v>
      </c>
      <c r="AH131" s="805">
        <v>0</v>
      </c>
    </row>
    <row r="132" spans="1:34">
      <c r="A132" s="1712"/>
      <c r="B132" s="1712"/>
      <c r="C132" s="1712"/>
      <c r="D132" s="1712"/>
      <c r="E132" s="1712"/>
      <c r="F132" s="1712"/>
      <c r="G132" s="1712"/>
      <c r="H132" s="1712"/>
      <c r="I132" s="1712" t="s">
        <v>2180</v>
      </c>
      <c r="J132" s="1712"/>
      <c r="K132" s="1713"/>
      <c r="L132" s="1712"/>
      <c r="M132" s="1712"/>
      <c r="N132" s="1712"/>
      <c r="O132" s="1712"/>
      <c r="P132" s="1723"/>
      <c r="Q132" s="1714" t="s">
        <v>3784</v>
      </c>
      <c r="R132" s="1712"/>
      <c r="S132" s="1712"/>
      <c r="T132" s="1712"/>
      <c r="U132" s="1712">
        <v>0</v>
      </c>
      <c r="V132" s="1694"/>
      <c r="W132" s="805">
        <v>0</v>
      </c>
      <c r="X132" s="805" t="b">
        <v>1</v>
      </c>
      <c r="Y132" s="805">
        <v>4613</v>
      </c>
      <c r="Z132" s="805">
        <v>4613</v>
      </c>
      <c r="AA132" s="805">
        <v>0</v>
      </c>
      <c r="AB132" s="805">
        <v>0</v>
      </c>
      <c r="AC132" s="805">
        <v>0</v>
      </c>
      <c r="AD132" s="805">
        <v>0</v>
      </c>
      <c r="AE132" s="805">
        <v>0</v>
      </c>
      <c r="AF132" s="805">
        <v>0</v>
      </c>
      <c r="AG132" s="805">
        <v>0</v>
      </c>
      <c r="AH132" s="805">
        <v>0</v>
      </c>
    </row>
    <row r="133" spans="1:34">
      <c r="A133" s="1712"/>
      <c r="B133" s="1712"/>
      <c r="C133" s="1712"/>
      <c r="D133" s="1712"/>
      <c r="E133" s="1712"/>
      <c r="F133" s="1712"/>
      <c r="G133" s="1712"/>
      <c r="H133" s="1712"/>
      <c r="I133" s="1712"/>
      <c r="J133" s="1712"/>
      <c r="K133" s="1713"/>
      <c r="L133" s="1712"/>
      <c r="M133" s="1712"/>
      <c r="N133" s="1712"/>
      <c r="O133" s="1712"/>
      <c r="P133" s="1712"/>
      <c r="Q133" s="1712"/>
      <c r="R133" s="1712"/>
      <c r="S133" s="1712"/>
      <c r="T133" s="1712"/>
      <c r="U133" s="1712">
        <v>0</v>
      </c>
      <c r="V133" s="1694"/>
      <c r="W133" s="805">
        <v>0</v>
      </c>
      <c r="X133" s="805" t="b">
        <v>0</v>
      </c>
      <c r="Y133" s="805">
        <v>0</v>
      </c>
      <c r="Z133" s="805" t="s">
        <v>273</v>
      </c>
      <c r="AA133" s="805">
        <v>0</v>
      </c>
      <c r="AB133" s="805">
        <v>0</v>
      </c>
      <c r="AC133" s="805">
        <v>0</v>
      </c>
      <c r="AD133" s="805">
        <v>0</v>
      </c>
      <c r="AE133" s="805">
        <v>0</v>
      </c>
      <c r="AF133" s="805">
        <v>0</v>
      </c>
      <c r="AG133" s="805">
        <v>0</v>
      </c>
      <c r="AH133" s="805">
        <v>0</v>
      </c>
    </row>
    <row r="134" spans="1:34">
      <c r="A134" s="1712"/>
      <c r="B134" s="1712"/>
      <c r="C134" s="1712"/>
      <c r="D134" s="1712"/>
      <c r="E134" s="1712"/>
      <c r="F134" s="1712"/>
      <c r="G134" s="1712"/>
      <c r="H134" s="1712"/>
      <c r="I134" s="1712"/>
      <c r="J134" s="1712"/>
      <c r="K134" s="1713"/>
      <c r="L134" s="1712"/>
      <c r="M134" s="1712"/>
      <c r="N134" s="1712"/>
      <c r="O134" s="1712"/>
      <c r="P134" s="1712"/>
      <c r="Q134" s="1712"/>
      <c r="R134" s="1712"/>
      <c r="S134" s="1712"/>
      <c r="T134" s="1712"/>
      <c r="U134" s="1712">
        <v>0</v>
      </c>
      <c r="V134" s="1694"/>
      <c r="W134" s="805">
        <v>0</v>
      </c>
      <c r="X134" s="805" t="b">
        <v>0</v>
      </c>
      <c r="Y134" s="805">
        <v>0</v>
      </c>
      <c r="Z134" s="805">
        <v>0</v>
      </c>
      <c r="AA134" s="805">
        <v>0</v>
      </c>
      <c r="AB134" s="805">
        <v>0</v>
      </c>
      <c r="AC134" s="805">
        <v>0</v>
      </c>
      <c r="AD134" s="805">
        <v>0</v>
      </c>
      <c r="AE134" s="805">
        <v>0</v>
      </c>
      <c r="AF134" s="805">
        <v>0</v>
      </c>
      <c r="AG134" s="805">
        <v>0</v>
      </c>
      <c r="AH134" s="805">
        <v>0</v>
      </c>
    </row>
    <row r="135" spans="1:34">
      <c r="A135" s="1710"/>
      <c r="B135" s="1710"/>
      <c r="C135" s="1710"/>
      <c r="D135" s="1710"/>
      <c r="E135" s="1710"/>
      <c r="F135" s="1710"/>
      <c r="G135" s="1710"/>
      <c r="H135" s="1710"/>
      <c r="I135" s="1710"/>
      <c r="J135" s="1710"/>
      <c r="K135" s="1710"/>
      <c r="L135" s="1710"/>
      <c r="M135" s="1710"/>
      <c r="N135" s="1710"/>
      <c r="O135" s="1710"/>
      <c r="P135" s="1710"/>
      <c r="Q135" s="1710"/>
      <c r="R135" s="1710"/>
      <c r="S135" s="1710"/>
      <c r="T135" s="1710"/>
      <c r="U135" s="1710"/>
      <c r="V135" s="1694"/>
    </row>
    <row r="136" spans="1:34">
      <c r="A136" s="1711" t="s">
        <v>3785</v>
      </c>
      <c r="B136" s="1712" t="s">
        <v>3786</v>
      </c>
      <c r="C136" s="1712">
        <v>20</v>
      </c>
      <c r="D136" s="1712">
        <v>350</v>
      </c>
      <c r="E136" s="1712" t="s">
        <v>2277</v>
      </c>
      <c r="F136" s="1711" t="s">
        <v>3766</v>
      </c>
      <c r="G136" s="1711" t="s">
        <v>3717</v>
      </c>
      <c r="H136" s="1711" t="s">
        <v>3718</v>
      </c>
      <c r="I136" s="1711" t="s">
        <v>2199</v>
      </c>
      <c r="J136" s="1711" t="s">
        <v>3719</v>
      </c>
      <c r="K136" s="1713">
        <v>26.9</v>
      </c>
      <c r="L136" s="1711" t="s">
        <v>3720</v>
      </c>
      <c r="M136" s="1711" t="s">
        <v>3787</v>
      </c>
      <c r="N136" s="1711" t="s">
        <v>3788</v>
      </c>
      <c r="O136" s="1711" t="s">
        <v>3789</v>
      </c>
      <c r="P136" s="1714" t="s">
        <v>3790</v>
      </c>
      <c r="Q136" s="1714" t="s">
        <v>3791</v>
      </c>
      <c r="R136" s="1712">
        <v>10</v>
      </c>
      <c r="S136" s="1712">
        <v>54</v>
      </c>
      <c r="T136" s="1712">
        <v>2</v>
      </c>
      <c r="U136" s="1711" t="s">
        <v>3703</v>
      </c>
      <c r="V136" s="1694"/>
      <c r="W136" s="805">
        <v>0</v>
      </c>
      <c r="X136" s="805" t="b">
        <v>0</v>
      </c>
      <c r="Y136" s="805">
        <v>0</v>
      </c>
      <c r="Z136" s="805">
        <v>0</v>
      </c>
      <c r="AA136" s="805">
        <v>0</v>
      </c>
      <c r="AB136" s="805">
        <v>0</v>
      </c>
      <c r="AC136" s="805">
        <v>0</v>
      </c>
      <c r="AD136" s="805">
        <v>0</v>
      </c>
      <c r="AE136" s="805">
        <v>0</v>
      </c>
      <c r="AF136" s="805">
        <v>0</v>
      </c>
      <c r="AG136" s="805">
        <v>0</v>
      </c>
      <c r="AH136" s="805">
        <v>0</v>
      </c>
    </row>
    <row r="137" spans="1:34">
      <c r="A137" s="1712"/>
      <c r="B137" s="1712" t="s">
        <v>3792</v>
      </c>
      <c r="C137" s="1712"/>
      <c r="D137" s="1712"/>
      <c r="E137" s="1712" t="s">
        <v>2192</v>
      </c>
      <c r="F137" s="1712"/>
      <c r="G137" s="1712"/>
      <c r="H137" s="1712"/>
      <c r="I137" s="1712"/>
      <c r="J137" s="1712"/>
      <c r="K137" s="1722" t="s">
        <v>273</v>
      </c>
      <c r="L137" s="1711" t="s">
        <v>3648</v>
      </c>
      <c r="M137" s="1712"/>
      <c r="N137" s="1712"/>
      <c r="O137" s="1712"/>
      <c r="P137" s="1712"/>
      <c r="Q137" s="1712"/>
      <c r="R137" s="1712"/>
      <c r="S137" s="1712"/>
      <c r="T137" s="1712"/>
      <c r="U137" s="1712">
        <v>0</v>
      </c>
      <c r="V137" s="1694"/>
      <c r="W137" s="805">
        <v>0</v>
      </c>
      <c r="X137" s="805" t="b">
        <v>0</v>
      </c>
      <c r="Y137" s="805">
        <v>0</v>
      </c>
      <c r="Z137" s="805">
        <v>0</v>
      </c>
      <c r="AA137" s="805">
        <v>0</v>
      </c>
      <c r="AB137" s="805">
        <v>0</v>
      </c>
      <c r="AC137" s="805">
        <v>0</v>
      </c>
      <c r="AD137" s="805">
        <v>0</v>
      </c>
      <c r="AE137" s="805">
        <v>0</v>
      </c>
      <c r="AF137" s="805">
        <v>0</v>
      </c>
      <c r="AG137" s="805">
        <v>0</v>
      </c>
      <c r="AH137" s="805">
        <v>0</v>
      </c>
    </row>
    <row r="138" spans="1:34">
      <c r="A138" s="1712"/>
      <c r="B138" s="1712" t="s">
        <v>3793</v>
      </c>
      <c r="C138" s="1712"/>
      <c r="D138" s="1712"/>
      <c r="E138" s="1712" t="s">
        <v>3794</v>
      </c>
      <c r="F138" s="1712"/>
      <c r="G138" s="1712"/>
      <c r="H138" s="1712"/>
      <c r="I138" s="1712"/>
      <c r="J138" s="1712"/>
      <c r="K138" s="1713"/>
      <c r="L138" s="1712"/>
      <c r="M138" s="1712"/>
      <c r="N138" s="1712"/>
      <c r="O138" s="1712"/>
      <c r="P138" s="1712"/>
      <c r="Q138" s="1712"/>
      <c r="R138" s="1712"/>
      <c r="S138" s="1712"/>
      <c r="T138" s="1712"/>
      <c r="U138" s="1712">
        <v>0</v>
      </c>
      <c r="V138" s="1694"/>
      <c r="W138" s="805">
        <v>0</v>
      </c>
      <c r="X138" s="805" t="b">
        <v>0</v>
      </c>
      <c r="Y138" s="805">
        <v>0</v>
      </c>
      <c r="Z138" s="805">
        <v>0</v>
      </c>
      <c r="AA138" s="805">
        <v>0</v>
      </c>
      <c r="AB138" s="805">
        <v>0</v>
      </c>
      <c r="AC138" s="805">
        <v>0</v>
      </c>
      <c r="AD138" s="805">
        <v>0</v>
      </c>
      <c r="AE138" s="805">
        <v>0</v>
      </c>
      <c r="AF138" s="805">
        <v>0</v>
      </c>
      <c r="AG138" s="805">
        <v>0</v>
      </c>
      <c r="AH138" s="805">
        <v>0</v>
      </c>
    </row>
    <row r="139" spans="1:34">
      <c r="A139" s="1712"/>
      <c r="B139" s="1712" t="s">
        <v>3795</v>
      </c>
      <c r="C139" s="1712"/>
      <c r="D139" s="1712"/>
      <c r="E139" s="1712" t="s">
        <v>2207</v>
      </c>
      <c r="F139" s="1712"/>
      <c r="G139" s="1712"/>
      <c r="H139" s="1712"/>
      <c r="I139" s="1712"/>
      <c r="J139" s="1712"/>
      <c r="K139" s="1713"/>
      <c r="L139" s="1712"/>
      <c r="M139" s="1712"/>
      <c r="N139" s="1712"/>
      <c r="O139" s="1712"/>
      <c r="P139" s="1712"/>
      <c r="Q139" s="1712"/>
      <c r="R139" s="1712"/>
      <c r="S139" s="1712"/>
      <c r="T139" s="1712"/>
      <c r="U139" s="1712">
        <v>0</v>
      </c>
      <c r="V139" s="1694"/>
      <c r="W139" s="805">
        <v>0</v>
      </c>
      <c r="X139" s="805" t="b">
        <v>1</v>
      </c>
      <c r="Y139" s="805">
        <v>350</v>
      </c>
      <c r="Z139" s="805">
        <v>350</v>
      </c>
      <c r="AA139" s="805">
        <v>0</v>
      </c>
      <c r="AB139" s="805">
        <v>0</v>
      </c>
      <c r="AC139" s="805">
        <v>0</v>
      </c>
      <c r="AD139" s="805">
        <v>0</v>
      </c>
      <c r="AE139" s="805">
        <v>0</v>
      </c>
      <c r="AF139" s="805">
        <v>0</v>
      </c>
      <c r="AG139" s="805">
        <v>0</v>
      </c>
      <c r="AH139" s="805">
        <v>0</v>
      </c>
    </row>
    <row r="140" spans="1:34">
      <c r="A140" s="1710"/>
      <c r="B140" s="1710"/>
      <c r="C140" s="1710"/>
      <c r="D140" s="1710"/>
      <c r="E140" s="1710"/>
      <c r="F140" s="1710"/>
      <c r="G140" s="1710"/>
      <c r="H140" s="1710"/>
      <c r="I140" s="1710"/>
      <c r="J140" s="1710"/>
      <c r="K140" s="1710"/>
      <c r="L140" s="1710"/>
      <c r="M140" s="1710"/>
      <c r="N140" s="1710"/>
      <c r="O140" s="1710"/>
      <c r="P140" s="1710"/>
      <c r="Q140" s="1710"/>
      <c r="R140" s="1710"/>
      <c r="S140" s="1710"/>
      <c r="T140" s="1710"/>
      <c r="U140" s="1710"/>
      <c r="V140" s="1694"/>
    </row>
    <row r="141" spans="1:34">
      <c r="A141" s="1711" t="s">
        <v>3796</v>
      </c>
      <c r="B141" s="1712" t="s">
        <v>3797</v>
      </c>
      <c r="C141" s="1712">
        <v>26</v>
      </c>
      <c r="D141" s="1712">
        <v>820</v>
      </c>
      <c r="E141" s="1711" t="s">
        <v>2207</v>
      </c>
      <c r="F141" s="1711" t="s">
        <v>2906</v>
      </c>
      <c r="G141" s="1711" t="s">
        <v>3798</v>
      </c>
      <c r="H141" s="1711" t="s">
        <v>3776</v>
      </c>
      <c r="I141" s="1711">
        <v>960</v>
      </c>
      <c r="J141" s="1711" t="s">
        <v>3777</v>
      </c>
      <c r="K141" s="1743">
        <v>32</v>
      </c>
      <c r="L141" s="1711" t="s">
        <v>3720</v>
      </c>
      <c r="M141" s="1711" t="s">
        <v>3733</v>
      </c>
      <c r="N141" s="1711" t="s">
        <v>3799</v>
      </c>
      <c r="O141" s="1711" t="s">
        <v>3735</v>
      </c>
      <c r="P141" s="1714" t="s">
        <v>3736</v>
      </c>
      <c r="Q141" s="1714" t="s">
        <v>3800</v>
      </c>
      <c r="R141" s="1712">
        <v>10</v>
      </c>
      <c r="S141" s="1712">
        <v>61</v>
      </c>
      <c r="T141" s="1712">
        <v>7</v>
      </c>
      <c r="U141" s="1711" t="s">
        <v>3589</v>
      </c>
      <c r="V141" s="1694"/>
      <c r="W141" s="805">
        <v>0</v>
      </c>
      <c r="X141" s="805" t="b">
        <v>0</v>
      </c>
      <c r="Y141" s="805">
        <v>0</v>
      </c>
      <c r="Z141" s="805">
        <v>500</v>
      </c>
      <c r="AA141" s="805">
        <v>0</v>
      </c>
      <c r="AB141" s="805">
        <v>0</v>
      </c>
      <c r="AC141" s="805">
        <v>0</v>
      </c>
      <c r="AD141" s="805">
        <v>0</v>
      </c>
      <c r="AE141" s="805">
        <v>0</v>
      </c>
      <c r="AF141" s="805">
        <v>0</v>
      </c>
      <c r="AG141" s="805">
        <v>0</v>
      </c>
      <c r="AH141" s="805">
        <v>0</v>
      </c>
    </row>
    <row r="142" spans="1:34">
      <c r="A142" s="1712"/>
      <c r="B142" s="1712" t="s">
        <v>3801</v>
      </c>
      <c r="C142" s="1712"/>
      <c r="D142" s="1712" t="s">
        <v>3802</v>
      </c>
      <c r="E142" s="1712"/>
      <c r="F142" s="1712"/>
      <c r="G142" s="1712"/>
      <c r="H142" s="1712"/>
      <c r="I142" s="1712"/>
      <c r="J142" s="1712"/>
      <c r="K142" s="1713"/>
      <c r="L142" s="1712"/>
      <c r="M142" s="1712"/>
      <c r="N142" s="1712"/>
      <c r="O142" s="1712"/>
      <c r="P142" s="1723"/>
      <c r="Q142" s="1714" t="s">
        <v>3803</v>
      </c>
      <c r="R142" s="1712"/>
      <c r="S142" s="1712"/>
      <c r="T142" s="1712"/>
      <c r="U142" s="1712">
        <v>0</v>
      </c>
      <c r="V142" s="1694"/>
      <c r="W142" s="805">
        <v>0</v>
      </c>
      <c r="X142" s="805" t="b">
        <v>0</v>
      </c>
      <c r="Y142" s="805">
        <v>0</v>
      </c>
      <c r="Z142" s="805">
        <v>0</v>
      </c>
      <c r="AA142" s="805">
        <v>0</v>
      </c>
      <c r="AB142" s="805">
        <v>0</v>
      </c>
      <c r="AC142" s="805">
        <v>0</v>
      </c>
      <c r="AD142" s="805">
        <v>0</v>
      </c>
      <c r="AE142" s="805">
        <v>0</v>
      </c>
      <c r="AF142" s="805">
        <v>0</v>
      </c>
      <c r="AG142" s="805">
        <v>0</v>
      </c>
      <c r="AH142" s="805">
        <v>0</v>
      </c>
    </row>
    <row r="143" spans="1:34">
      <c r="A143" s="1712"/>
      <c r="B143" s="1712" t="s">
        <v>3804</v>
      </c>
      <c r="C143" s="1712"/>
      <c r="D143" s="1712"/>
      <c r="E143" s="1712"/>
      <c r="F143" s="1712"/>
      <c r="G143" s="1712"/>
      <c r="H143" s="1712"/>
      <c r="I143" s="1712" t="s">
        <v>350</v>
      </c>
      <c r="J143" s="1712"/>
      <c r="K143" s="1713"/>
      <c r="L143" s="1712"/>
      <c r="M143" s="1712"/>
      <c r="N143" s="1712"/>
      <c r="O143" s="1712"/>
      <c r="P143" s="1723"/>
      <c r="Q143" s="1714" t="s">
        <v>3805</v>
      </c>
      <c r="R143" s="1712"/>
      <c r="S143" s="1712"/>
      <c r="T143" s="1712"/>
      <c r="U143" s="1712">
        <v>0</v>
      </c>
      <c r="V143" s="1694"/>
      <c r="W143" s="805">
        <v>0</v>
      </c>
      <c r="X143" s="805" t="b">
        <v>0</v>
      </c>
      <c r="Y143" s="805">
        <v>0</v>
      </c>
      <c r="Z143" s="805">
        <v>0</v>
      </c>
      <c r="AA143" s="805">
        <v>0</v>
      </c>
      <c r="AB143" s="805">
        <v>0</v>
      </c>
      <c r="AC143" s="805">
        <v>0</v>
      </c>
      <c r="AD143" s="805">
        <v>0</v>
      </c>
      <c r="AE143" s="805">
        <v>0</v>
      </c>
      <c r="AF143" s="805">
        <v>0</v>
      </c>
      <c r="AG143" s="805">
        <v>0</v>
      </c>
      <c r="AH143" s="805">
        <v>0</v>
      </c>
    </row>
    <row r="144" spans="1:34">
      <c r="A144" s="1712"/>
      <c r="B144" s="1712"/>
      <c r="C144" s="1712"/>
      <c r="D144" s="1712"/>
      <c r="E144" s="1712"/>
      <c r="F144" s="1712"/>
      <c r="G144" s="1712"/>
      <c r="H144" s="1712"/>
      <c r="I144" s="1712" t="s">
        <v>2180</v>
      </c>
      <c r="J144" s="1712"/>
      <c r="K144" s="1713"/>
      <c r="L144" s="1712"/>
      <c r="M144" s="1712"/>
      <c r="N144" s="1712"/>
      <c r="O144" s="1712"/>
      <c r="P144" s="1712"/>
      <c r="Q144" s="1712"/>
      <c r="R144" s="1712"/>
      <c r="S144" s="1712"/>
      <c r="T144" s="1712"/>
      <c r="U144" s="1712">
        <v>0</v>
      </c>
      <c r="V144" s="1694"/>
      <c r="W144" s="805">
        <v>0</v>
      </c>
      <c r="X144" s="805" t="b">
        <v>1</v>
      </c>
      <c r="Y144" s="805">
        <v>820</v>
      </c>
      <c r="Z144" s="805">
        <v>820</v>
      </c>
      <c r="AA144" s="805">
        <v>0</v>
      </c>
      <c r="AB144" s="805">
        <v>0</v>
      </c>
      <c r="AC144" s="805">
        <v>0</v>
      </c>
      <c r="AD144" s="805">
        <v>0</v>
      </c>
      <c r="AE144" s="805">
        <v>0</v>
      </c>
      <c r="AF144" s="805">
        <v>0</v>
      </c>
      <c r="AG144" s="805">
        <v>0</v>
      </c>
      <c r="AH144" s="805">
        <v>0</v>
      </c>
    </row>
    <row r="145" spans="1:34">
      <c r="A145" s="1710"/>
      <c r="B145" s="1710"/>
      <c r="C145" s="1710"/>
      <c r="D145" s="1710"/>
      <c r="E145" s="1710"/>
      <c r="F145" s="1710"/>
      <c r="G145" s="1710"/>
      <c r="H145" s="1710"/>
      <c r="I145" s="1710"/>
      <c r="J145" s="1710"/>
      <c r="K145" s="1710"/>
      <c r="L145" s="1710"/>
      <c r="M145" s="1710"/>
      <c r="N145" s="1710"/>
      <c r="O145" s="1710"/>
      <c r="P145" s="1710"/>
      <c r="Q145" s="1710"/>
      <c r="R145" s="1710"/>
      <c r="S145" s="1710"/>
      <c r="T145" s="1710"/>
      <c r="U145" s="1710"/>
      <c r="V145" s="1694"/>
    </row>
    <row r="146" spans="1:34">
      <c r="A146" s="1711" t="s">
        <v>3806</v>
      </c>
      <c r="B146" s="1712" t="s">
        <v>3807</v>
      </c>
      <c r="C146" s="1712">
        <v>10.75</v>
      </c>
      <c r="D146" s="1712">
        <v>14000</v>
      </c>
      <c r="E146" s="1711" t="s">
        <v>2207</v>
      </c>
      <c r="F146" s="1711" t="s">
        <v>2208</v>
      </c>
      <c r="G146" s="1711" t="s">
        <v>3717</v>
      </c>
      <c r="H146" s="1711" t="s">
        <v>3753</v>
      </c>
      <c r="I146" s="1711" t="s">
        <v>2199</v>
      </c>
      <c r="J146" s="1711" t="s">
        <v>3732</v>
      </c>
      <c r="K146" s="1713">
        <v>21.5</v>
      </c>
      <c r="L146" s="1711" t="s">
        <v>3733</v>
      </c>
      <c r="M146" s="1711" t="s">
        <v>3808</v>
      </c>
      <c r="N146" s="1711" t="s">
        <v>3809</v>
      </c>
      <c r="O146" s="1711" t="s">
        <v>3810</v>
      </c>
      <c r="P146" s="1711" t="s">
        <v>3811</v>
      </c>
      <c r="Q146" s="1711" t="s">
        <v>3812</v>
      </c>
      <c r="R146" s="1712">
        <v>10</v>
      </c>
      <c r="S146" s="1712">
        <v>63</v>
      </c>
      <c r="T146" s="1712">
        <v>25</v>
      </c>
      <c r="U146" s="1711" t="s">
        <v>3703</v>
      </c>
      <c r="V146" s="1694"/>
      <c r="W146" s="805">
        <v>0</v>
      </c>
      <c r="X146" s="805" t="b">
        <v>0</v>
      </c>
      <c r="Y146" s="805">
        <v>0</v>
      </c>
      <c r="Z146" s="805">
        <v>7400</v>
      </c>
      <c r="AA146" s="805">
        <v>0</v>
      </c>
      <c r="AB146" s="805">
        <v>0</v>
      </c>
      <c r="AC146" s="805">
        <v>0</v>
      </c>
      <c r="AD146" s="805">
        <v>0</v>
      </c>
      <c r="AE146" s="805">
        <v>0</v>
      </c>
      <c r="AF146" s="805">
        <v>0</v>
      </c>
      <c r="AG146" s="805">
        <v>0</v>
      </c>
      <c r="AH146" s="805">
        <v>0</v>
      </c>
    </row>
    <row r="147" spans="1:34" ht="18" customHeight="1">
      <c r="A147" s="1712"/>
      <c r="B147" s="1712" t="s">
        <v>3813</v>
      </c>
      <c r="C147" s="1712"/>
      <c r="D147" s="1712"/>
      <c r="E147" s="1712"/>
      <c r="F147" s="1711" t="s">
        <v>2212</v>
      </c>
      <c r="G147" s="1712"/>
      <c r="H147" s="1712"/>
      <c r="I147" s="1712"/>
      <c r="J147" s="1712"/>
      <c r="K147" s="1713"/>
      <c r="L147" s="1712"/>
      <c r="M147" s="1712"/>
      <c r="N147" s="1712"/>
      <c r="O147" s="1712"/>
      <c r="P147" s="1712"/>
      <c r="Q147" s="1711" t="s">
        <v>3814</v>
      </c>
      <c r="R147" s="1712"/>
      <c r="S147" s="1712"/>
      <c r="T147" s="1712"/>
      <c r="U147" s="1712">
        <v>0</v>
      </c>
      <c r="V147" s="1694"/>
      <c r="W147" s="805">
        <v>0</v>
      </c>
      <c r="X147" s="805" t="b">
        <v>0</v>
      </c>
      <c r="Y147" s="805">
        <v>0</v>
      </c>
      <c r="Z147" s="805">
        <v>0</v>
      </c>
      <c r="AA147" s="805">
        <v>0</v>
      </c>
      <c r="AB147" s="805">
        <v>0</v>
      </c>
      <c r="AC147" s="805">
        <v>0</v>
      </c>
      <c r="AD147" s="805">
        <v>0</v>
      </c>
      <c r="AE147" s="805">
        <v>0</v>
      </c>
      <c r="AF147" s="805">
        <v>0</v>
      </c>
      <c r="AG147" s="805">
        <v>0</v>
      </c>
      <c r="AH147" s="805">
        <v>0</v>
      </c>
    </row>
    <row r="148" spans="1:34">
      <c r="A148" s="1710"/>
      <c r="B148" s="1710"/>
      <c r="C148" s="1710"/>
      <c r="D148" s="1710"/>
      <c r="E148" s="1710"/>
      <c r="F148" s="1710"/>
      <c r="G148" s="1710"/>
      <c r="H148" s="1710"/>
      <c r="I148" s="1710"/>
      <c r="J148" s="1710"/>
      <c r="K148" s="1710"/>
      <c r="L148" s="1710"/>
      <c r="M148" s="1710"/>
      <c r="N148" s="1710"/>
      <c r="O148" s="1710"/>
      <c r="P148" s="1710"/>
      <c r="Q148" s="1710"/>
      <c r="R148" s="1710"/>
      <c r="S148" s="1710"/>
      <c r="T148" s="1710"/>
      <c r="U148" s="1710"/>
      <c r="V148" s="1694"/>
    </row>
    <row r="149" spans="1:34">
      <c r="A149" s="1711" t="s">
        <v>3815</v>
      </c>
      <c r="B149" s="1712" t="s">
        <v>3816</v>
      </c>
      <c r="C149" s="1712">
        <v>20</v>
      </c>
      <c r="D149" s="1712">
        <v>850</v>
      </c>
      <c r="E149" s="1711" t="s">
        <v>2207</v>
      </c>
      <c r="F149" s="1711" t="s">
        <v>2208</v>
      </c>
      <c r="G149" s="1711" t="s">
        <v>3581</v>
      </c>
      <c r="H149" s="1711" t="s">
        <v>3582</v>
      </c>
      <c r="I149" s="1711" t="s">
        <v>2199</v>
      </c>
      <c r="J149" s="1711" t="s">
        <v>3817</v>
      </c>
      <c r="K149" s="1713">
        <v>26.7</v>
      </c>
      <c r="L149" s="1711" t="s">
        <v>3818</v>
      </c>
      <c r="M149" s="1711" t="s">
        <v>3819</v>
      </c>
      <c r="N149" s="1711" t="s">
        <v>3820</v>
      </c>
      <c r="O149" s="1711" t="s">
        <v>3821</v>
      </c>
      <c r="P149" s="1711" t="s">
        <v>3600</v>
      </c>
      <c r="Q149" s="1711" t="s">
        <v>3822</v>
      </c>
      <c r="R149" s="1712">
        <v>2</v>
      </c>
      <c r="S149" s="1712">
        <v>29</v>
      </c>
      <c r="T149" s="1712">
        <v>2</v>
      </c>
      <c r="U149" s="1711" t="s">
        <v>3611</v>
      </c>
      <c r="V149" s="1694"/>
      <c r="W149" s="805">
        <v>0</v>
      </c>
      <c r="X149" s="805" t="b">
        <v>0</v>
      </c>
      <c r="Y149" s="805">
        <v>0</v>
      </c>
      <c r="Z149" s="805">
        <v>150</v>
      </c>
      <c r="AA149" s="805">
        <v>0</v>
      </c>
      <c r="AB149" s="805">
        <v>0</v>
      </c>
      <c r="AC149" s="805">
        <v>0</v>
      </c>
      <c r="AD149" s="805">
        <v>0</v>
      </c>
      <c r="AE149" s="805">
        <v>0</v>
      </c>
      <c r="AF149" s="805">
        <v>0</v>
      </c>
      <c r="AG149" s="805">
        <v>0</v>
      </c>
      <c r="AH149" s="805">
        <v>0</v>
      </c>
    </row>
    <row r="150" spans="1:34">
      <c r="A150" s="1712"/>
      <c r="B150" s="1712" t="s">
        <v>3823</v>
      </c>
      <c r="C150" s="1712"/>
      <c r="D150" s="1712"/>
      <c r="E150" s="1712"/>
      <c r="F150" s="1711" t="s">
        <v>2212</v>
      </c>
      <c r="G150" s="1712"/>
      <c r="H150" s="1712"/>
      <c r="I150" s="1712"/>
      <c r="J150" s="1712"/>
      <c r="K150" s="1713"/>
      <c r="L150" s="1712"/>
      <c r="M150" s="1712"/>
      <c r="N150" s="1712"/>
      <c r="O150" s="1712"/>
      <c r="P150" s="1712"/>
      <c r="Q150" s="1712"/>
      <c r="R150" s="1712"/>
      <c r="S150" s="1712"/>
      <c r="T150" s="1712"/>
      <c r="U150" s="1712">
        <v>0</v>
      </c>
      <c r="V150" s="1694"/>
      <c r="W150" s="805">
        <v>0</v>
      </c>
      <c r="X150" s="805" t="b">
        <v>0</v>
      </c>
      <c r="Y150" s="805">
        <v>0</v>
      </c>
      <c r="Z150" s="805">
        <v>0</v>
      </c>
      <c r="AA150" s="805">
        <v>0</v>
      </c>
      <c r="AB150" s="805">
        <v>0</v>
      </c>
      <c r="AC150" s="805">
        <v>0</v>
      </c>
      <c r="AD150" s="805">
        <v>0</v>
      </c>
      <c r="AE150" s="805">
        <v>0</v>
      </c>
      <c r="AF150" s="805">
        <v>0</v>
      </c>
      <c r="AG150" s="805">
        <v>0</v>
      </c>
      <c r="AH150" s="805">
        <v>0</v>
      </c>
    </row>
    <row r="151" spans="1:34">
      <c r="A151" s="1712"/>
      <c r="B151" s="1712" t="s">
        <v>3824</v>
      </c>
      <c r="C151" s="1712"/>
      <c r="D151" s="1712"/>
      <c r="E151" s="1712"/>
      <c r="F151" s="1712"/>
      <c r="G151" s="1712"/>
      <c r="H151" s="1712"/>
      <c r="I151" s="1712"/>
      <c r="J151" s="1712"/>
      <c r="K151" s="1713"/>
      <c r="L151" s="1712"/>
      <c r="M151" s="1712"/>
      <c r="N151" s="1712"/>
      <c r="O151" s="1712"/>
      <c r="P151" s="1712"/>
      <c r="Q151" s="1712"/>
      <c r="R151" s="1712"/>
      <c r="S151" s="1712"/>
      <c r="T151" s="1712"/>
      <c r="U151" s="1712">
        <v>0</v>
      </c>
      <c r="V151" s="1694"/>
      <c r="W151" s="805">
        <v>0</v>
      </c>
      <c r="X151" s="805" t="b">
        <v>0</v>
      </c>
      <c r="Y151" s="805">
        <v>0</v>
      </c>
      <c r="Z151" s="805">
        <v>0</v>
      </c>
      <c r="AA151" s="805">
        <v>0</v>
      </c>
      <c r="AB151" s="805">
        <v>0</v>
      </c>
      <c r="AC151" s="805">
        <v>0</v>
      </c>
      <c r="AD151" s="805">
        <v>0</v>
      </c>
      <c r="AE151" s="805">
        <v>0</v>
      </c>
      <c r="AF151" s="805">
        <v>0</v>
      </c>
      <c r="AG151" s="805">
        <v>0</v>
      </c>
      <c r="AH151" s="805">
        <v>0</v>
      </c>
    </row>
    <row r="152" spans="1:34">
      <c r="A152" s="1711" t="s">
        <v>3825</v>
      </c>
      <c r="B152" s="1712" t="s">
        <v>3826</v>
      </c>
      <c r="C152" s="1712">
        <v>10.75</v>
      </c>
      <c r="D152" s="1712">
        <v>1200</v>
      </c>
      <c r="E152" s="1712" t="s">
        <v>2277</v>
      </c>
      <c r="F152" s="1711" t="s">
        <v>2208</v>
      </c>
      <c r="G152" s="1711" t="s">
        <v>3717</v>
      </c>
      <c r="H152" s="1711" t="s">
        <v>3753</v>
      </c>
      <c r="I152" s="1711" t="s">
        <v>2199</v>
      </c>
      <c r="J152" s="1711" t="s">
        <v>3817</v>
      </c>
      <c r="K152" s="1713">
        <v>21.5</v>
      </c>
      <c r="L152" s="1711" t="s">
        <v>3827</v>
      </c>
      <c r="M152" s="1711" t="s">
        <v>3828</v>
      </c>
      <c r="N152" s="1711" t="s">
        <v>3829</v>
      </c>
      <c r="O152" s="1711" t="s">
        <v>3830</v>
      </c>
      <c r="P152" s="1711" t="s">
        <v>3811</v>
      </c>
      <c r="Q152" s="1711" t="s">
        <v>3831</v>
      </c>
      <c r="R152" s="1712">
        <v>10</v>
      </c>
      <c r="S152" s="1712">
        <v>63</v>
      </c>
      <c r="T152" s="1712">
        <v>4</v>
      </c>
      <c r="U152" s="1711" t="s">
        <v>3703</v>
      </c>
      <c r="V152" s="1694"/>
      <c r="W152" s="805">
        <v>0</v>
      </c>
      <c r="X152" s="805" t="b">
        <v>0</v>
      </c>
      <c r="Y152" s="805">
        <v>0</v>
      </c>
      <c r="Z152" s="805">
        <v>0</v>
      </c>
      <c r="AA152" s="805">
        <v>0</v>
      </c>
      <c r="AB152" s="805">
        <v>0</v>
      </c>
      <c r="AC152" s="805">
        <v>0</v>
      </c>
      <c r="AD152" s="805">
        <v>0</v>
      </c>
      <c r="AE152" s="805">
        <v>0</v>
      </c>
      <c r="AF152" s="805">
        <v>0</v>
      </c>
      <c r="AG152" s="805">
        <v>0</v>
      </c>
      <c r="AH152" s="805">
        <v>0</v>
      </c>
    </row>
    <row r="153" spans="1:34">
      <c r="A153" s="1712"/>
      <c r="B153" s="1712" t="s">
        <v>3832</v>
      </c>
      <c r="C153" s="1712">
        <v>0</v>
      </c>
      <c r="D153" s="1712">
        <v>0</v>
      </c>
      <c r="E153" s="1712" t="s">
        <v>2192</v>
      </c>
      <c r="F153" s="1711" t="s">
        <v>2212</v>
      </c>
      <c r="G153" s="1712"/>
      <c r="H153" s="1712"/>
      <c r="I153" s="1712"/>
      <c r="J153" s="1712"/>
      <c r="K153" s="1713"/>
      <c r="L153" s="1712"/>
      <c r="M153" s="1712"/>
      <c r="N153" s="1712"/>
      <c r="O153" s="1712"/>
      <c r="P153" s="1712"/>
      <c r="Q153" s="1711" t="s">
        <v>3833</v>
      </c>
      <c r="R153" s="1712"/>
      <c r="S153" s="1712"/>
      <c r="T153" s="1712"/>
      <c r="U153" s="1712">
        <v>0</v>
      </c>
      <c r="V153" s="1694"/>
      <c r="W153" s="805">
        <v>0</v>
      </c>
      <c r="X153" s="805" t="b">
        <v>0</v>
      </c>
      <c r="Y153" s="805">
        <v>0</v>
      </c>
      <c r="Z153" s="805">
        <v>0</v>
      </c>
      <c r="AA153" s="805">
        <v>0</v>
      </c>
      <c r="AB153" s="805">
        <v>0</v>
      </c>
      <c r="AC153" s="805">
        <v>0</v>
      </c>
      <c r="AD153" s="805">
        <v>0</v>
      </c>
      <c r="AE153" s="805">
        <v>0</v>
      </c>
      <c r="AF153" s="805">
        <v>0</v>
      </c>
      <c r="AG153" s="805">
        <v>0</v>
      </c>
      <c r="AH153" s="805">
        <v>0</v>
      </c>
    </row>
    <row r="154" spans="1:34">
      <c r="A154" s="1712"/>
      <c r="B154" s="1712" t="s">
        <v>3834</v>
      </c>
      <c r="C154" s="1712"/>
      <c r="D154" s="1712"/>
      <c r="E154" s="1712"/>
      <c r="F154" s="1712"/>
      <c r="G154" s="1712"/>
      <c r="H154" s="1712"/>
      <c r="I154" s="1712"/>
      <c r="J154" s="1712"/>
      <c r="K154" s="1713"/>
      <c r="L154" s="1712"/>
      <c r="M154" s="1712"/>
      <c r="N154" s="1712"/>
      <c r="O154" s="1712"/>
      <c r="P154" s="1712"/>
      <c r="Q154" s="1712"/>
      <c r="R154" s="1712"/>
      <c r="S154" s="1712"/>
      <c r="T154" s="1712"/>
      <c r="U154" s="1712">
        <v>0</v>
      </c>
      <c r="V154" s="1694"/>
      <c r="W154" s="805">
        <v>0</v>
      </c>
      <c r="X154" s="805" t="b">
        <v>0</v>
      </c>
      <c r="Y154" s="805">
        <v>0</v>
      </c>
      <c r="Z154" s="805">
        <v>0</v>
      </c>
      <c r="AA154" s="805">
        <v>0</v>
      </c>
      <c r="AB154" s="805">
        <v>0</v>
      </c>
      <c r="AC154" s="805">
        <v>0</v>
      </c>
      <c r="AD154" s="805">
        <v>0</v>
      </c>
      <c r="AE154" s="805">
        <v>0</v>
      </c>
      <c r="AF154" s="805">
        <v>0</v>
      </c>
      <c r="AG154" s="805">
        <v>0</v>
      </c>
      <c r="AH154" s="805">
        <v>0</v>
      </c>
    </row>
    <row r="155" spans="1:34">
      <c r="A155" s="1712"/>
      <c r="B155" s="1712" t="s">
        <v>3835</v>
      </c>
      <c r="C155" s="1712"/>
      <c r="D155" s="1712"/>
      <c r="E155" s="1712"/>
      <c r="F155" s="1712"/>
      <c r="G155" s="1712"/>
      <c r="H155" s="1712"/>
      <c r="I155" s="1712"/>
      <c r="J155" s="1712"/>
      <c r="K155" s="1713"/>
      <c r="L155" s="1712"/>
      <c r="M155" s="1712"/>
      <c r="N155" s="1712"/>
      <c r="O155" s="1712"/>
      <c r="P155" s="1712"/>
      <c r="Q155" s="1712"/>
      <c r="R155" s="1712"/>
      <c r="S155" s="1712"/>
      <c r="T155" s="1712"/>
      <c r="U155" s="1712">
        <v>0</v>
      </c>
      <c r="V155" s="1694"/>
      <c r="W155" s="805">
        <v>0</v>
      </c>
      <c r="X155" s="805" t="b">
        <v>1</v>
      </c>
      <c r="Y155" s="805">
        <v>1200</v>
      </c>
      <c r="Z155" s="805">
        <v>1200</v>
      </c>
      <c r="AA155" s="805">
        <v>0</v>
      </c>
      <c r="AB155" s="805">
        <v>0</v>
      </c>
      <c r="AC155" s="805">
        <v>0</v>
      </c>
      <c r="AD155" s="805">
        <v>0</v>
      </c>
      <c r="AE155" s="805">
        <v>0</v>
      </c>
      <c r="AF155" s="805">
        <v>0</v>
      </c>
      <c r="AG155" s="805">
        <v>0</v>
      </c>
      <c r="AH155" s="805">
        <v>0</v>
      </c>
    </row>
    <row r="156" spans="1:34">
      <c r="A156" s="1710"/>
      <c r="B156" s="1710"/>
      <c r="C156" s="1710"/>
      <c r="D156" s="1710"/>
      <c r="E156" s="1710"/>
      <c r="F156" s="1710"/>
      <c r="G156" s="1710"/>
      <c r="H156" s="1710"/>
      <c r="I156" s="1710"/>
      <c r="J156" s="1710"/>
      <c r="K156" s="1710"/>
      <c r="L156" s="1710"/>
      <c r="M156" s="1710"/>
      <c r="N156" s="1710"/>
      <c r="O156" s="1710"/>
      <c r="P156" s="1710"/>
      <c r="Q156" s="1710"/>
      <c r="R156" s="1710"/>
      <c r="S156" s="1710"/>
      <c r="T156" s="1710"/>
      <c r="U156" s="1710"/>
      <c r="V156" s="1694"/>
    </row>
    <row r="157" spans="1:34">
      <c r="A157" s="1711" t="s">
        <v>3836</v>
      </c>
      <c r="B157" s="1712" t="s">
        <v>3837</v>
      </c>
      <c r="C157" s="1712">
        <v>16</v>
      </c>
      <c r="D157" s="1712">
        <v>7684</v>
      </c>
      <c r="E157" s="1712" t="s">
        <v>2277</v>
      </c>
      <c r="F157" s="1712" t="s">
        <v>3838</v>
      </c>
      <c r="G157" s="1711" t="s">
        <v>3717</v>
      </c>
      <c r="H157" s="1711" t="s">
        <v>3839</v>
      </c>
      <c r="I157" s="1711" t="s">
        <v>2199</v>
      </c>
      <c r="J157" s="1711" t="s">
        <v>2184</v>
      </c>
      <c r="K157" s="1713">
        <v>26.7</v>
      </c>
      <c r="L157" s="1711" t="s">
        <v>2185</v>
      </c>
      <c r="M157" s="1711" t="s">
        <v>3840</v>
      </c>
      <c r="N157" s="1711" t="s">
        <v>3841</v>
      </c>
      <c r="O157" s="1711" t="s">
        <v>3842</v>
      </c>
      <c r="P157" s="1711" t="s">
        <v>3661</v>
      </c>
      <c r="Q157" s="1711" t="s">
        <v>3843</v>
      </c>
      <c r="R157" s="1712">
        <v>10</v>
      </c>
      <c r="S157" s="1744" t="s">
        <v>3844</v>
      </c>
      <c r="T157" s="1712">
        <v>13</v>
      </c>
      <c r="U157" s="1711" t="s">
        <v>3845</v>
      </c>
      <c r="V157" s="1694"/>
      <c r="W157" s="805">
        <v>0</v>
      </c>
      <c r="X157" s="805" t="b">
        <v>0</v>
      </c>
      <c r="Y157" s="805">
        <v>0</v>
      </c>
      <c r="Z157" s="805">
        <v>5200</v>
      </c>
      <c r="AA157" s="805">
        <v>0</v>
      </c>
      <c r="AB157" s="805">
        <v>0</v>
      </c>
      <c r="AC157" s="805">
        <v>0</v>
      </c>
      <c r="AD157" s="805">
        <v>0</v>
      </c>
      <c r="AE157" s="805">
        <v>0</v>
      </c>
      <c r="AF157" s="805">
        <v>0</v>
      </c>
      <c r="AG157" s="805">
        <v>0</v>
      </c>
      <c r="AH157" s="805">
        <v>0</v>
      </c>
    </row>
    <row r="158" spans="1:34">
      <c r="A158" s="1712"/>
      <c r="B158" s="1712" t="s">
        <v>3846</v>
      </c>
      <c r="C158" s="1712"/>
      <c r="D158" s="1712"/>
      <c r="E158" s="1712" t="s">
        <v>2192</v>
      </c>
      <c r="F158" s="1712" t="s">
        <v>3847</v>
      </c>
      <c r="G158" s="1712"/>
      <c r="H158" s="1712"/>
      <c r="I158" s="1712"/>
      <c r="J158" s="1712"/>
      <c r="K158" s="1713"/>
      <c r="L158" s="1712"/>
      <c r="M158" s="1712"/>
      <c r="N158" s="1712"/>
      <c r="O158" s="1712"/>
      <c r="P158" s="1712"/>
      <c r="Q158" s="1711" t="s">
        <v>3848</v>
      </c>
      <c r="R158" s="1712"/>
      <c r="S158" s="1712"/>
      <c r="T158" s="1712"/>
      <c r="U158" s="1712">
        <v>0</v>
      </c>
      <c r="V158" s="1694"/>
      <c r="W158" s="805">
        <v>0</v>
      </c>
      <c r="X158" s="805" t="b">
        <v>0</v>
      </c>
      <c r="Y158" s="805">
        <v>0</v>
      </c>
      <c r="Z158" s="805">
        <v>0</v>
      </c>
      <c r="AA158" s="805">
        <v>0</v>
      </c>
      <c r="AB158" s="805">
        <v>0</v>
      </c>
      <c r="AC158" s="805">
        <v>0</v>
      </c>
      <c r="AD158" s="805">
        <v>0</v>
      </c>
      <c r="AE158" s="805">
        <v>0</v>
      </c>
      <c r="AF158" s="805">
        <v>0</v>
      </c>
      <c r="AG158" s="805">
        <v>0</v>
      </c>
      <c r="AH158" s="805">
        <v>0</v>
      </c>
    </row>
    <row r="159" spans="1:34">
      <c r="A159" s="1712"/>
      <c r="B159" s="1712"/>
      <c r="C159" s="1712"/>
      <c r="D159" s="1712"/>
      <c r="E159" s="1712"/>
      <c r="F159" s="1712"/>
      <c r="G159" s="1712"/>
      <c r="H159" s="1712"/>
      <c r="I159" s="1712"/>
      <c r="J159" s="1712"/>
      <c r="K159" s="1713"/>
      <c r="L159" s="1712"/>
      <c r="M159" s="1712"/>
      <c r="N159" s="1712"/>
      <c r="O159" s="1712"/>
      <c r="P159" s="1712"/>
      <c r="Q159" s="1712"/>
      <c r="R159" s="1712"/>
      <c r="S159" s="1712"/>
      <c r="T159" s="1712"/>
      <c r="U159" s="1712">
        <v>0</v>
      </c>
      <c r="V159" s="1694"/>
      <c r="W159" s="805">
        <v>0</v>
      </c>
      <c r="X159" s="805" t="b">
        <v>0</v>
      </c>
      <c r="Y159" s="805">
        <v>0</v>
      </c>
      <c r="Z159" s="805">
        <v>0</v>
      </c>
      <c r="AA159" s="805">
        <v>0</v>
      </c>
      <c r="AB159" s="805">
        <v>0</v>
      </c>
      <c r="AC159" s="805">
        <v>0</v>
      </c>
      <c r="AD159" s="805">
        <v>0</v>
      </c>
      <c r="AE159" s="805">
        <v>0</v>
      </c>
      <c r="AF159" s="805">
        <v>0</v>
      </c>
      <c r="AG159" s="805">
        <v>0</v>
      </c>
      <c r="AH159" s="805">
        <v>0</v>
      </c>
    </row>
    <row r="160" spans="1:34">
      <c r="A160" s="1710"/>
      <c r="B160" s="1710"/>
      <c r="C160" s="1710"/>
      <c r="D160" s="1710"/>
      <c r="E160" s="1710"/>
      <c r="F160" s="1710"/>
      <c r="G160" s="1710"/>
      <c r="H160" s="1710"/>
      <c r="I160" s="1710"/>
      <c r="J160" s="1710"/>
      <c r="K160" s="1710"/>
      <c r="L160" s="1710"/>
      <c r="M160" s="1710"/>
      <c r="N160" s="1710"/>
      <c r="O160" s="1710"/>
      <c r="P160" s="1710"/>
      <c r="Q160" s="1710"/>
      <c r="R160" s="1710"/>
      <c r="S160" s="1710"/>
      <c r="T160" s="1710"/>
      <c r="U160" s="1710"/>
      <c r="V160" s="1694"/>
    </row>
    <row r="161" spans="1:34">
      <c r="A161" s="1711" t="s">
        <v>3849</v>
      </c>
      <c r="B161" s="1712" t="s">
        <v>3850</v>
      </c>
      <c r="C161" s="1712">
        <v>16</v>
      </c>
      <c r="D161" s="1712">
        <v>2570</v>
      </c>
      <c r="E161" s="1712" t="s">
        <v>3851</v>
      </c>
      <c r="F161" s="1711" t="s">
        <v>3852</v>
      </c>
      <c r="G161" s="1711" t="s">
        <v>3717</v>
      </c>
      <c r="H161" s="1711" t="s">
        <v>3839</v>
      </c>
      <c r="I161" s="1711" t="s">
        <v>2199</v>
      </c>
      <c r="J161" s="1711" t="s">
        <v>2184</v>
      </c>
      <c r="K161" s="1713">
        <v>26.7</v>
      </c>
      <c r="L161" s="1711" t="s">
        <v>3827</v>
      </c>
      <c r="M161" s="1711" t="s">
        <v>3840</v>
      </c>
      <c r="N161" s="1711" t="s">
        <v>3853</v>
      </c>
      <c r="O161" s="1711" t="s">
        <v>3842</v>
      </c>
      <c r="P161" s="1711" t="s">
        <v>3661</v>
      </c>
      <c r="Q161" s="1711" t="s">
        <v>3854</v>
      </c>
      <c r="R161" s="1712">
        <v>10</v>
      </c>
      <c r="S161" s="1712">
        <v>68</v>
      </c>
      <c r="T161" s="1712">
        <v>6</v>
      </c>
      <c r="U161" s="1711" t="s">
        <v>3845</v>
      </c>
      <c r="V161" s="1694"/>
      <c r="W161" s="805">
        <v>0</v>
      </c>
      <c r="X161" s="805" t="b">
        <v>0</v>
      </c>
      <c r="Y161" s="805">
        <v>0</v>
      </c>
      <c r="Z161" s="805">
        <v>0</v>
      </c>
      <c r="AA161" s="805">
        <v>0</v>
      </c>
      <c r="AB161" s="805">
        <v>0</v>
      </c>
      <c r="AC161" s="805">
        <v>0</v>
      </c>
      <c r="AD161" s="805">
        <v>0</v>
      </c>
      <c r="AE161" s="805">
        <v>0</v>
      </c>
      <c r="AF161" s="805">
        <v>0</v>
      </c>
      <c r="AG161" s="805">
        <v>0</v>
      </c>
      <c r="AH161" s="805">
        <v>0</v>
      </c>
    </row>
    <row r="162" spans="1:34">
      <c r="A162" s="1712"/>
      <c r="B162" s="1712" t="s">
        <v>3855</v>
      </c>
      <c r="C162" s="1712"/>
      <c r="D162" s="1712"/>
      <c r="E162" s="1712" t="s">
        <v>3856</v>
      </c>
      <c r="F162" s="1711" t="s">
        <v>3627</v>
      </c>
      <c r="G162" s="1712"/>
      <c r="H162" s="1712"/>
      <c r="I162" s="1712"/>
      <c r="J162" s="1712"/>
      <c r="K162" s="1713"/>
      <c r="L162" s="1712"/>
      <c r="M162" s="1712"/>
      <c r="N162" s="1712"/>
      <c r="O162" s="1712"/>
      <c r="P162" s="1712"/>
      <c r="Q162" s="1711" t="s">
        <v>3857</v>
      </c>
      <c r="R162" s="1712"/>
      <c r="S162" s="1712"/>
      <c r="T162" s="1712"/>
      <c r="U162" s="1712">
        <v>0</v>
      </c>
      <c r="V162" s="1694"/>
      <c r="W162" s="805">
        <v>0</v>
      </c>
      <c r="X162" s="805" t="b">
        <v>0</v>
      </c>
      <c r="Y162" s="805">
        <v>0</v>
      </c>
      <c r="Z162" s="805">
        <v>0</v>
      </c>
      <c r="AA162" s="805">
        <v>0</v>
      </c>
      <c r="AB162" s="805">
        <v>0</v>
      </c>
      <c r="AC162" s="805">
        <v>0</v>
      </c>
      <c r="AD162" s="805">
        <v>0</v>
      </c>
      <c r="AE162" s="805">
        <v>0</v>
      </c>
      <c r="AF162" s="805">
        <v>0</v>
      </c>
      <c r="AG162" s="805">
        <v>0</v>
      </c>
      <c r="AH162" s="805">
        <v>0</v>
      </c>
    </row>
    <row r="163" spans="1:34">
      <c r="A163" s="1712"/>
      <c r="B163" s="1712"/>
      <c r="C163" s="1712"/>
      <c r="D163" s="1712"/>
      <c r="E163" s="1712"/>
      <c r="F163" s="1712"/>
      <c r="G163" s="1712"/>
      <c r="H163" s="1712"/>
      <c r="I163" s="1712"/>
      <c r="J163" s="1712"/>
      <c r="K163" s="1713"/>
      <c r="L163" s="1712"/>
      <c r="M163" s="1712"/>
      <c r="N163" s="1712"/>
      <c r="O163" s="1712"/>
      <c r="P163" s="1712"/>
      <c r="Q163" s="1712"/>
      <c r="R163" s="1712"/>
      <c r="S163" s="1712"/>
      <c r="T163" s="1712"/>
      <c r="U163" s="1712">
        <v>0</v>
      </c>
      <c r="V163" s="1694"/>
      <c r="W163" s="805">
        <v>0</v>
      </c>
      <c r="X163" s="805" t="b">
        <v>0</v>
      </c>
      <c r="Y163" s="805">
        <v>0</v>
      </c>
      <c r="Z163" s="805">
        <v>0</v>
      </c>
      <c r="AA163" s="805">
        <v>0</v>
      </c>
      <c r="AB163" s="805">
        <v>0</v>
      </c>
      <c r="AC163" s="805">
        <v>0</v>
      </c>
      <c r="AD163" s="805">
        <v>0</v>
      </c>
      <c r="AE163" s="805">
        <v>0</v>
      </c>
      <c r="AF163" s="805">
        <v>0</v>
      </c>
      <c r="AG163" s="805">
        <v>0</v>
      </c>
      <c r="AH163" s="805">
        <v>0</v>
      </c>
    </row>
    <row r="164" spans="1:34">
      <c r="A164" s="1710"/>
      <c r="B164" s="1710"/>
      <c r="C164" s="1710"/>
      <c r="D164" s="1710"/>
      <c r="E164" s="1710"/>
      <c r="F164" s="1710"/>
      <c r="G164" s="1710"/>
      <c r="H164" s="1710"/>
      <c r="I164" s="1710"/>
      <c r="J164" s="1710"/>
      <c r="K164" s="1710"/>
      <c r="L164" s="1710"/>
      <c r="M164" s="1710"/>
      <c r="N164" s="1710"/>
      <c r="O164" s="1710"/>
      <c r="P164" s="1710"/>
      <c r="Q164" s="1710"/>
      <c r="R164" s="1710"/>
      <c r="S164" s="1710"/>
      <c r="T164" s="1710"/>
      <c r="U164" s="1710"/>
      <c r="V164" s="1694"/>
    </row>
    <row r="165" spans="1:34">
      <c r="A165" s="1711" t="s">
        <v>3858</v>
      </c>
      <c r="B165" s="1712" t="s">
        <v>3859</v>
      </c>
      <c r="C165" s="1712">
        <v>16</v>
      </c>
      <c r="D165" s="1712">
        <v>4500</v>
      </c>
      <c r="E165" s="1712" t="s">
        <v>3851</v>
      </c>
      <c r="F165" s="1711" t="s">
        <v>3852</v>
      </c>
      <c r="G165" s="1711" t="s">
        <v>3860</v>
      </c>
      <c r="H165" s="1711" t="s">
        <v>3839</v>
      </c>
      <c r="I165" s="1711" t="s">
        <v>2199</v>
      </c>
      <c r="J165" s="1711" t="s">
        <v>2184</v>
      </c>
      <c r="K165" s="1713">
        <v>26.7</v>
      </c>
      <c r="L165" s="1711" t="s">
        <v>3827</v>
      </c>
      <c r="M165" s="1711" t="s">
        <v>3840</v>
      </c>
      <c r="N165" s="1711" t="s">
        <v>3861</v>
      </c>
      <c r="O165" s="1711" t="s">
        <v>3842</v>
      </c>
      <c r="P165" s="1711" t="s">
        <v>3661</v>
      </c>
      <c r="Q165" s="1711" t="s">
        <v>3862</v>
      </c>
      <c r="R165" s="1712">
        <v>10</v>
      </c>
      <c r="S165" s="1712">
        <v>68</v>
      </c>
      <c r="T165" s="1712">
        <v>9</v>
      </c>
      <c r="U165" s="1711" t="s">
        <v>3845</v>
      </c>
      <c r="V165" s="1694"/>
      <c r="W165" s="805">
        <v>0</v>
      </c>
      <c r="X165" s="805" t="b">
        <v>0</v>
      </c>
      <c r="Y165" s="805">
        <v>0</v>
      </c>
      <c r="Z165" s="805">
        <v>0</v>
      </c>
      <c r="AA165" s="805">
        <v>0</v>
      </c>
      <c r="AB165" s="805">
        <v>0</v>
      </c>
      <c r="AC165" s="805">
        <v>0</v>
      </c>
      <c r="AD165" s="805">
        <v>0</v>
      </c>
      <c r="AE165" s="805">
        <v>0</v>
      </c>
      <c r="AF165" s="805">
        <v>0</v>
      </c>
      <c r="AG165" s="805">
        <v>0</v>
      </c>
      <c r="AH165" s="805">
        <v>0</v>
      </c>
    </row>
    <row r="166" spans="1:34">
      <c r="A166" s="1712"/>
      <c r="B166" s="1712" t="s">
        <v>3863</v>
      </c>
      <c r="C166" s="1712"/>
      <c r="D166" s="1712"/>
      <c r="E166" s="1712" t="s">
        <v>3856</v>
      </c>
      <c r="F166" s="1712" t="s">
        <v>3627</v>
      </c>
      <c r="G166" s="1712"/>
      <c r="H166" s="1712"/>
      <c r="I166" s="1712"/>
      <c r="J166" s="1712"/>
      <c r="K166" s="1713"/>
      <c r="L166" s="1712"/>
      <c r="M166" s="1712"/>
      <c r="N166" s="1712"/>
      <c r="O166" s="1712"/>
      <c r="P166" s="1712"/>
      <c r="Q166" s="1711" t="s">
        <v>3864</v>
      </c>
      <c r="R166" s="1712"/>
      <c r="S166" s="1712"/>
      <c r="T166" s="1712"/>
      <c r="U166" s="1712">
        <v>0</v>
      </c>
      <c r="V166" s="1694"/>
      <c r="W166" s="805">
        <v>0</v>
      </c>
      <c r="X166" s="805" t="b">
        <v>0</v>
      </c>
      <c r="Y166" s="805">
        <v>0</v>
      </c>
      <c r="Z166" s="805">
        <v>0</v>
      </c>
      <c r="AA166" s="805">
        <v>0</v>
      </c>
      <c r="AB166" s="805">
        <v>0</v>
      </c>
      <c r="AC166" s="805">
        <v>0</v>
      </c>
      <c r="AD166" s="805">
        <v>0</v>
      </c>
      <c r="AE166" s="805">
        <v>0</v>
      </c>
      <c r="AF166" s="805">
        <v>0</v>
      </c>
      <c r="AG166" s="805">
        <v>0</v>
      </c>
      <c r="AH166" s="805">
        <v>0</v>
      </c>
    </row>
    <row r="167" spans="1:34">
      <c r="A167" s="1712"/>
      <c r="B167" s="1712"/>
      <c r="C167" s="1712"/>
      <c r="D167" s="1712"/>
      <c r="E167" s="1712"/>
      <c r="F167" s="1712"/>
      <c r="G167" s="1712"/>
      <c r="H167" s="1712"/>
      <c r="I167" s="1712"/>
      <c r="J167" s="1712"/>
      <c r="K167" s="1713"/>
      <c r="L167" s="1712"/>
      <c r="M167" s="1712"/>
      <c r="N167" s="1712"/>
      <c r="O167" s="1712"/>
      <c r="P167" s="1712"/>
      <c r="Q167" s="1712"/>
      <c r="R167" s="1712"/>
      <c r="S167" s="1712"/>
      <c r="T167" s="1712"/>
      <c r="U167" s="1712">
        <v>0</v>
      </c>
      <c r="V167" s="1694"/>
      <c r="W167" s="805">
        <v>0</v>
      </c>
      <c r="X167" s="805" t="b">
        <v>0</v>
      </c>
      <c r="Y167" s="805">
        <v>0</v>
      </c>
      <c r="Z167" s="805">
        <v>0</v>
      </c>
      <c r="AA167" s="805">
        <v>0</v>
      </c>
      <c r="AB167" s="805">
        <v>0</v>
      </c>
      <c r="AC167" s="805">
        <v>0</v>
      </c>
      <c r="AD167" s="805">
        <v>0</v>
      </c>
      <c r="AE167" s="805">
        <v>0</v>
      </c>
      <c r="AF167" s="805">
        <v>0</v>
      </c>
      <c r="AG167" s="805">
        <v>0</v>
      </c>
      <c r="AH167" s="805">
        <v>0</v>
      </c>
    </row>
    <row r="168" spans="1:34">
      <c r="A168" s="1710"/>
      <c r="B168" s="1710"/>
      <c r="C168" s="1710"/>
      <c r="D168" s="1710"/>
      <c r="E168" s="1710"/>
      <c r="F168" s="1710"/>
      <c r="G168" s="1710"/>
      <c r="H168" s="1710"/>
      <c r="I168" s="1710"/>
      <c r="J168" s="1710"/>
      <c r="K168" s="1710"/>
      <c r="L168" s="1710"/>
      <c r="M168" s="1710"/>
      <c r="N168" s="1710"/>
      <c r="O168" s="1710"/>
      <c r="P168" s="1710"/>
      <c r="Q168" s="1710"/>
      <c r="R168" s="1710"/>
      <c r="S168" s="1710"/>
      <c r="T168" s="1710"/>
      <c r="U168" s="1710"/>
      <c r="V168" s="1694"/>
    </row>
    <row r="169" spans="1:34">
      <c r="A169" s="1711" t="s">
        <v>3865</v>
      </c>
      <c r="B169" s="1712" t="s">
        <v>3866</v>
      </c>
      <c r="C169" s="1712">
        <v>16</v>
      </c>
      <c r="D169" s="1712">
        <v>4770</v>
      </c>
      <c r="E169" s="1712" t="s">
        <v>3867</v>
      </c>
      <c r="F169" s="1712" t="s">
        <v>2182</v>
      </c>
      <c r="G169" s="1711" t="s">
        <v>3860</v>
      </c>
      <c r="H169" s="1711" t="s">
        <v>3839</v>
      </c>
      <c r="I169" s="1711" t="s">
        <v>2199</v>
      </c>
      <c r="J169" s="1711" t="s">
        <v>2184</v>
      </c>
      <c r="K169" s="1713">
        <v>26.7</v>
      </c>
      <c r="L169" s="1711" t="s">
        <v>2185</v>
      </c>
      <c r="M169" s="1711" t="s">
        <v>2185</v>
      </c>
      <c r="N169" s="1711" t="s">
        <v>3868</v>
      </c>
      <c r="O169" s="1711" t="s">
        <v>3869</v>
      </c>
      <c r="P169" s="1711" t="s">
        <v>3870</v>
      </c>
      <c r="Q169" s="1711" t="s">
        <v>3871</v>
      </c>
      <c r="R169" s="1712">
        <v>10</v>
      </c>
      <c r="S169" s="1711" t="s">
        <v>3844</v>
      </c>
      <c r="T169" s="1712">
        <v>13</v>
      </c>
      <c r="U169" s="1711" t="s">
        <v>3845</v>
      </c>
      <c r="V169" s="1694"/>
      <c r="W169" s="805">
        <v>0</v>
      </c>
      <c r="X169" s="805" t="b">
        <v>0</v>
      </c>
      <c r="Y169" s="805">
        <v>0</v>
      </c>
      <c r="Z169" s="805">
        <v>0</v>
      </c>
      <c r="AA169" s="805">
        <v>0</v>
      </c>
      <c r="AB169" s="805">
        <v>0</v>
      </c>
      <c r="AC169" s="805">
        <v>0</v>
      </c>
      <c r="AD169" s="805">
        <v>0</v>
      </c>
      <c r="AE169" s="805">
        <v>0</v>
      </c>
      <c r="AF169" s="805">
        <v>0</v>
      </c>
      <c r="AG169" s="805">
        <v>0</v>
      </c>
      <c r="AH169" s="805">
        <v>0</v>
      </c>
    </row>
    <row r="170" spans="1:34">
      <c r="A170" s="1712"/>
      <c r="B170" s="1712" t="s">
        <v>3872</v>
      </c>
      <c r="C170" s="1712"/>
      <c r="D170" s="1712"/>
      <c r="E170" s="1712" t="s">
        <v>2192</v>
      </c>
      <c r="F170" s="1712" t="s">
        <v>3847</v>
      </c>
      <c r="G170" s="1712"/>
      <c r="H170" s="1712"/>
      <c r="I170" s="1712"/>
      <c r="J170" s="1712"/>
      <c r="K170" s="1713"/>
      <c r="L170" s="1712"/>
      <c r="M170" s="1712"/>
      <c r="N170" s="1712"/>
      <c r="O170" s="1712"/>
      <c r="P170" s="1712"/>
      <c r="Q170" s="1711" t="s">
        <v>3873</v>
      </c>
      <c r="R170" s="1712"/>
      <c r="S170" s="1712"/>
      <c r="T170" s="1712"/>
      <c r="U170" s="1712">
        <v>0</v>
      </c>
      <c r="V170" s="1694"/>
      <c r="W170" s="805">
        <v>0</v>
      </c>
      <c r="X170" s="805" t="b">
        <v>0</v>
      </c>
      <c r="Y170" s="805">
        <v>0</v>
      </c>
      <c r="Z170" s="805">
        <v>0</v>
      </c>
      <c r="AA170" s="805">
        <v>0</v>
      </c>
      <c r="AB170" s="805">
        <v>0</v>
      </c>
      <c r="AC170" s="805">
        <v>0</v>
      </c>
      <c r="AD170" s="805">
        <v>0</v>
      </c>
      <c r="AE170" s="805">
        <v>0</v>
      </c>
      <c r="AF170" s="805">
        <v>0</v>
      </c>
      <c r="AG170" s="805">
        <v>0</v>
      </c>
      <c r="AH170" s="805">
        <v>0</v>
      </c>
    </row>
    <row r="171" spans="1:34">
      <c r="A171" s="1712"/>
      <c r="B171" s="1712" t="s">
        <v>3874</v>
      </c>
      <c r="C171" s="1712"/>
      <c r="D171" s="1712"/>
      <c r="E171" s="1712"/>
      <c r="F171" s="1712"/>
      <c r="G171" s="1712"/>
      <c r="H171" s="1712"/>
      <c r="I171" s="1712"/>
      <c r="J171" s="1712"/>
      <c r="K171" s="1713"/>
      <c r="L171" s="1712"/>
      <c r="M171" s="1712"/>
      <c r="N171" s="1712"/>
      <c r="O171" s="1745"/>
      <c r="P171" s="1712"/>
      <c r="Q171" s="1711" t="s">
        <v>3875</v>
      </c>
      <c r="R171" s="1712"/>
      <c r="S171" s="1712"/>
      <c r="T171" s="1712"/>
      <c r="U171" s="1712">
        <v>0</v>
      </c>
      <c r="V171" s="1694"/>
      <c r="W171" s="805">
        <v>0</v>
      </c>
      <c r="X171" s="805" t="b">
        <v>0</v>
      </c>
      <c r="Y171" s="805">
        <v>0</v>
      </c>
      <c r="Z171" s="805">
        <v>0</v>
      </c>
      <c r="AA171" s="805">
        <v>0</v>
      </c>
      <c r="AB171" s="805">
        <v>0</v>
      </c>
      <c r="AC171" s="805">
        <v>0</v>
      </c>
      <c r="AD171" s="805">
        <v>0</v>
      </c>
      <c r="AE171" s="805">
        <v>0</v>
      </c>
      <c r="AF171" s="805">
        <v>0</v>
      </c>
      <c r="AG171" s="805">
        <v>0</v>
      </c>
      <c r="AH171" s="805">
        <v>0</v>
      </c>
    </row>
    <row r="172" spans="1:34">
      <c r="A172" s="1710"/>
      <c r="B172" s="1710"/>
      <c r="C172" s="1710"/>
      <c r="D172" s="1710"/>
      <c r="E172" s="1710"/>
      <c r="F172" s="1710"/>
      <c r="G172" s="1710"/>
      <c r="H172" s="1710"/>
      <c r="I172" s="1710"/>
      <c r="J172" s="1710"/>
      <c r="K172" s="1710"/>
      <c r="L172" s="1710"/>
      <c r="M172" s="1710"/>
      <c r="N172" s="1710"/>
      <c r="O172" s="1710"/>
      <c r="P172" s="1710"/>
      <c r="Q172" s="1710"/>
      <c r="R172" s="1710"/>
      <c r="S172" s="1710"/>
      <c r="T172" s="1710"/>
      <c r="U172" s="1710"/>
      <c r="V172" s="1694"/>
    </row>
    <row r="173" spans="1:34">
      <c r="A173" s="1711" t="s">
        <v>3876</v>
      </c>
      <c r="B173" s="1712" t="s">
        <v>3877</v>
      </c>
      <c r="C173" s="1712">
        <v>12.75</v>
      </c>
      <c r="D173" s="1712">
        <v>11200</v>
      </c>
      <c r="E173" s="1712" t="s">
        <v>2277</v>
      </c>
      <c r="F173" s="1712" t="s">
        <v>2182</v>
      </c>
      <c r="G173" s="1711" t="s">
        <v>3860</v>
      </c>
      <c r="H173" s="1711" t="s">
        <v>3839</v>
      </c>
      <c r="I173" s="1711" t="s">
        <v>2199</v>
      </c>
      <c r="J173" s="1711" t="s">
        <v>2184</v>
      </c>
      <c r="K173" s="1713">
        <v>25.5</v>
      </c>
      <c r="L173" s="1711" t="s">
        <v>3827</v>
      </c>
      <c r="M173" s="1711" t="s">
        <v>2185</v>
      </c>
      <c r="N173" s="1712" t="s">
        <v>3878</v>
      </c>
      <c r="O173" s="1711" t="s">
        <v>2185</v>
      </c>
      <c r="P173" s="1711" t="s">
        <v>3879</v>
      </c>
      <c r="Q173" s="1711" t="s">
        <v>3880</v>
      </c>
      <c r="R173" s="1712">
        <v>10</v>
      </c>
      <c r="S173" s="1711" t="s">
        <v>3844</v>
      </c>
      <c r="T173" s="1712">
        <v>23</v>
      </c>
      <c r="U173" s="1711" t="s">
        <v>3845</v>
      </c>
      <c r="V173" s="1694"/>
      <c r="W173" s="805">
        <v>0</v>
      </c>
      <c r="X173" s="805" t="b">
        <v>0</v>
      </c>
      <c r="Y173" s="805">
        <v>0</v>
      </c>
      <c r="Z173" s="805">
        <v>0</v>
      </c>
      <c r="AA173" s="805">
        <v>0</v>
      </c>
      <c r="AB173" s="805">
        <v>0</v>
      </c>
      <c r="AC173" s="805">
        <v>0</v>
      </c>
      <c r="AD173" s="805">
        <v>0</v>
      </c>
      <c r="AE173" s="805">
        <v>0</v>
      </c>
      <c r="AF173" s="805">
        <v>0</v>
      </c>
      <c r="AG173" s="805">
        <v>0</v>
      </c>
      <c r="AH173" s="805">
        <v>0</v>
      </c>
    </row>
    <row r="174" spans="1:34">
      <c r="A174" s="1712"/>
      <c r="B174" s="1712" t="s">
        <v>3881</v>
      </c>
      <c r="C174" s="1712"/>
      <c r="D174" s="1712"/>
      <c r="E174" s="1712" t="s">
        <v>2192</v>
      </c>
      <c r="F174" s="1712" t="s">
        <v>3882</v>
      </c>
      <c r="G174" s="1712"/>
      <c r="H174" s="1712"/>
      <c r="I174" s="1712"/>
      <c r="J174" s="1712"/>
      <c r="K174" s="1713"/>
      <c r="L174" s="1712"/>
      <c r="M174" s="1712"/>
      <c r="N174" s="1712"/>
      <c r="O174" s="1712"/>
      <c r="P174" s="1712"/>
      <c r="Q174" s="1711" t="s">
        <v>3883</v>
      </c>
      <c r="R174" s="1712"/>
      <c r="S174" s="1712"/>
      <c r="T174" s="1712"/>
      <c r="U174" s="1712">
        <v>0</v>
      </c>
      <c r="V174" s="1694"/>
      <c r="W174" s="805">
        <v>0</v>
      </c>
      <c r="X174" s="805" t="b">
        <v>0</v>
      </c>
      <c r="Y174" s="805">
        <v>0</v>
      </c>
      <c r="Z174" s="805">
        <v>2200</v>
      </c>
      <c r="AA174" s="805">
        <v>0</v>
      </c>
      <c r="AB174" s="805">
        <v>0</v>
      </c>
      <c r="AC174" s="805">
        <v>0</v>
      </c>
      <c r="AD174" s="805">
        <v>0</v>
      </c>
      <c r="AE174" s="805">
        <v>0</v>
      </c>
      <c r="AF174" s="805">
        <v>0</v>
      </c>
      <c r="AG174" s="805">
        <v>0</v>
      </c>
      <c r="AH174" s="805">
        <v>0</v>
      </c>
    </row>
    <row r="175" spans="1:34" ht="15.75">
      <c r="A175" s="1712"/>
      <c r="B175" s="1746" t="s">
        <v>3884</v>
      </c>
      <c r="C175" s="1712"/>
      <c r="D175" s="1712"/>
      <c r="E175" s="1712"/>
      <c r="F175" s="1712"/>
      <c r="G175" s="1712"/>
      <c r="H175" s="1712"/>
      <c r="I175" s="1712"/>
      <c r="J175" s="1712"/>
      <c r="K175" s="1713"/>
      <c r="L175" s="1712"/>
      <c r="M175" s="1712"/>
      <c r="N175" s="1712"/>
      <c r="O175" s="1712"/>
      <c r="P175" s="1712"/>
      <c r="Q175" s="1711" t="s">
        <v>3885</v>
      </c>
      <c r="R175" s="1712"/>
      <c r="S175" s="1712"/>
      <c r="T175" s="1712"/>
      <c r="U175" s="1712">
        <v>0</v>
      </c>
      <c r="V175" s="1694"/>
      <c r="W175" s="805">
        <v>0</v>
      </c>
      <c r="X175" s="805" t="b">
        <v>0</v>
      </c>
      <c r="Y175" s="805">
        <v>0</v>
      </c>
      <c r="Z175" s="805">
        <v>0</v>
      </c>
      <c r="AA175" s="805">
        <v>0</v>
      </c>
      <c r="AB175" s="805">
        <v>0</v>
      </c>
      <c r="AC175" s="805">
        <v>0</v>
      </c>
      <c r="AD175" s="805">
        <v>0</v>
      </c>
      <c r="AE175" s="805">
        <v>0</v>
      </c>
      <c r="AF175" s="805">
        <v>0</v>
      </c>
      <c r="AG175" s="805">
        <v>0</v>
      </c>
      <c r="AH175" s="805">
        <v>0</v>
      </c>
    </row>
    <row r="176" spans="1:34" ht="15.75">
      <c r="A176" s="1712"/>
      <c r="B176" s="1746" t="s">
        <v>3886</v>
      </c>
      <c r="C176" s="1712"/>
      <c r="D176" s="1712"/>
      <c r="E176" s="1712"/>
      <c r="F176" s="1712"/>
      <c r="G176" s="1712"/>
      <c r="H176" s="1712"/>
      <c r="I176" s="1712"/>
      <c r="J176" s="1712"/>
      <c r="K176" s="1713"/>
      <c r="L176" s="1712"/>
      <c r="M176" s="1712"/>
      <c r="N176" s="1712"/>
      <c r="O176" s="1712"/>
      <c r="P176" s="1712"/>
      <c r="Q176" s="1711"/>
      <c r="R176" s="1712"/>
      <c r="S176" s="1712"/>
      <c r="T176" s="1712"/>
      <c r="U176" s="1712">
        <v>0</v>
      </c>
      <c r="V176" s="1694"/>
      <c r="W176" s="805">
        <v>0</v>
      </c>
      <c r="X176" s="805" t="b">
        <v>1</v>
      </c>
      <c r="Y176" s="805">
        <v>11200</v>
      </c>
      <c r="Z176" s="805">
        <v>11200</v>
      </c>
      <c r="AA176" s="805">
        <v>0</v>
      </c>
      <c r="AB176" s="805">
        <v>0</v>
      </c>
      <c r="AC176" s="805">
        <v>0</v>
      </c>
      <c r="AD176" s="805">
        <v>0</v>
      </c>
      <c r="AE176" s="805">
        <v>0</v>
      </c>
      <c r="AF176" s="805">
        <v>0</v>
      </c>
      <c r="AG176" s="805">
        <v>0</v>
      </c>
      <c r="AH176" s="805">
        <v>0</v>
      </c>
    </row>
    <row r="177" spans="1:34">
      <c r="A177" s="1710"/>
      <c r="B177" s="1710"/>
      <c r="C177" s="1710"/>
      <c r="D177" s="1710"/>
      <c r="E177" s="1710"/>
      <c r="F177" s="1710"/>
      <c r="G177" s="1710"/>
      <c r="H177" s="1710"/>
      <c r="I177" s="1710"/>
      <c r="J177" s="1710"/>
      <c r="K177" s="1710"/>
      <c r="L177" s="1710"/>
      <c r="M177" s="1710"/>
      <c r="N177" s="1710"/>
      <c r="O177" s="1710"/>
      <c r="P177" s="1710"/>
      <c r="Q177" s="1710"/>
      <c r="R177" s="1710"/>
      <c r="S177" s="1710"/>
      <c r="T177" s="1710"/>
      <c r="U177" s="1710"/>
      <c r="V177" s="1694"/>
    </row>
    <row r="178" spans="1:34">
      <c r="A178" s="1711" t="s">
        <v>3887</v>
      </c>
      <c r="B178" s="1712" t="s">
        <v>3888</v>
      </c>
      <c r="C178" s="1712">
        <v>20</v>
      </c>
      <c r="D178" s="1712">
        <v>34000</v>
      </c>
      <c r="E178" s="1712" t="s">
        <v>2277</v>
      </c>
      <c r="F178" s="1711" t="s">
        <v>2208</v>
      </c>
      <c r="G178" s="1711" t="s">
        <v>3717</v>
      </c>
      <c r="H178" s="1711" t="s">
        <v>3718</v>
      </c>
      <c r="I178" s="1711" t="s">
        <v>2199</v>
      </c>
      <c r="J178" s="1711" t="s">
        <v>3889</v>
      </c>
      <c r="K178" s="1713">
        <v>26.9</v>
      </c>
      <c r="L178" s="1711" t="s">
        <v>2185</v>
      </c>
      <c r="M178" s="1711" t="s">
        <v>2185</v>
      </c>
      <c r="N178" s="1711" t="s">
        <v>3890</v>
      </c>
      <c r="O178" s="1711" t="s">
        <v>3869</v>
      </c>
      <c r="P178" s="1711" t="s">
        <v>3891</v>
      </c>
      <c r="Q178" s="1711" t="s">
        <v>3892</v>
      </c>
      <c r="R178" s="1712">
        <v>10</v>
      </c>
      <c r="S178" s="1744" t="s">
        <v>3844</v>
      </c>
      <c r="T178" s="1712">
        <v>57</v>
      </c>
      <c r="U178" s="1711" t="s">
        <v>3703</v>
      </c>
      <c r="V178" s="1694"/>
      <c r="W178" s="805">
        <v>0</v>
      </c>
      <c r="X178" s="805" t="b">
        <v>0</v>
      </c>
      <c r="Y178" s="805">
        <v>0</v>
      </c>
      <c r="Z178" s="805">
        <v>0</v>
      </c>
      <c r="AA178" s="805">
        <v>0</v>
      </c>
      <c r="AB178" s="805">
        <v>0</v>
      </c>
      <c r="AC178" s="805">
        <v>0</v>
      </c>
      <c r="AD178" s="805">
        <v>0</v>
      </c>
      <c r="AE178" s="805">
        <v>0</v>
      </c>
      <c r="AF178" s="805">
        <v>0</v>
      </c>
      <c r="AG178" s="805">
        <v>0</v>
      </c>
      <c r="AH178" s="805">
        <v>0</v>
      </c>
    </row>
    <row r="179" spans="1:34">
      <c r="A179" s="1712"/>
      <c r="B179" s="1712" t="s">
        <v>3893</v>
      </c>
      <c r="C179" s="1712"/>
      <c r="D179" s="1712"/>
      <c r="E179" s="1712" t="s">
        <v>2192</v>
      </c>
      <c r="F179" s="1711" t="s">
        <v>2245</v>
      </c>
      <c r="G179" s="1712"/>
      <c r="H179" s="1712"/>
      <c r="I179" s="1712"/>
      <c r="J179" s="1712"/>
      <c r="K179" s="1713"/>
      <c r="L179" s="1712"/>
      <c r="M179" s="1712"/>
      <c r="N179" s="1712"/>
      <c r="O179" s="1712"/>
      <c r="P179" s="1711" t="s">
        <v>3894</v>
      </c>
      <c r="Q179" s="1711" t="s">
        <v>3895</v>
      </c>
      <c r="R179" s="1712"/>
      <c r="S179" s="1712"/>
      <c r="T179" s="1712"/>
      <c r="U179" s="1712">
        <v>0</v>
      </c>
      <c r="V179" s="1694"/>
      <c r="W179" s="805">
        <v>0</v>
      </c>
      <c r="X179" s="805" t="b">
        <v>0</v>
      </c>
      <c r="Y179" s="805">
        <v>0</v>
      </c>
      <c r="Z179" s="805">
        <v>0</v>
      </c>
      <c r="AA179" s="805">
        <v>0</v>
      </c>
      <c r="AB179" s="805">
        <v>0</v>
      </c>
      <c r="AC179" s="805">
        <v>0</v>
      </c>
      <c r="AD179" s="805">
        <v>0</v>
      </c>
      <c r="AE179" s="805">
        <v>0</v>
      </c>
      <c r="AF179" s="805">
        <v>0</v>
      </c>
      <c r="AG179" s="805">
        <v>0</v>
      </c>
      <c r="AH179" s="805">
        <v>0</v>
      </c>
    </row>
    <row r="180" spans="1:34">
      <c r="A180" s="1712"/>
      <c r="B180" s="1712" t="s">
        <v>3896</v>
      </c>
      <c r="C180" s="1712"/>
      <c r="D180" s="1712"/>
      <c r="E180" s="1712"/>
      <c r="F180" s="1712"/>
      <c r="G180" s="1712"/>
      <c r="H180" s="1712"/>
      <c r="I180" s="1712"/>
      <c r="J180" s="1712"/>
      <c r="K180" s="1713"/>
      <c r="L180" s="1712"/>
      <c r="M180" s="1712"/>
      <c r="N180" s="1712"/>
      <c r="O180" s="1712"/>
      <c r="P180" s="1711" t="s">
        <v>3897</v>
      </c>
      <c r="Q180" s="1711" t="s">
        <v>3898</v>
      </c>
      <c r="R180" s="1712"/>
      <c r="S180" s="1712"/>
      <c r="T180" s="1712"/>
      <c r="U180" s="1712">
        <v>0</v>
      </c>
      <c r="V180" s="1694"/>
      <c r="W180" s="805">
        <v>0</v>
      </c>
      <c r="X180" s="805" t="b">
        <v>0</v>
      </c>
      <c r="Y180" s="805">
        <v>0</v>
      </c>
      <c r="Z180" s="805">
        <v>0</v>
      </c>
      <c r="AA180" s="805">
        <v>0</v>
      </c>
      <c r="AB180" s="805">
        <v>0</v>
      </c>
      <c r="AC180" s="805">
        <v>0</v>
      </c>
      <c r="AD180" s="805">
        <v>0</v>
      </c>
      <c r="AE180" s="805">
        <v>0</v>
      </c>
      <c r="AF180" s="805">
        <v>0</v>
      </c>
      <c r="AG180" s="805">
        <v>0</v>
      </c>
      <c r="AH180" s="805">
        <v>0</v>
      </c>
    </row>
    <row r="181" spans="1:34">
      <c r="A181" s="1712"/>
      <c r="B181" s="1712"/>
      <c r="C181" s="1712"/>
      <c r="D181" s="1712"/>
      <c r="E181" s="1712"/>
      <c r="F181" s="1712"/>
      <c r="G181" s="1712"/>
      <c r="H181" s="1712"/>
      <c r="I181" s="1712"/>
      <c r="J181" s="1712"/>
      <c r="K181" s="1713"/>
      <c r="L181" s="1712"/>
      <c r="M181" s="1712"/>
      <c r="N181" s="1712"/>
      <c r="O181" s="1712"/>
      <c r="P181" s="1712"/>
      <c r="Q181" s="1711" t="s">
        <v>3899</v>
      </c>
      <c r="R181" s="1712"/>
      <c r="S181" s="1712"/>
      <c r="T181" s="1712"/>
      <c r="U181" s="1712">
        <v>0</v>
      </c>
      <c r="V181" s="1694"/>
      <c r="W181" s="805">
        <v>0</v>
      </c>
      <c r="X181" s="805" t="b">
        <v>1</v>
      </c>
      <c r="Y181" s="805">
        <v>34000</v>
      </c>
      <c r="Z181" s="805">
        <v>34000</v>
      </c>
      <c r="AA181" s="805">
        <v>0</v>
      </c>
      <c r="AB181" s="805">
        <v>0</v>
      </c>
      <c r="AC181" s="805">
        <v>0</v>
      </c>
      <c r="AD181" s="805">
        <v>0</v>
      </c>
      <c r="AE181" s="805">
        <v>0</v>
      </c>
      <c r="AF181" s="805">
        <v>0</v>
      </c>
      <c r="AG181" s="805">
        <v>0</v>
      </c>
      <c r="AH181" s="805">
        <v>0</v>
      </c>
    </row>
    <row r="182" spans="1:34">
      <c r="A182" s="1710"/>
      <c r="B182" s="1710"/>
      <c r="C182" s="1710"/>
      <c r="D182" s="1710"/>
      <c r="E182" s="1710"/>
      <c r="F182" s="1710"/>
      <c r="G182" s="1710"/>
      <c r="H182" s="1710"/>
      <c r="I182" s="1710"/>
      <c r="J182" s="1710"/>
      <c r="K182" s="1710"/>
      <c r="L182" s="1710"/>
      <c r="M182" s="1710"/>
      <c r="N182" s="1710"/>
      <c r="O182" s="1710"/>
      <c r="P182" s="1710"/>
      <c r="Q182" s="1710"/>
      <c r="R182" s="1710"/>
      <c r="S182" s="1710"/>
      <c r="T182" s="1710"/>
      <c r="U182" s="1710"/>
      <c r="V182" s="1694"/>
    </row>
    <row r="183" spans="1:34">
      <c r="A183" s="1711" t="s">
        <v>3900</v>
      </c>
      <c r="B183" s="1712" t="s">
        <v>1035</v>
      </c>
      <c r="C183" s="1712">
        <v>12.75</v>
      </c>
      <c r="D183" s="1712">
        <v>4250</v>
      </c>
      <c r="E183" s="1712" t="s">
        <v>2277</v>
      </c>
      <c r="F183" s="1712" t="s">
        <v>2182</v>
      </c>
      <c r="G183" s="1711" t="s">
        <v>3860</v>
      </c>
      <c r="H183" s="1711" t="s">
        <v>3839</v>
      </c>
      <c r="I183" s="1711" t="s">
        <v>2199</v>
      </c>
      <c r="J183" s="1711" t="s">
        <v>2184</v>
      </c>
      <c r="K183" s="1713">
        <v>25.5</v>
      </c>
      <c r="L183" s="1711" t="s">
        <v>2185</v>
      </c>
      <c r="M183" s="1711" t="s">
        <v>2186</v>
      </c>
      <c r="N183" s="1711" t="s">
        <v>3901</v>
      </c>
      <c r="O183" s="1711" t="s">
        <v>3902</v>
      </c>
      <c r="P183" s="1711" t="s">
        <v>3661</v>
      </c>
      <c r="Q183" s="1711" t="s">
        <v>3903</v>
      </c>
      <c r="R183" s="1712">
        <v>10</v>
      </c>
      <c r="S183" s="1711" t="s">
        <v>3904</v>
      </c>
      <c r="T183" s="1712">
        <v>10</v>
      </c>
      <c r="U183" s="1711" t="s">
        <v>3611</v>
      </c>
      <c r="V183" s="1694"/>
      <c r="W183" s="805">
        <v>0</v>
      </c>
      <c r="X183" s="805" t="b">
        <v>0</v>
      </c>
      <c r="Y183" s="805">
        <v>0</v>
      </c>
      <c r="Z183" s="805">
        <v>0</v>
      </c>
      <c r="AA183" s="805">
        <v>0</v>
      </c>
      <c r="AB183" s="805">
        <v>0</v>
      </c>
      <c r="AC183" s="805">
        <v>0</v>
      </c>
      <c r="AD183" s="805">
        <v>0</v>
      </c>
      <c r="AE183" s="805">
        <v>0</v>
      </c>
      <c r="AF183" s="805">
        <v>0</v>
      </c>
      <c r="AG183" s="805">
        <v>0</v>
      </c>
      <c r="AH183" s="805">
        <v>0</v>
      </c>
    </row>
    <row r="184" spans="1:34">
      <c r="A184" s="1712"/>
      <c r="B184" s="1712" t="s">
        <v>3905</v>
      </c>
      <c r="C184" s="1712"/>
      <c r="D184" s="1712"/>
      <c r="E184" s="1712" t="s">
        <v>2192</v>
      </c>
      <c r="F184" s="1712" t="s">
        <v>3882</v>
      </c>
      <c r="G184" s="1712"/>
      <c r="H184" s="1712"/>
      <c r="I184" s="1712"/>
      <c r="J184" s="1712"/>
      <c r="K184" s="1713">
        <v>0</v>
      </c>
      <c r="L184" s="1712"/>
      <c r="M184" s="1712"/>
      <c r="N184" s="1712"/>
      <c r="O184" s="1712"/>
      <c r="P184" s="1712"/>
      <c r="Q184" s="1711" t="s">
        <v>3906</v>
      </c>
      <c r="R184" s="1712"/>
      <c r="S184" s="1712"/>
      <c r="T184" s="1712"/>
      <c r="U184" s="1712">
        <v>0</v>
      </c>
      <c r="V184" s="1694"/>
      <c r="W184" s="805">
        <v>0</v>
      </c>
      <c r="X184" s="805" t="b">
        <v>0</v>
      </c>
      <c r="Y184" s="805">
        <v>0</v>
      </c>
      <c r="Z184" s="805">
        <v>0</v>
      </c>
      <c r="AA184" s="805">
        <v>0</v>
      </c>
      <c r="AB184" s="805">
        <v>0</v>
      </c>
      <c r="AC184" s="805">
        <v>0</v>
      </c>
      <c r="AD184" s="805">
        <v>0</v>
      </c>
      <c r="AE184" s="805">
        <v>0</v>
      </c>
      <c r="AF184" s="805">
        <v>0</v>
      </c>
      <c r="AG184" s="805">
        <v>0</v>
      </c>
      <c r="AH184" s="805">
        <v>0</v>
      </c>
    </row>
    <row r="185" spans="1:34">
      <c r="A185" s="1712"/>
      <c r="B185" s="1712" t="s">
        <v>3884</v>
      </c>
      <c r="C185" s="1712"/>
      <c r="D185" s="1712"/>
      <c r="E185" s="1712"/>
      <c r="F185" s="1712"/>
      <c r="G185" s="1711"/>
      <c r="H185" s="1711"/>
      <c r="I185" s="1712"/>
      <c r="J185" s="1712"/>
      <c r="K185" s="1713"/>
      <c r="L185" s="1712"/>
      <c r="M185" s="1712"/>
      <c r="N185" s="1712"/>
      <c r="O185" s="1712"/>
      <c r="P185" s="1712"/>
      <c r="Q185" s="1712"/>
      <c r="R185" s="1712"/>
      <c r="S185" s="1712"/>
      <c r="T185" s="1712"/>
      <c r="U185" s="1712"/>
      <c r="V185" s="1694"/>
    </row>
    <row r="186" spans="1:34">
      <c r="A186" s="1712"/>
      <c r="B186" s="1712" t="s">
        <v>3907</v>
      </c>
      <c r="C186" s="1712"/>
      <c r="D186" s="1712"/>
      <c r="E186" s="1712"/>
      <c r="F186" s="1712"/>
      <c r="G186" s="1711"/>
      <c r="H186" s="1711"/>
      <c r="I186" s="1712"/>
      <c r="J186" s="1712"/>
      <c r="K186" s="1713"/>
      <c r="L186" s="1712"/>
      <c r="M186" s="1712"/>
      <c r="N186" s="1712"/>
      <c r="O186" s="1712"/>
      <c r="P186" s="1712"/>
      <c r="Q186" s="1712"/>
      <c r="R186" s="1712"/>
      <c r="S186" s="1712"/>
      <c r="T186" s="1712"/>
      <c r="U186" s="1712"/>
      <c r="V186" s="1694"/>
    </row>
    <row r="187" spans="1:34">
      <c r="A187" s="1710"/>
      <c r="B187" s="1710"/>
      <c r="C187" s="1710"/>
      <c r="D187" s="1710"/>
      <c r="E187" s="1710"/>
      <c r="F187" s="1710"/>
      <c r="G187" s="1710"/>
      <c r="H187" s="1710"/>
      <c r="I187" s="1710"/>
      <c r="J187" s="1710"/>
      <c r="K187" s="1710"/>
      <c r="L187" s="1710"/>
      <c r="M187" s="1710"/>
      <c r="N187" s="1710"/>
      <c r="O187" s="1710"/>
      <c r="P187" s="1710"/>
      <c r="Q187" s="1710"/>
      <c r="R187" s="1710"/>
      <c r="S187" s="1710"/>
      <c r="T187" s="1710"/>
      <c r="U187" s="1710"/>
      <c r="V187" s="1694"/>
    </row>
    <row r="188" spans="1:34">
      <c r="A188" s="1711" t="s">
        <v>338</v>
      </c>
      <c r="B188" s="1712" t="s">
        <v>2181</v>
      </c>
      <c r="C188" s="1712">
        <v>24</v>
      </c>
      <c r="D188" s="1712">
        <v>54300</v>
      </c>
      <c r="E188" s="1712" t="s">
        <v>2277</v>
      </c>
      <c r="F188" s="1712" t="s">
        <v>2182</v>
      </c>
      <c r="G188" s="1711">
        <v>0.375</v>
      </c>
      <c r="H188" s="1711" t="s">
        <v>2183</v>
      </c>
      <c r="I188" s="1711">
        <v>450</v>
      </c>
      <c r="J188" s="1711" t="s">
        <v>2184</v>
      </c>
      <c r="K188" s="1747">
        <v>0.34285714285714286</v>
      </c>
      <c r="L188" s="1711" t="s">
        <v>2185</v>
      </c>
      <c r="M188" s="1711" t="s">
        <v>2186</v>
      </c>
      <c r="N188" s="1711" t="s">
        <v>2187</v>
      </c>
      <c r="O188" s="1711" t="s">
        <v>2188</v>
      </c>
      <c r="P188" s="1711" t="s">
        <v>2189</v>
      </c>
      <c r="Q188" s="1711" t="s">
        <v>2190</v>
      </c>
      <c r="R188" s="1712">
        <v>10</v>
      </c>
      <c r="S188" s="1712">
        <v>12</v>
      </c>
      <c r="T188" s="1712">
        <v>118</v>
      </c>
      <c r="U188" s="1711" t="s">
        <v>3703</v>
      </c>
      <c r="V188" s="1694"/>
      <c r="W188" s="805">
        <v>0</v>
      </c>
      <c r="X188" s="805" t="b">
        <v>0</v>
      </c>
      <c r="Y188" s="805">
        <v>0</v>
      </c>
      <c r="Z188" s="805">
        <v>560</v>
      </c>
      <c r="AA188" s="805">
        <v>0</v>
      </c>
      <c r="AB188" s="805">
        <v>0</v>
      </c>
      <c r="AC188" s="805">
        <v>0</v>
      </c>
      <c r="AD188" s="805">
        <v>0</v>
      </c>
      <c r="AE188" s="805">
        <v>0</v>
      </c>
      <c r="AF188" s="805">
        <v>0</v>
      </c>
      <c r="AG188" s="805">
        <v>0</v>
      </c>
      <c r="AH188" s="805">
        <v>0</v>
      </c>
    </row>
    <row r="189" spans="1:34">
      <c r="A189" s="1712"/>
      <c r="B189" s="1712" t="s">
        <v>2191</v>
      </c>
      <c r="C189" s="1712"/>
      <c r="D189" s="1712"/>
      <c r="E189" s="1712" t="s">
        <v>2192</v>
      </c>
      <c r="F189" s="1712" t="s">
        <v>2193</v>
      </c>
      <c r="G189" s="1712"/>
      <c r="H189" s="1712"/>
      <c r="I189" s="1712"/>
      <c r="J189" s="1712"/>
      <c r="K189" s="1713"/>
      <c r="L189" s="1712"/>
      <c r="M189" s="1712"/>
      <c r="N189" s="1712"/>
      <c r="O189" s="1712"/>
      <c r="P189" s="1712"/>
      <c r="Q189" s="1711" t="s">
        <v>2194</v>
      </c>
      <c r="R189" s="1712"/>
      <c r="S189" s="1712"/>
      <c r="T189" s="1712"/>
      <c r="U189" s="1712">
        <v>0</v>
      </c>
      <c r="V189" s="1694"/>
      <c r="W189" s="805">
        <v>0</v>
      </c>
      <c r="X189" s="805" t="b">
        <v>0</v>
      </c>
      <c r="Y189" s="805">
        <v>0</v>
      </c>
      <c r="Z189" s="805">
        <v>0</v>
      </c>
      <c r="AA189" s="805">
        <v>0</v>
      </c>
      <c r="AB189" s="805">
        <v>0</v>
      </c>
      <c r="AC189" s="805">
        <v>0</v>
      </c>
      <c r="AD189" s="805">
        <v>0</v>
      </c>
      <c r="AE189" s="805">
        <v>0</v>
      </c>
      <c r="AF189" s="805">
        <v>0</v>
      </c>
      <c r="AG189" s="805">
        <v>0</v>
      </c>
      <c r="AH189" s="805">
        <v>0</v>
      </c>
    </row>
    <row r="190" spans="1:34">
      <c r="A190" s="1712"/>
      <c r="B190" s="1712" t="s">
        <v>2195</v>
      </c>
      <c r="C190" s="1712"/>
      <c r="D190" s="1712"/>
      <c r="E190" s="1712"/>
      <c r="F190" s="1712"/>
      <c r="G190" s="1712"/>
      <c r="H190" s="1712"/>
      <c r="I190" s="1712"/>
      <c r="J190" s="1712"/>
      <c r="K190" s="1713"/>
      <c r="L190" s="1712"/>
      <c r="M190" s="1712"/>
      <c r="N190" s="1712"/>
      <c r="O190" s="1712"/>
      <c r="P190" s="1712"/>
      <c r="Q190" s="1711"/>
      <c r="R190" s="1712"/>
      <c r="S190" s="1712"/>
      <c r="T190" s="1712"/>
      <c r="U190" s="1712"/>
      <c r="V190" s="1694"/>
    </row>
    <row r="191" spans="1:34">
      <c r="A191" s="1711" t="s">
        <v>339</v>
      </c>
      <c r="B191" s="1712" t="s">
        <v>2196</v>
      </c>
      <c r="C191" s="1712">
        <v>24</v>
      </c>
      <c r="D191" s="1712">
        <v>1470</v>
      </c>
      <c r="E191" s="1712" t="s">
        <v>2277</v>
      </c>
      <c r="F191" s="1712" t="s">
        <v>2182</v>
      </c>
      <c r="G191" s="1711">
        <v>0.5</v>
      </c>
      <c r="H191" s="1711" t="s">
        <v>2197</v>
      </c>
      <c r="I191" s="1712">
        <v>450</v>
      </c>
      <c r="J191" s="1712"/>
      <c r="K191" s="1747">
        <v>0.25714285714285712</v>
      </c>
      <c r="L191" s="1712"/>
      <c r="M191" s="1712"/>
      <c r="N191" s="1711" t="s">
        <v>2187</v>
      </c>
      <c r="O191" s="1712"/>
      <c r="P191" s="1712"/>
      <c r="Q191" s="1712"/>
      <c r="R191" s="1712"/>
      <c r="S191" s="1712"/>
      <c r="T191" s="1712"/>
      <c r="U191" s="1712">
        <v>0</v>
      </c>
      <c r="V191" s="1694"/>
      <c r="W191" s="805">
        <v>0</v>
      </c>
      <c r="X191" s="805" t="b">
        <v>1</v>
      </c>
      <c r="Y191" s="805">
        <v>54300</v>
      </c>
      <c r="Z191" s="805">
        <v>54300</v>
      </c>
      <c r="AA191" s="805">
        <v>0</v>
      </c>
      <c r="AB191" s="805">
        <v>0</v>
      </c>
      <c r="AC191" s="805">
        <v>0</v>
      </c>
      <c r="AD191" s="805">
        <v>0</v>
      </c>
      <c r="AE191" s="805">
        <v>0</v>
      </c>
      <c r="AF191" s="805">
        <v>0</v>
      </c>
      <c r="AG191" s="805">
        <v>0</v>
      </c>
      <c r="AH191" s="805">
        <v>0</v>
      </c>
    </row>
    <row r="192" spans="1:34">
      <c r="A192" s="1711"/>
      <c r="B192" s="1712"/>
      <c r="C192" s="1712"/>
      <c r="D192" s="1712"/>
      <c r="E192" s="1712" t="s">
        <v>2192</v>
      </c>
      <c r="F192" s="1712" t="s">
        <v>2193</v>
      </c>
      <c r="G192" s="1712"/>
      <c r="H192" s="1712"/>
      <c r="I192" s="1712"/>
      <c r="J192" s="1712"/>
      <c r="K192" s="1713"/>
      <c r="L192" s="1712"/>
      <c r="M192" s="1712"/>
      <c r="N192" s="1712"/>
      <c r="O192" s="1712"/>
      <c r="P192" s="1712"/>
      <c r="Q192" s="1712"/>
      <c r="R192" s="1712"/>
      <c r="S192" s="1712"/>
      <c r="T192" s="1712"/>
      <c r="U192" s="1712">
        <v>0</v>
      </c>
      <c r="V192" s="1694"/>
      <c r="W192" s="805">
        <v>0</v>
      </c>
      <c r="X192" s="805" t="b">
        <v>0</v>
      </c>
      <c r="Y192" s="805">
        <v>0</v>
      </c>
      <c r="Z192" s="805">
        <v>0</v>
      </c>
      <c r="AA192" s="805">
        <v>0</v>
      </c>
      <c r="AB192" s="805">
        <v>0</v>
      </c>
      <c r="AC192" s="805">
        <v>0</v>
      </c>
      <c r="AD192" s="805">
        <v>0</v>
      </c>
      <c r="AE192" s="805">
        <v>0</v>
      </c>
      <c r="AF192" s="805">
        <v>0</v>
      </c>
      <c r="AG192" s="805">
        <v>0</v>
      </c>
      <c r="AH192" s="805">
        <v>0</v>
      </c>
    </row>
    <row r="193" spans="1:34">
      <c r="A193" s="1711">
        <v>41521.300000000003</v>
      </c>
      <c r="B193" s="1715" t="s">
        <v>351</v>
      </c>
      <c r="C193" s="1712">
        <v>24</v>
      </c>
      <c r="D193" s="1712">
        <v>1185</v>
      </c>
      <c r="E193" s="1713" t="s">
        <v>2277</v>
      </c>
      <c r="F193" s="1712" t="s">
        <v>2182</v>
      </c>
      <c r="G193" s="1711" t="s">
        <v>2198</v>
      </c>
      <c r="H193" s="1711" t="s">
        <v>2183</v>
      </c>
      <c r="I193" s="1711" t="s">
        <v>2199</v>
      </c>
      <c r="J193" s="1711" t="s">
        <v>2184</v>
      </c>
      <c r="K193" s="1713">
        <v>26.7</v>
      </c>
      <c r="L193" s="1711" t="s">
        <v>2185</v>
      </c>
      <c r="M193" s="1711" t="s">
        <v>2186</v>
      </c>
      <c r="N193" s="1711" t="s">
        <v>2187</v>
      </c>
      <c r="O193" s="1711" t="s">
        <v>2188</v>
      </c>
      <c r="P193" s="1711" t="s">
        <v>2189</v>
      </c>
      <c r="Q193" s="1711" t="s">
        <v>2190</v>
      </c>
      <c r="R193" s="1712">
        <v>10</v>
      </c>
      <c r="S193" s="1712">
        <v>12</v>
      </c>
      <c r="T193" s="1712">
        <v>118</v>
      </c>
      <c r="U193" s="1720"/>
      <c r="V193" s="1694"/>
    </row>
    <row r="194" spans="1:34">
      <c r="A194" s="1711"/>
      <c r="B194" s="1748" t="s">
        <v>2200</v>
      </c>
      <c r="C194" s="1712"/>
      <c r="D194" s="1712"/>
      <c r="E194" s="1713" t="s">
        <v>2192</v>
      </c>
      <c r="F194" s="1712" t="s">
        <v>2193</v>
      </c>
      <c r="G194" s="1712"/>
      <c r="H194" s="1712"/>
      <c r="I194" s="1712"/>
      <c r="J194" s="1712"/>
      <c r="K194" s="1713"/>
      <c r="L194" s="1712"/>
      <c r="M194" s="1712"/>
      <c r="N194" s="1712"/>
      <c r="O194" s="1712"/>
      <c r="P194" s="1712"/>
      <c r="Q194" s="1711" t="s">
        <v>2194</v>
      </c>
      <c r="R194" s="1712"/>
      <c r="S194" s="1712"/>
      <c r="T194" s="1712"/>
      <c r="U194" s="1720"/>
      <c r="V194" s="1694"/>
    </row>
    <row r="195" spans="1:34">
      <c r="A195" s="1749"/>
      <c r="B195" s="1710"/>
      <c r="C195" s="1710"/>
      <c r="D195" s="1710"/>
      <c r="E195" s="1710"/>
      <c r="F195" s="1710"/>
      <c r="G195" s="1710"/>
      <c r="H195" s="1710"/>
      <c r="I195" s="1710"/>
      <c r="J195" s="1710"/>
      <c r="K195" s="1710"/>
      <c r="L195" s="1710"/>
      <c r="M195" s="1710"/>
      <c r="N195" s="1710"/>
      <c r="O195" s="1710"/>
      <c r="P195" s="1710"/>
      <c r="Q195" s="1710"/>
      <c r="R195" s="1710"/>
      <c r="S195" s="1710"/>
      <c r="T195" s="1710"/>
      <c r="U195" s="1710"/>
      <c r="V195" s="1694"/>
    </row>
    <row r="196" spans="1:34">
      <c r="A196" s="1750">
        <v>41435</v>
      </c>
      <c r="B196" s="1713" t="s">
        <v>3908</v>
      </c>
      <c r="C196" s="1713">
        <v>20</v>
      </c>
      <c r="D196" s="1713">
        <v>1200</v>
      </c>
      <c r="E196" s="1713" t="s">
        <v>3867</v>
      </c>
      <c r="F196" s="1722" t="s">
        <v>2208</v>
      </c>
      <c r="G196" s="1722">
        <v>0.375</v>
      </c>
      <c r="H196" s="1722">
        <v>0.32800000000000001</v>
      </c>
      <c r="I196" s="1722">
        <v>350</v>
      </c>
      <c r="J196" s="1722">
        <v>525</v>
      </c>
      <c r="K196" s="1751">
        <v>26.7</v>
      </c>
      <c r="L196" s="1722">
        <v>1990</v>
      </c>
      <c r="M196" s="1722">
        <v>1993</v>
      </c>
      <c r="N196" s="1722" t="s">
        <v>2117</v>
      </c>
      <c r="O196" s="1752">
        <v>34029</v>
      </c>
      <c r="P196" s="1722" t="s">
        <v>2117</v>
      </c>
      <c r="Q196" s="1722" t="s">
        <v>3909</v>
      </c>
      <c r="R196" s="1722">
        <v>10</v>
      </c>
      <c r="S196" s="1722">
        <v>11</v>
      </c>
      <c r="T196" s="1722">
        <v>4</v>
      </c>
      <c r="U196" s="1753">
        <v>0</v>
      </c>
      <c r="V196" s="1694"/>
      <c r="W196" s="805">
        <v>0</v>
      </c>
      <c r="X196" s="805" t="b">
        <v>1</v>
      </c>
      <c r="Y196" s="805">
        <v>1185</v>
      </c>
      <c r="Z196" s="805">
        <v>1185</v>
      </c>
      <c r="AA196" s="805">
        <v>0</v>
      </c>
      <c r="AB196" s="805">
        <v>0</v>
      </c>
      <c r="AC196" s="805">
        <v>0</v>
      </c>
      <c r="AD196" s="805">
        <v>0</v>
      </c>
      <c r="AE196" s="805">
        <v>0</v>
      </c>
      <c r="AF196" s="805">
        <v>0</v>
      </c>
      <c r="AG196" s="805">
        <v>0</v>
      </c>
      <c r="AH196" s="805">
        <v>0</v>
      </c>
    </row>
    <row r="197" spans="1:34">
      <c r="A197" s="1750"/>
      <c r="B197" s="1713"/>
      <c r="C197" s="1713"/>
      <c r="D197" s="1713"/>
      <c r="E197" s="1713" t="s">
        <v>2192</v>
      </c>
      <c r="F197" s="1722" t="s">
        <v>2212</v>
      </c>
      <c r="G197" s="1722"/>
      <c r="H197" s="1722"/>
      <c r="I197" s="1722"/>
      <c r="J197" s="1722"/>
      <c r="K197" s="1751"/>
      <c r="L197" s="1722"/>
      <c r="M197" s="1722"/>
      <c r="N197" s="1722"/>
      <c r="O197" s="1722"/>
      <c r="P197" s="1722"/>
      <c r="Q197" s="1722" t="s">
        <v>3910</v>
      </c>
      <c r="R197" s="1722"/>
      <c r="S197" s="1722"/>
      <c r="T197" s="1722"/>
      <c r="U197" s="1753">
        <v>0</v>
      </c>
      <c r="V197" s="1694"/>
      <c r="W197" s="805">
        <v>0</v>
      </c>
      <c r="X197" s="805" t="b">
        <v>0</v>
      </c>
      <c r="Y197" s="805">
        <v>0</v>
      </c>
      <c r="Z197" s="805">
        <v>0</v>
      </c>
      <c r="AA197" s="805">
        <v>0</v>
      </c>
      <c r="AB197" s="805">
        <v>0</v>
      </c>
      <c r="AC197" s="805">
        <v>0</v>
      </c>
      <c r="AD197" s="805">
        <v>0</v>
      </c>
      <c r="AE197" s="805">
        <v>0</v>
      </c>
      <c r="AF197" s="805">
        <v>0</v>
      </c>
      <c r="AG197" s="805">
        <v>0</v>
      </c>
      <c r="AH197" s="805">
        <v>0</v>
      </c>
    </row>
    <row r="198" spans="1:34">
      <c r="A198" s="1750"/>
      <c r="B198" s="1713"/>
      <c r="C198" s="1713"/>
      <c r="D198" s="1713"/>
      <c r="E198" s="1713"/>
      <c r="F198" s="1713"/>
      <c r="G198" s="1713"/>
      <c r="H198" s="1713"/>
      <c r="I198" s="1713"/>
      <c r="J198" s="1713"/>
      <c r="K198" s="1751"/>
      <c r="L198" s="1713"/>
      <c r="M198" s="1713"/>
      <c r="N198" s="1713"/>
      <c r="O198" s="1713"/>
      <c r="P198" s="1713"/>
      <c r="Q198" s="1713"/>
      <c r="R198" s="1713"/>
      <c r="S198" s="1713"/>
      <c r="T198" s="1713"/>
      <c r="U198" s="1753">
        <v>0</v>
      </c>
      <c r="V198" s="1694"/>
      <c r="W198" s="805">
        <v>0</v>
      </c>
      <c r="X198" s="805" t="b">
        <v>0</v>
      </c>
      <c r="Y198" s="805">
        <v>0</v>
      </c>
      <c r="Z198" s="805">
        <v>0</v>
      </c>
      <c r="AA198" s="805">
        <v>0</v>
      </c>
      <c r="AB198" s="805">
        <v>0</v>
      </c>
      <c r="AC198" s="805">
        <v>0</v>
      </c>
      <c r="AD198" s="805">
        <v>0</v>
      </c>
      <c r="AE198" s="805">
        <v>0</v>
      </c>
      <c r="AF198" s="805">
        <v>0</v>
      </c>
      <c r="AG198" s="805">
        <v>0</v>
      </c>
      <c r="AH198" s="805">
        <v>0</v>
      </c>
    </row>
    <row r="199" spans="1:34">
      <c r="A199" s="1749"/>
      <c r="B199" s="1754"/>
      <c r="C199" s="1710"/>
      <c r="D199" s="1710"/>
      <c r="E199" s="1710"/>
      <c r="F199" s="1710"/>
      <c r="G199" s="1749"/>
      <c r="H199" s="1749"/>
      <c r="I199" s="1749"/>
      <c r="J199" s="1749"/>
      <c r="K199" s="1710">
        <v>0</v>
      </c>
      <c r="L199" s="1749">
        <v>0</v>
      </c>
      <c r="M199" s="1749">
        <v>0</v>
      </c>
      <c r="N199" s="1749">
        <v>0</v>
      </c>
      <c r="O199" s="1749">
        <v>0</v>
      </c>
      <c r="P199" s="1749">
        <v>0</v>
      </c>
      <c r="Q199" s="1749">
        <v>0</v>
      </c>
      <c r="R199" s="1749">
        <v>0</v>
      </c>
      <c r="S199" s="1749">
        <v>0</v>
      </c>
      <c r="T199" s="1749">
        <v>0</v>
      </c>
      <c r="U199" s="1696">
        <v>0</v>
      </c>
      <c r="V199" s="1694"/>
      <c r="W199" s="805">
        <v>0</v>
      </c>
      <c r="X199" s="805" t="b">
        <v>1</v>
      </c>
      <c r="Y199" s="805">
        <v>1200</v>
      </c>
      <c r="Z199" s="805">
        <v>1200</v>
      </c>
      <c r="AA199" s="805">
        <v>0</v>
      </c>
      <c r="AB199" s="805">
        <v>0</v>
      </c>
      <c r="AC199" s="805">
        <v>0</v>
      </c>
      <c r="AD199" s="805">
        <v>0</v>
      </c>
      <c r="AE199" s="805">
        <v>0</v>
      </c>
      <c r="AF199" s="805">
        <v>0</v>
      </c>
      <c r="AG199" s="805">
        <v>0</v>
      </c>
      <c r="AH199" s="805">
        <v>0</v>
      </c>
    </row>
    <row r="200" spans="1:34">
      <c r="A200" s="1711" t="s">
        <v>340</v>
      </c>
      <c r="B200" s="1712" t="s">
        <v>2201</v>
      </c>
      <c r="C200" s="1712">
        <v>24</v>
      </c>
      <c r="D200" s="1712">
        <v>8815</v>
      </c>
      <c r="E200" s="1712" t="s">
        <v>2277</v>
      </c>
      <c r="F200" s="1712" t="s">
        <v>2182</v>
      </c>
      <c r="G200" s="1711">
        <v>0.375</v>
      </c>
      <c r="H200" s="1711" t="s">
        <v>2183</v>
      </c>
      <c r="I200" s="1711">
        <v>350</v>
      </c>
      <c r="J200" s="1711" t="s">
        <v>2184</v>
      </c>
      <c r="K200" s="1743">
        <v>26.666666666666668</v>
      </c>
      <c r="L200" s="1711" t="s">
        <v>2185</v>
      </c>
      <c r="M200" s="1711" t="s">
        <v>2202</v>
      </c>
      <c r="N200" s="1711" t="s">
        <v>2187</v>
      </c>
      <c r="O200" s="1711" t="s">
        <v>2203</v>
      </c>
      <c r="P200" s="1711" t="s">
        <v>2189</v>
      </c>
      <c r="Q200" s="1711" t="s">
        <v>2190</v>
      </c>
      <c r="R200" s="1712">
        <v>10</v>
      </c>
      <c r="S200" s="1712">
        <v>12</v>
      </c>
      <c r="T200" s="1712">
        <v>118</v>
      </c>
      <c r="U200" s="1711"/>
      <c r="V200" s="1694"/>
    </row>
    <row r="201" spans="1:34">
      <c r="A201" s="1711"/>
      <c r="B201" s="1712" t="s">
        <v>2204</v>
      </c>
      <c r="C201" s="1712"/>
      <c r="D201" s="1712"/>
      <c r="E201" s="1712" t="s">
        <v>2192</v>
      </c>
      <c r="F201" s="1712" t="s">
        <v>2193</v>
      </c>
      <c r="G201" s="1712"/>
      <c r="H201" s="1712"/>
      <c r="I201" s="1712"/>
      <c r="J201" s="1712"/>
      <c r="K201" s="1713"/>
      <c r="L201" s="1712"/>
      <c r="M201" s="1712"/>
      <c r="N201" s="1712"/>
      <c r="O201" s="1712"/>
      <c r="P201" s="1712"/>
      <c r="Q201" s="1711" t="s">
        <v>2194</v>
      </c>
      <c r="R201" s="1712"/>
      <c r="S201" s="1712"/>
      <c r="T201" s="1712"/>
      <c r="U201" s="1711"/>
      <c r="V201" s="1694"/>
    </row>
    <row r="202" spans="1:34">
      <c r="A202" s="1711"/>
      <c r="B202" s="1712"/>
      <c r="C202" s="1712"/>
      <c r="D202" s="1712"/>
      <c r="E202" s="1712"/>
      <c r="F202" s="1712"/>
      <c r="G202" s="1712"/>
      <c r="H202" s="1712"/>
      <c r="I202" s="1712"/>
      <c r="J202" s="1712"/>
      <c r="K202" s="1713"/>
      <c r="L202" s="1712"/>
      <c r="M202" s="1712"/>
      <c r="N202" s="1712"/>
      <c r="O202" s="1712"/>
      <c r="P202" s="1712"/>
      <c r="Q202" s="1711"/>
      <c r="R202" s="1712"/>
      <c r="S202" s="1712"/>
      <c r="T202" s="1712"/>
      <c r="U202" s="1711"/>
      <c r="V202" s="1694"/>
    </row>
    <row r="203" spans="1:34">
      <c r="A203" s="1711" t="s">
        <v>341</v>
      </c>
      <c r="B203" s="1712" t="s">
        <v>2181</v>
      </c>
      <c r="C203" s="1712">
        <v>12.75</v>
      </c>
      <c r="D203" s="1712">
        <v>200</v>
      </c>
      <c r="E203" s="1712" t="s">
        <v>2277</v>
      </c>
      <c r="F203" s="1712" t="s">
        <v>2182</v>
      </c>
      <c r="G203" s="1711">
        <v>0.25</v>
      </c>
      <c r="H203" s="1711" t="s">
        <v>2183</v>
      </c>
      <c r="I203" s="1711">
        <v>350</v>
      </c>
      <c r="J203" s="1711" t="s">
        <v>2184</v>
      </c>
      <c r="K203" s="1713">
        <v>21.25</v>
      </c>
      <c r="L203" s="1711" t="s">
        <v>2185</v>
      </c>
      <c r="M203" s="1711" t="s">
        <v>2202</v>
      </c>
      <c r="N203" s="1711" t="s">
        <v>2187</v>
      </c>
      <c r="O203" s="1711" t="s">
        <v>2203</v>
      </c>
      <c r="P203" s="1711" t="s">
        <v>2189</v>
      </c>
      <c r="Q203" s="1711" t="s">
        <v>2190</v>
      </c>
      <c r="R203" s="1712">
        <v>10</v>
      </c>
      <c r="S203" s="1712">
        <v>12</v>
      </c>
      <c r="T203" s="1712">
        <v>118</v>
      </c>
      <c r="U203" s="1712" t="e">
        <v>#REF!</v>
      </c>
      <c r="V203" s="1694"/>
      <c r="W203" s="805" t="e">
        <v>#REF!</v>
      </c>
      <c r="X203" s="805" t="e">
        <v>#REF!</v>
      </c>
      <c r="Y203" s="805" t="e">
        <v>#REF!</v>
      </c>
      <c r="Z203" s="805" t="e">
        <v>#REF!</v>
      </c>
      <c r="AA203" s="805" t="e">
        <v>#REF!</v>
      </c>
      <c r="AB203" s="805" t="e">
        <v>#REF!</v>
      </c>
      <c r="AC203" s="805" t="e">
        <v>#REF!</v>
      </c>
      <c r="AD203" s="805" t="e">
        <v>#REF!</v>
      </c>
      <c r="AE203" s="805" t="e">
        <v>#REF!</v>
      </c>
      <c r="AF203" s="805" t="e">
        <v>#REF!</v>
      </c>
      <c r="AG203" s="805" t="e">
        <v>#REF!</v>
      </c>
      <c r="AH203" s="805" t="e">
        <v>#REF!</v>
      </c>
    </row>
    <row r="204" spans="1:34">
      <c r="A204" s="1711"/>
      <c r="B204" s="1712" t="s">
        <v>2205</v>
      </c>
      <c r="C204" s="1712"/>
      <c r="D204" s="1712"/>
      <c r="E204" s="1712" t="s">
        <v>2192</v>
      </c>
      <c r="F204" s="1712" t="s">
        <v>2193</v>
      </c>
      <c r="G204" s="1712"/>
      <c r="H204" s="1712"/>
      <c r="I204" s="1712"/>
      <c r="J204" s="1712"/>
      <c r="K204" s="1713"/>
      <c r="L204" s="1712"/>
      <c r="M204" s="1712"/>
      <c r="N204" s="1712"/>
      <c r="O204" s="1712"/>
      <c r="P204" s="1712"/>
      <c r="Q204" s="1711" t="s">
        <v>2194</v>
      </c>
      <c r="R204" s="1712"/>
      <c r="S204" s="1712"/>
      <c r="T204" s="1712"/>
      <c r="U204" s="1712">
        <v>0</v>
      </c>
      <c r="V204" s="1694"/>
      <c r="W204" s="805">
        <v>0</v>
      </c>
      <c r="X204" s="805" t="b">
        <v>0</v>
      </c>
      <c r="Y204" s="805">
        <v>0</v>
      </c>
      <c r="Z204" s="805">
        <v>0</v>
      </c>
      <c r="AA204" s="805">
        <v>0</v>
      </c>
      <c r="AB204" s="805">
        <v>0</v>
      </c>
      <c r="AC204" s="805">
        <v>0</v>
      </c>
      <c r="AD204" s="805">
        <v>0</v>
      </c>
      <c r="AE204" s="805">
        <v>0</v>
      </c>
      <c r="AF204" s="805">
        <v>0</v>
      </c>
      <c r="AG204" s="805">
        <v>0</v>
      </c>
      <c r="AH204" s="805">
        <v>0</v>
      </c>
    </row>
    <row r="205" spans="1:34">
      <c r="A205" s="1749"/>
      <c r="B205" s="1710"/>
      <c r="C205" s="1710"/>
      <c r="D205" s="1710"/>
      <c r="E205" s="1710"/>
      <c r="F205" s="1710"/>
      <c r="G205" s="1710"/>
      <c r="H205" s="1710"/>
      <c r="I205" s="1710"/>
      <c r="J205" s="1710"/>
      <c r="K205" s="1710"/>
      <c r="L205" s="1710"/>
      <c r="M205" s="1710"/>
      <c r="N205" s="1710"/>
      <c r="O205" s="1710"/>
      <c r="P205" s="1710"/>
      <c r="Q205" s="1710"/>
      <c r="R205" s="1710"/>
      <c r="S205" s="1710"/>
      <c r="T205" s="1710"/>
      <c r="U205" s="1710"/>
      <c r="V205" s="1694"/>
    </row>
    <row r="206" spans="1:34">
      <c r="A206" s="1711">
        <v>43171</v>
      </c>
      <c r="B206" s="1712" t="s">
        <v>3911</v>
      </c>
      <c r="C206" s="1712">
        <v>20</v>
      </c>
      <c r="D206" s="1712">
        <v>45000</v>
      </c>
      <c r="E206" s="1712" t="s">
        <v>2277</v>
      </c>
      <c r="F206" s="1712" t="s">
        <v>2182</v>
      </c>
      <c r="G206" s="1755">
        <v>0.25</v>
      </c>
      <c r="H206" s="1711" t="s">
        <v>3839</v>
      </c>
      <c r="I206" s="1711" t="s">
        <v>2199</v>
      </c>
      <c r="J206" s="1711" t="s">
        <v>2184</v>
      </c>
      <c r="K206" s="1713">
        <v>26.9</v>
      </c>
      <c r="L206" s="1711" t="s">
        <v>2185</v>
      </c>
      <c r="M206" s="1711" t="s">
        <v>2202</v>
      </c>
      <c r="N206" s="1711" t="s">
        <v>3912</v>
      </c>
      <c r="O206" s="1711" t="s">
        <v>2203</v>
      </c>
      <c r="P206" s="1711" t="s">
        <v>3913</v>
      </c>
      <c r="Q206" s="1711" t="s">
        <v>3914</v>
      </c>
      <c r="R206" s="1712">
        <v>10</v>
      </c>
      <c r="S206" s="1711" t="s">
        <v>3915</v>
      </c>
      <c r="T206" s="1712">
        <v>81</v>
      </c>
      <c r="U206" s="1711" t="s">
        <v>3845</v>
      </c>
      <c r="V206" s="1694"/>
      <c r="W206" s="805">
        <v>0</v>
      </c>
      <c r="X206" s="805" t="b">
        <v>1</v>
      </c>
      <c r="Y206" s="805">
        <v>200</v>
      </c>
      <c r="Z206" s="805">
        <v>200</v>
      </c>
      <c r="AA206" s="805">
        <v>0</v>
      </c>
      <c r="AB206" s="805">
        <v>0</v>
      </c>
      <c r="AC206" s="805">
        <v>0</v>
      </c>
      <c r="AD206" s="805">
        <v>0</v>
      </c>
      <c r="AE206" s="805">
        <v>0</v>
      </c>
      <c r="AF206" s="805">
        <v>0</v>
      </c>
      <c r="AG206" s="805">
        <v>0</v>
      </c>
      <c r="AH206" s="805">
        <v>0</v>
      </c>
    </row>
    <row r="207" spans="1:34">
      <c r="A207" s="1711"/>
      <c r="B207" s="1712" t="s">
        <v>3916</v>
      </c>
      <c r="C207" s="1712">
        <v>0</v>
      </c>
      <c r="D207" s="1712">
        <v>0</v>
      </c>
      <c r="E207" s="1712" t="s">
        <v>2192</v>
      </c>
      <c r="F207" s="1712" t="s">
        <v>3917</v>
      </c>
      <c r="G207" s="1712"/>
      <c r="H207" s="1712"/>
      <c r="I207" s="1712"/>
      <c r="J207" s="1712"/>
      <c r="K207" s="1713"/>
      <c r="L207" s="1712"/>
      <c r="M207" s="1712"/>
      <c r="N207" s="1712"/>
      <c r="O207" s="1712"/>
      <c r="P207" s="1712"/>
      <c r="Q207" s="1711" t="s">
        <v>3918</v>
      </c>
      <c r="R207" s="1712"/>
      <c r="S207" s="1712"/>
      <c r="T207" s="1712"/>
      <c r="U207" s="1712">
        <v>0</v>
      </c>
      <c r="V207" s="1694"/>
      <c r="W207" s="805">
        <v>0</v>
      </c>
      <c r="X207" s="805" t="b">
        <v>0</v>
      </c>
      <c r="Y207" s="805">
        <v>0</v>
      </c>
      <c r="Z207" s="805">
        <v>0</v>
      </c>
      <c r="AA207" s="805">
        <v>0</v>
      </c>
      <c r="AB207" s="805">
        <v>0</v>
      </c>
      <c r="AC207" s="805">
        <v>0</v>
      </c>
      <c r="AD207" s="805">
        <v>0</v>
      </c>
      <c r="AE207" s="805">
        <v>0</v>
      </c>
      <c r="AF207" s="805">
        <v>0</v>
      </c>
      <c r="AG207" s="805">
        <v>0</v>
      </c>
      <c r="AH207" s="805">
        <v>0</v>
      </c>
    </row>
    <row r="208" spans="1:34">
      <c r="A208" s="1711"/>
      <c r="B208" s="1712"/>
      <c r="C208" s="1712"/>
      <c r="D208" s="1712"/>
      <c r="E208" s="1712"/>
      <c r="F208" s="1712"/>
      <c r="G208" s="1712"/>
      <c r="H208" s="1712"/>
      <c r="I208" s="1712"/>
      <c r="J208" s="1712"/>
      <c r="K208" s="1713"/>
      <c r="L208" s="1712"/>
      <c r="M208" s="1712"/>
      <c r="N208" s="1712"/>
      <c r="O208" s="1712"/>
      <c r="P208" s="1712"/>
      <c r="Q208" s="1712"/>
      <c r="R208" s="1712"/>
      <c r="S208" s="1712"/>
      <c r="T208" s="1712"/>
      <c r="U208" s="1712">
        <v>0</v>
      </c>
      <c r="V208" s="1694"/>
      <c r="W208" s="805">
        <v>0</v>
      </c>
      <c r="X208" s="805" t="b">
        <v>0</v>
      </c>
      <c r="Y208" s="805">
        <v>0</v>
      </c>
      <c r="Z208" s="805">
        <v>0</v>
      </c>
      <c r="AA208" s="805">
        <v>0</v>
      </c>
      <c r="AB208" s="805">
        <v>0</v>
      </c>
      <c r="AC208" s="805">
        <v>0</v>
      </c>
      <c r="AD208" s="805">
        <v>0</v>
      </c>
      <c r="AE208" s="805">
        <v>0</v>
      </c>
      <c r="AF208" s="805">
        <v>0</v>
      </c>
      <c r="AG208" s="805">
        <v>0</v>
      </c>
      <c r="AH208" s="805">
        <v>0</v>
      </c>
    </row>
    <row r="209" spans="1:34">
      <c r="A209" s="1711">
        <v>43171</v>
      </c>
      <c r="B209" s="1712" t="s">
        <v>3911</v>
      </c>
      <c r="C209" s="1712">
        <v>20</v>
      </c>
      <c r="D209" s="1712">
        <v>1000</v>
      </c>
      <c r="E209" s="1712" t="s">
        <v>2277</v>
      </c>
      <c r="F209" s="1712" t="s">
        <v>2182</v>
      </c>
      <c r="G209" s="1711" t="s">
        <v>2198</v>
      </c>
      <c r="H209" s="1711" t="s">
        <v>3919</v>
      </c>
      <c r="I209" s="1711" t="s">
        <v>2199</v>
      </c>
      <c r="J209" s="1711" t="s">
        <v>2184</v>
      </c>
      <c r="K209" s="1713">
        <v>22.2</v>
      </c>
      <c r="L209" s="1711" t="s">
        <v>2185</v>
      </c>
      <c r="M209" s="1711" t="s">
        <v>2202</v>
      </c>
      <c r="N209" s="1711" t="s">
        <v>3912</v>
      </c>
      <c r="O209" s="1711" t="s">
        <v>2203</v>
      </c>
      <c r="P209" s="1711" t="s">
        <v>3913</v>
      </c>
      <c r="Q209" s="1711" t="s">
        <v>3920</v>
      </c>
      <c r="R209" s="1712">
        <v>10</v>
      </c>
      <c r="S209" s="1711" t="s">
        <v>3904</v>
      </c>
      <c r="T209" s="1712">
        <v>3</v>
      </c>
      <c r="U209" s="1711" t="s">
        <v>3845</v>
      </c>
      <c r="V209" s="1694"/>
      <c r="W209" s="805">
        <v>0</v>
      </c>
      <c r="X209" s="805" t="b">
        <v>1</v>
      </c>
      <c r="Y209" s="805">
        <v>45000</v>
      </c>
      <c r="Z209" s="805">
        <v>45000</v>
      </c>
      <c r="AA209" s="805">
        <v>0</v>
      </c>
      <c r="AB209" s="805">
        <v>0</v>
      </c>
      <c r="AC209" s="805">
        <v>0</v>
      </c>
      <c r="AD209" s="805">
        <v>0</v>
      </c>
      <c r="AE209" s="805">
        <v>0</v>
      </c>
      <c r="AF209" s="805">
        <v>0</v>
      </c>
      <c r="AG209" s="805">
        <v>0</v>
      </c>
      <c r="AH209" s="805">
        <v>0</v>
      </c>
    </row>
    <row r="210" spans="1:34">
      <c r="A210" s="1711"/>
      <c r="B210" s="1712" t="s">
        <v>3916</v>
      </c>
      <c r="C210" s="1712">
        <v>0</v>
      </c>
      <c r="D210" s="1712">
        <v>0</v>
      </c>
      <c r="E210" s="1712" t="s">
        <v>2192</v>
      </c>
      <c r="F210" s="1712" t="s">
        <v>2193</v>
      </c>
      <c r="G210" s="1711" t="s">
        <v>273</v>
      </c>
      <c r="H210" s="1711" t="s">
        <v>273</v>
      </c>
      <c r="I210" s="1712"/>
      <c r="J210" s="1712"/>
      <c r="K210" s="1722"/>
      <c r="L210" s="1712"/>
      <c r="M210" s="1712"/>
      <c r="N210" s="1712"/>
      <c r="O210" s="1712"/>
      <c r="P210" s="1712"/>
      <c r="Q210" s="1711" t="s">
        <v>3921</v>
      </c>
      <c r="R210" s="1712"/>
      <c r="S210" s="1712"/>
      <c r="T210" s="1712"/>
      <c r="U210" s="1712">
        <v>0</v>
      </c>
      <c r="V210" s="1694"/>
      <c r="W210" s="805">
        <v>0</v>
      </c>
      <c r="X210" s="805" t="b">
        <v>0</v>
      </c>
      <c r="Y210" s="805">
        <v>0</v>
      </c>
      <c r="Z210" s="805">
        <v>0</v>
      </c>
      <c r="AA210" s="805">
        <v>0</v>
      </c>
      <c r="AB210" s="805">
        <v>0</v>
      </c>
      <c r="AC210" s="805">
        <v>0</v>
      </c>
      <c r="AD210" s="805">
        <v>0</v>
      </c>
      <c r="AE210" s="805">
        <v>0</v>
      </c>
      <c r="AF210" s="805">
        <v>0</v>
      </c>
      <c r="AG210" s="805">
        <v>0</v>
      </c>
      <c r="AH210" s="805">
        <v>0</v>
      </c>
    </row>
    <row r="211" spans="1:34">
      <c r="A211" s="1749"/>
      <c r="B211" s="1710"/>
      <c r="C211" s="1710"/>
      <c r="D211" s="1710"/>
      <c r="E211" s="1710"/>
      <c r="F211" s="1710"/>
      <c r="G211" s="1710"/>
      <c r="H211" s="1710"/>
      <c r="I211" s="1710"/>
      <c r="J211" s="1710"/>
      <c r="K211" s="1710"/>
      <c r="L211" s="1710"/>
      <c r="M211" s="1710"/>
      <c r="N211" s="1710"/>
      <c r="O211" s="1710"/>
      <c r="P211" s="1710"/>
      <c r="Q211" s="1710"/>
      <c r="R211" s="1710"/>
      <c r="S211" s="1710"/>
      <c r="T211" s="1710"/>
      <c r="U211" s="1710"/>
      <c r="V211" s="1694"/>
    </row>
    <row r="212" spans="1:34">
      <c r="A212" s="1711">
        <v>41512</v>
      </c>
      <c r="B212" s="1712" t="s">
        <v>3922</v>
      </c>
      <c r="C212" s="1712">
        <v>12.75</v>
      </c>
      <c r="D212" s="1712">
        <v>7500</v>
      </c>
      <c r="E212" s="1712" t="s">
        <v>2277</v>
      </c>
      <c r="F212" s="1712" t="s">
        <v>2182</v>
      </c>
      <c r="G212" s="1711" t="s">
        <v>3923</v>
      </c>
      <c r="H212" s="1711" t="s">
        <v>3839</v>
      </c>
      <c r="I212" s="1711" t="s">
        <v>2199</v>
      </c>
      <c r="J212" s="1711" t="s">
        <v>2184</v>
      </c>
      <c r="K212" s="1713">
        <v>25.5</v>
      </c>
      <c r="L212" s="1711" t="s">
        <v>2185</v>
      </c>
      <c r="M212" s="1711" t="s">
        <v>2202</v>
      </c>
      <c r="N212" s="1711" t="s">
        <v>2907</v>
      </c>
      <c r="O212" s="1711" t="s">
        <v>2203</v>
      </c>
      <c r="P212" s="1711" t="s">
        <v>2907</v>
      </c>
      <c r="Q212" s="1711" t="s">
        <v>2907</v>
      </c>
      <c r="R212" s="1711" t="s">
        <v>273</v>
      </c>
      <c r="S212" s="1711" t="s">
        <v>273</v>
      </c>
      <c r="T212" s="1711" t="s">
        <v>2907</v>
      </c>
      <c r="U212" s="1711" t="s">
        <v>3924</v>
      </c>
      <c r="V212" s="1694"/>
      <c r="W212" s="805">
        <v>0</v>
      </c>
      <c r="X212" s="805" t="b">
        <v>0</v>
      </c>
      <c r="Y212" s="805">
        <v>0</v>
      </c>
      <c r="Z212" s="805">
        <v>800</v>
      </c>
      <c r="AA212" s="805">
        <v>0</v>
      </c>
      <c r="AB212" s="805">
        <v>0</v>
      </c>
      <c r="AC212" s="805">
        <v>0</v>
      </c>
      <c r="AD212" s="805">
        <v>0</v>
      </c>
      <c r="AE212" s="805">
        <v>0</v>
      </c>
      <c r="AF212" s="805">
        <v>0</v>
      </c>
      <c r="AG212" s="805">
        <v>0</v>
      </c>
      <c r="AH212" s="805">
        <v>0</v>
      </c>
    </row>
    <row r="213" spans="1:34">
      <c r="A213" s="1711"/>
      <c r="B213" s="1712" t="s">
        <v>3925</v>
      </c>
      <c r="C213" s="1712"/>
      <c r="D213" s="1712"/>
      <c r="E213" s="1712" t="s">
        <v>2192</v>
      </c>
      <c r="F213" s="1712" t="s">
        <v>3882</v>
      </c>
      <c r="G213" s="1712"/>
      <c r="H213" s="1712"/>
      <c r="I213" s="1712"/>
      <c r="J213" s="1712"/>
      <c r="K213" s="1713"/>
      <c r="L213" s="1712"/>
      <c r="M213" s="1712"/>
      <c r="N213" s="1712"/>
      <c r="O213" s="1712"/>
      <c r="P213" s="1712"/>
      <c r="Q213" s="1711" t="s">
        <v>273</v>
      </c>
      <c r="R213" s="1712"/>
      <c r="S213" s="1712"/>
      <c r="T213" s="1712"/>
      <c r="U213" s="1712">
        <v>0</v>
      </c>
      <c r="V213" s="1694"/>
      <c r="W213" s="805">
        <v>0</v>
      </c>
      <c r="X213" s="805" t="b">
        <v>0</v>
      </c>
      <c r="Y213" s="805">
        <v>0</v>
      </c>
      <c r="Z213" s="805">
        <v>0</v>
      </c>
      <c r="AA213" s="805">
        <v>0</v>
      </c>
      <c r="AB213" s="805">
        <v>0</v>
      </c>
      <c r="AC213" s="805">
        <v>0</v>
      </c>
      <c r="AD213" s="805">
        <v>0</v>
      </c>
      <c r="AE213" s="805">
        <v>0</v>
      </c>
      <c r="AF213" s="805">
        <v>0</v>
      </c>
      <c r="AG213" s="805">
        <v>0</v>
      </c>
      <c r="AH213" s="805">
        <v>0</v>
      </c>
    </row>
    <row r="214" spans="1:34">
      <c r="A214" s="1711"/>
      <c r="B214" s="1712"/>
      <c r="C214" s="1712"/>
      <c r="D214" s="1712"/>
      <c r="E214" s="1712"/>
      <c r="F214" s="1712"/>
      <c r="G214" s="1712"/>
      <c r="H214" s="1712"/>
      <c r="I214" s="1712"/>
      <c r="J214" s="1712"/>
      <c r="K214" s="1713"/>
      <c r="L214" s="1712"/>
      <c r="M214" s="1712"/>
      <c r="N214" s="1712"/>
      <c r="O214" s="1712"/>
      <c r="P214" s="1712"/>
      <c r="Q214" s="1712"/>
      <c r="R214" s="1712"/>
      <c r="S214" s="1712"/>
      <c r="T214" s="1712"/>
      <c r="U214" s="1712">
        <v>0</v>
      </c>
      <c r="V214" s="1694"/>
      <c r="W214" s="805">
        <v>0</v>
      </c>
      <c r="X214" s="805" t="b">
        <v>0</v>
      </c>
      <c r="Y214" s="805">
        <v>0</v>
      </c>
      <c r="Z214" s="805">
        <v>0</v>
      </c>
      <c r="AA214" s="805">
        <v>0</v>
      </c>
      <c r="AB214" s="805">
        <v>0</v>
      </c>
      <c r="AC214" s="805">
        <v>0</v>
      </c>
      <c r="AD214" s="805">
        <v>0</v>
      </c>
      <c r="AE214" s="805">
        <v>0</v>
      </c>
      <c r="AF214" s="805">
        <v>0</v>
      </c>
      <c r="AG214" s="805">
        <v>0</v>
      </c>
      <c r="AH214" s="805">
        <v>0</v>
      </c>
    </row>
    <row r="215" spans="1:34">
      <c r="A215" s="1711">
        <v>41512</v>
      </c>
      <c r="B215" s="1712" t="s">
        <v>3881</v>
      </c>
      <c r="C215" s="1712">
        <v>12.75</v>
      </c>
      <c r="D215" s="1712">
        <v>15500</v>
      </c>
      <c r="E215" s="1712" t="s">
        <v>2277</v>
      </c>
      <c r="F215" s="1712" t="s">
        <v>2182</v>
      </c>
      <c r="G215" s="1711" t="s">
        <v>3923</v>
      </c>
      <c r="H215" s="1711" t="s">
        <v>3839</v>
      </c>
      <c r="I215" s="1711" t="s">
        <v>2199</v>
      </c>
      <c r="J215" s="1711" t="s">
        <v>2184</v>
      </c>
      <c r="K215" s="1713">
        <v>25.5</v>
      </c>
      <c r="L215" s="1711" t="s">
        <v>2185</v>
      </c>
      <c r="M215" s="1711" t="s">
        <v>2202</v>
      </c>
      <c r="N215" s="1711" t="s">
        <v>2907</v>
      </c>
      <c r="O215" s="1711" t="s">
        <v>2203</v>
      </c>
      <c r="P215" s="1711" t="s">
        <v>2907</v>
      </c>
      <c r="Q215" s="1711" t="s">
        <v>2907</v>
      </c>
      <c r="R215" s="1711" t="s">
        <v>273</v>
      </c>
      <c r="S215" s="1711" t="s">
        <v>273</v>
      </c>
      <c r="T215" s="1711" t="s">
        <v>2907</v>
      </c>
      <c r="U215" s="1711" t="s">
        <v>3924</v>
      </c>
      <c r="V215" s="1694"/>
      <c r="W215" s="805">
        <v>0</v>
      </c>
      <c r="X215" s="805" t="b">
        <v>1</v>
      </c>
      <c r="Y215" s="805">
        <v>7500</v>
      </c>
      <c r="Z215" s="805">
        <v>7500</v>
      </c>
      <c r="AA215" s="805">
        <v>0</v>
      </c>
      <c r="AB215" s="805">
        <v>0</v>
      </c>
      <c r="AC215" s="805">
        <v>0</v>
      </c>
      <c r="AD215" s="805">
        <v>0</v>
      </c>
      <c r="AE215" s="805">
        <v>0</v>
      </c>
      <c r="AF215" s="805">
        <v>0</v>
      </c>
      <c r="AG215" s="805">
        <v>0</v>
      </c>
      <c r="AH215" s="805">
        <v>0</v>
      </c>
    </row>
    <row r="216" spans="1:34">
      <c r="A216" s="1711"/>
      <c r="B216" s="1712" t="s">
        <v>3926</v>
      </c>
      <c r="C216" s="1712"/>
      <c r="D216" s="1712"/>
      <c r="E216" s="1712" t="s">
        <v>2192</v>
      </c>
      <c r="F216" s="1712" t="s">
        <v>3882</v>
      </c>
      <c r="G216" s="1712"/>
      <c r="H216" s="1712"/>
      <c r="I216" s="1712"/>
      <c r="J216" s="1712"/>
      <c r="K216" s="1713"/>
      <c r="L216" s="1712"/>
      <c r="M216" s="1712"/>
      <c r="N216" s="1712"/>
      <c r="O216" s="1712"/>
      <c r="P216" s="1712"/>
      <c r="Q216" s="1711"/>
      <c r="R216" s="1712"/>
      <c r="S216" s="1712"/>
      <c r="T216" s="1712"/>
      <c r="U216" s="1712">
        <v>0</v>
      </c>
      <c r="V216" s="1694"/>
      <c r="W216" s="805">
        <v>0</v>
      </c>
      <c r="X216" s="805" t="b">
        <v>0</v>
      </c>
      <c r="Y216" s="805">
        <v>0</v>
      </c>
      <c r="Z216" s="805">
        <v>0</v>
      </c>
      <c r="AA216" s="805">
        <v>0</v>
      </c>
      <c r="AB216" s="805">
        <v>0</v>
      </c>
      <c r="AC216" s="805">
        <v>0</v>
      </c>
      <c r="AD216" s="805">
        <v>0</v>
      </c>
      <c r="AE216" s="805">
        <v>0</v>
      </c>
      <c r="AF216" s="805">
        <v>0</v>
      </c>
      <c r="AG216" s="805">
        <v>0</v>
      </c>
      <c r="AH216" s="805">
        <v>0</v>
      </c>
    </row>
    <row r="217" spans="1:34">
      <c r="A217" s="1711"/>
      <c r="B217" s="1712"/>
      <c r="C217" s="1712"/>
      <c r="D217" s="1712"/>
      <c r="E217" s="1712"/>
      <c r="F217" s="1712"/>
      <c r="G217" s="1712"/>
      <c r="H217" s="1712"/>
      <c r="I217" s="1712"/>
      <c r="J217" s="1712"/>
      <c r="K217" s="1713"/>
      <c r="L217" s="1712"/>
      <c r="M217" s="1712"/>
      <c r="N217" s="1712"/>
      <c r="O217" s="1712"/>
      <c r="P217" s="1712"/>
      <c r="Q217" s="1712"/>
      <c r="R217" s="1712"/>
      <c r="S217" s="1712"/>
      <c r="T217" s="1712"/>
      <c r="U217" s="1712">
        <v>0</v>
      </c>
      <c r="V217" s="1694"/>
      <c r="W217" s="805">
        <v>0</v>
      </c>
      <c r="X217" s="805" t="b">
        <v>0</v>
      </c>
      <c r="Y217" s="805">
        <v>0</v>
      </c>
      <c r="Z217" s="805">
        <v>0</v>
      </c>
      <c r="AA217" s="805">
        <v>0</v>
      </c>
      <c r="AB217" s="805">
        <v>0</v>
      </c>
      <c r="AC217" s="805">
        <v>0</v>
      </c>
      <c r="AD217" s="805">
        <v>0</v>
      </c>
      <c r="AE217" s="805">
        <v>0</v>
      </c>
      <c r="AF217" s="805">
        <v>0</v>
      </c>
      <c r="AG217" s="805">
        <v>0</v>
      </c>
      <c r="AH217" s="805">
        <v>0</v>
      </c>
    </row>
    <row r="218" spans="1:34">
      <c r="A218" s="1749"/>
      <c r="B218" s="1710"/>
      <c r="C218" s="1710"/>
      <c r="D218" s="1710"/>
      <c r="E218" s="1710"/>
      <c r="F218" s="1710"/>
      <c r="G218" s="1710"/>
      <c r="H218" s="1710"/>
      <c r="I218" s="1710"/>
      <c r="J218" s="1710"/>
      <c r="K218" s="1710"/>
      <c r="L218" s="1710"/>
      <c r="M218" s="1710"/>
      <c r="N218" s="1710"/>
      <c r="O218" s="1710"/>
      <c r="P218" s="1710"/>
      <c r="Q218" s="1710"/>
      <c r="R218" s="1710"/>
      <c r="S218" s="1710"/>
      <c r="T218" s="1710"/>
      <c r="U218" s="1710"/>
      <c r="V218" s="1694"/>
    </row>
    <row r="219" spans="1:34">
      <c r="A219" s="1740">
        <v>43215</v>
      </c>
      <c r="B219" s="1756" t="s">
        <v>2206</v>
      </c>
      <c r="C219" s="1718">
        <v>20</v>
      </c>
      <c r="D219" s="1718">
        <v>150</v>
      </c>
      <c r="E219" s="1718" t="s">
        <v>2207</v>
      </c>
      <c r="F219" s="1718" t="s">
        <v>2208</v>
      </c>
      <c r="G219" s="1757">
        <v>0.375</v>
      </c>
      <c r="H219" s="1740">
        <v>0.32800000000000001</v>
      </c>
      <c r="I219" s="1740">
        <v>350</v>
      </c>
      <c r="J219" s="1740"/>
      <c r="K219" s="1719"/>
      <c r="L219" s="1740">
        <v>1990</v>
      </c>
      <c r="M219" s="1740">
        <v>1994</v>
      </c>
      <c r="N219" s="1740"/>
      <c r="O219" s="1740"/>
      <c r="P219" s="1740"/>
      <c r="Q219" s="1740" t="s">
        <v>2209</v>
      </c>
      <c r="R219" s="1740" t="s">
        <v>2210</v>
      </c>
      <c r="S219" s="1740">
        <v>30</v>
      </c>
      <c r="T219" s="1740"/>
      <c r="U219" s="1710"/>
      <c r="V219" s="1694"/>
    </row>
    <row r="220" spans="1:34">
      <c r="A220" s="1740"/>
      <c r="B220" s="1756" t="s">
        <v>2211</v>
      </c>
      <c r="C220" s="1718"/>
      <c r="D220" s="1718"/>
      <c r="E220" s="1718"/>
      <c r="F220" s="1719" t="s">
        <v>2212</v>
      </c>
      <c r="G220" s="1757"/>
      <c r="H220" s="1740"/>
      <c r="I220" s="1740"/>
      <c r="J220" s="1740"/>
      <c r="K220" s="1719"/>
      <c r="L220" s="1740"/>
      <c r="M220" s="1740"/>
      <c r="N220" s="1740"/>
      <c r="O220" s="1740"/>
      <c r="P220" s="1740"/>
      <c r="Q220" s="1740"/>
      <c r="R220" s="1740"/>
      <c r="S220" s="1740"/>
      <c r="T220" s="1740"/>
      <c r="U220" s="1710"/>
      <c r="V220" s="1694"/>
    </row>
    <row r="221" spans="1:34">
      <c r="A221" s="1749"/>
      <c r="B221" s="1710"/>
      <c r="C221" s="1710"/>
      <c r="D221" s="1710"/>
      <c r="E221" s="1710"/>
      <c r="F221" s="1710"/>
      <c r="G221" s="1710"/>
      <c r="H221" s="1710"/>
      <c r="I221" s="1710"/>
      <c r="J221" s="1710"/>
      <c r="K221" s="1710"/>
      <c r="L221" s="1710"/>
      <c r="M221" s="1710"/>
      <c r="N221" s="1710"/>
      <c r="O221" s="1710"/>
      <c r="P221" s="1710"/>
      <c r="Q221" s="1710"/>
      <c r="R221" s="1710"/>
      <c r="S221" s="1710"/>
      <c r="T221" s="1710"/>
      <c r="U221" s="1710"/>
      <c r="V221" s="1694"/>
    </row>
    <row r="222" spans="1:34">
      <c r="A222" s="1711">
        <v>48252</v>
      </c>
      <c r="B222" s="1758" t="s">
        <v>3927</v>
      </c>
      <c r="C222" s="1712">
        <v>20</v>
      </c>
      <c r="D222" s="1712">
        <v>14</v>
      </c>
      <c r="E222" s="1712" t="s">
        <v>2277</v>
      </c>
      <c r="F222" s="1712" t="s">
        <v>2182</v>
      </c>
      <c r="G222" s="1711">
        <v>0.25</v>
      </c>
      <c r="H222" s="1711" t="s">
        <v>3928</v>
      </c>
      <c r="I222" s="1711">
        <v>350</v>
      </c>
      <c r="J222" s="1711">
        <v>675</v>
      </c>
      <c r="K222" s="1713">
        <v>21.5</v>
      </c>
      <c r="L222" s="1711">
        <v>1999</v>
      </c>
      <c r="M222" s="1711">
        <v>1999</v>
      </c>
      <c r="N222" s="1711" t="s">
        <v>2117</v>
      </c>
      <c r="O222" s="1711" t="s">
        <v>3929</v>
      </c>
      <c r="P222" s="1711" t="s">
        <v>2117</v>
      </c>
      <c r="Q222" s="1711" t="s">
        <v>3930</v>
      </c>
      <c r="R222" s="1711">
        <v>10</v>
      </c>
      <c r="S222" s="1711">
        <v>52</v>
      </c>
      <c r="T222" s="1711">
        <v>1</v>
      </c>
      <c r="U222" s="1712">
        <v>0</v>
      </c>
      <c r="V222" s="1694"/>
      <c r="W222" s="840">
        <v>0</v>
      </c>
      <c r="X222" s="805" t="b">
        <v>0</v>
      </c>
      <c r="Y222" s="805">
        <v>0</v>
      </c>
      <c r="Z222" s="805">
        <v>0</v>
      </c>
      <c r="AA222" s="805">
        <v>0</v>
      </c>
      <c r="AB222" s="805">
        <v>0</v>
      </c>
      <c r="AC222" s="805">
        <v>0</v>
      </c>
      <c r="AD222" s="805">
        <v>0</v>
      </c>
      <c r="AE222" s="805">
        <v>0</v>
      </c>
      <c r="AF222" s="805">
        <v>0</v>
      </c>
      <c r="AG222" s="805">
        <v>0</v>
      </c>
      <c r="AH222" s="805">
        <v>0</v>
      </c>
    </row>
    <row r="223" spans="1:34">
      <c r="A223" s="1711"/>
      <c r="B223" s="1758" t="s">
        <v>3931</v>
      </c>
      <c r="C223" s="1712"/>
      <c r="D223" s="1712"/>
      <c r="E223" s="1712" t="s">
        <v>2192</v>
      </c>
      <c r="F223" s="1712" t="s">
        <v>2221</v>
      </c>
      <c r="G223" s="1711"/>
      <c r="H223" s="1711"/>
      <c r="I223" s="1711"/>
      <c r="J223" s="1711"/>
      <c r="K223" s="1713"/>
      <c r="L223" s="1711"/>
      <c r="M223" s="1711"/>
      <c r="N223" s="1711"/>
      <c r="O223" s="1711"/>
      <c r="P223" s="1711"/>
      <c r="Q223" s="1711"/>
      <c r="R223" s="1711"/>
      <c r="S223" s="1711"/>
      <c r="T223" s="1711"/>
      <c r="U223" s="1712">
        <v>0</v>
      </c>
      <c r="V223" s="1694"/>
      <c r="W223" s="840">
        <v>0</v>
      </c>
      <c r="X223" s="805" t="b">
        <v>0</v>
      </c>
      <c r="Y223" s="805">
        <v>0</v>
      </c>
      <c r="Z223" s="805">
        <v>0</v>
      </c>
      <c r="AA223" s="805">
        <v>0</v>
      </c>
      <c r="AB223" s="805">
        <v>0</v>
      </c>
      <c r="AC223" s="805">
        <v>0</v>
      </c>
      <c r="AD223" s="805">
        <v>0</v>
      </c>
      <c r="AE223" s="805">
        <v>0</v>
      </c>
      <c r="AF223" s="805">
        <v>0</v>
      </c>
      <c r="AG223" s="805">
        <v>0</v>
      </c>
      <c r="AH223" s="805">
        <v>0</v>
      </c>
    </row>
    <row r="224" spans="1:34">
      <c r="A224" s="1711"/>
      <c r="B224" s="1758"/>
      <c r="C224" s="1712"/>
      <c r="D224" s="1712"/>
      <c r="E224" s="1712"/>
      <c r="F224" s="1712"/>
      <c r="G224" s="1711"/>
      <c r="H224" s="1711"/>
      <c r="I224" s="1711"/>
      <c r="J224" s="1711"/>
      <c r="K224" s="1713"/>
      <c r="L224" s="1711"/>
      <c r="M224" s="1711"/>
      <c r="N224" s="1711"/>
      <c r="O224" s="1711"/>
      <c r="P224" s="1711"/>
      <c r="Q224" s="1711"/>
      <c r="R224" s="1711"/>
      <c r="S224" s="1711"/>
      <c r="T224" s="1711"/>
      <c r="U224" s="1712">
        <v>0</v>
      </c>
      <c r="V224" s="1694"/>
      <c r="W224" s="840">
        <v>0</v>
      </c>
      <c r="X224" s="805" t="b">
        <v>0</v>
      </c>
      <c r="Y224" s="805">
        <v>0</v>
      </c>
      <c r="Z224" s="805">
        <v>0</v>
      </c>
      <c r="AA224" s="805">
        <v>0</v>
      </c>
      <c r="AB224" s="805">
        <v>0</v>
      </c>
      <c r="AC224" s="805">
        <v>0</v>
      </c>
      <c r="AD224" s="805">
        <v>0</v>
      </c>
      <c r="AE224" s="805">
        <v>0</v>
      </c>
      <c r="AF224" s="805">
        <v>0</v>
      </c>
      <c r="AG224" s="805">
        <v>0</v>
      </c>
      <c r="AH224" s="805">
        <v>0</v>
      </c>
    </row>
    <row r="225" spans="1:34">
      <c r="A225" s="1710"/>
      <c r="B225" s="1710"/>
      <c r="C225" s="1710"/>
      <c r="D225" s="1710"/>
      <c r="E225" s="1710"/>
      <c r="F225" s="1710"/>
      <c r="G225" s="1710"/>
      <c r="H225" s="1710"/>
      <c r="I225" s="1710"/>
      <c r="J225" s="1710"/>
      <c r="K225" s="1710"/>
      <c r="L225" s="1710"/>
      <c r="M225" s="1710"/>
      <c r="N225" s="1710"/>
      <c r="O225" s="1710"/>
      <c r="P225" s="1710"/>
      <c r="Q225" s="1710"/>
      <c r="R225" s="1710"/>
      <c r="S225" s="1710"/>
      <c r="T225" s="1710"/>
      <c r="U225" s="1710"/>
      <c r="V225" s="1694"/>
    </row>
    <row r="226" spans="1:34">
      <c r="A226" s="1750">
        <v>48229.1</v>
      </c>
      <c r="B226" s="1713" t="s">
        <v>2213</v>
      </c>
      <c r="C226" s="1713">
        <v>30</v>
      </c>
      <c r="D226" s="1713">
        <v>116</v>
      </c>
      <c r="E226" s="1713" t="s">
        <v>2214</v>
      </c>
      <c r="F226" s="1712" t="s">
        <v>2182</v>
      </c>
      <c r="G226" s="1711">
        <v>0.375</v>
      </c>
      <c r="H226" s="1722"/>
      <c r="I226" s="1722">
        <v>450</v>
      </c>
      <c r="J226" s="1722"/>
      <c r="K226" s="1759">
        <v>0.34615384615384615</v>
      </c>
      <c r="L226" s="1722">
        <v>1999</v>
      </c>
      <c r="M226" s="1722">
        <v>1999</v>
      </c>
      <c r="N226" s="1722"/>
      <c r="O226" s="1760"/>
      <c r="P226" s="1722" t="s">
        <v>2215</v>
      </c>
      <c r="Q226" s="1722" t="s">
        <v>2216</v>
      </c>
      <c r="R226" s="1722">
        <v>1</v>
      </c>
      <c r="S226" s="1722" t="s">
        <v>2217</v>
      </c>
      <c r="T226" s="1722">
        <v>1</v>
      </c>
      <c r="U226" s="1753"/>
      <c r="V226" s="1694"/>
      <c r="W226" s="840"/>
      <c r="X226" s="805" t="b">
        <v>0</v>
      </c>
      <c r="Y226" s="805">
        <v>0</v>
      </c>
      <c r="Z226" s="805">
        <v>116</v>
      </c>
    </row>
    <row r="227" spans="1:34">
      <c r="A227" s="1750"/>
      <c r="B227" s="1713" t="s">
        <v>2218</v>
      </c>
      <c r="C227" s="1713"/>
      <c r="D227" s="1713"/>
      <c r="E227" s="1713"/>
      <c r="F227" s="1712" t="s">
        <v>2219</v>
      </c>
      <c r="G227" s="1722"/>
      <c r="H227" s="1722"/>
      <c r="I227" s="1722"/>
      <c r="J227" s="1722"/>
      <c r="K227" s="1751"/>
      <c r="L227" s="1722"/>
      <c r="M227" s="1722"/>
      <c r="N227" s="1722"/>
      <c r="O227" s="1760"/>
      <c r="P227" s="1722" t="s">
        <v>3474</v>
      </c>
      <c r="Q227" s="1722"/>
      <c r="R227" s="1722"/>
      <c r="S227" s="1722"/>
      <c r="T227" s="1722"/>
      <c r="U227" s="1753"/>
      <c r="V227" s="1694"/>
      <c r="W227" s="840"/>
      <c r="X227" s="805" t="b">
        <v>0</v>
      </c>
      <c r="Y227" s="805">
        <v>0</v>
      </c>
      <c r="Z227" s="805">
        <v>0</v>
      </c>
    </row>
    <row r="228" spans="1:34">
      <c r="A228" s="1750">
        <v>48229.2</v>
      </c>
      <c r="B228" s="1713" t="s">
        <v>2220</v>
      </c>
      <c r="C228" s="1713">
        <v>30</v>
      </c>
      <c r="D228" s="1713">
        <v>39</v>
      </c>
      <c r="E228" s="1713"/>
      <c r="F228" s="1712" t="s">
        <v>2221</v>
      </c>
      <c r="G228" s="1722">
        <v>0.375</v>
      </c>
      <c r="H228" s="1722"/>
      <c r="I228" s="1722">
        <v>450</v>
      </c>
      <c r="J228" s="1722"/>
      <c r="K228" s="1759">
        <v>0.27692307692307694</v>
      </c>
      <c r="L228" s="1722"/>
      <c r="M228" s="1722"/>
      <c r="N228" s="1722"/>
      <c r="O228" s="1760"/>
      <c r="P228" s="1722"/>
      <c r="Q228" s="1722" t="s">
        <v>2222</v>
      </c>
      <c r="R228" s="1722"/>
      <c r="S228" s="1722"/>
      <c r="T228" s="1722"/>
      <c r="U228" s="1753"/>
      <c r="V228" s="1694"/>
      <c r="W228" s="840"/>
    </row>
    <row r="229" spans="1:34">
      <c r="A229" s="1750"/>
      <c r="B229" s="1715" t="s">
        <v>2223</v>
      </c>
      <c r="C229" s="1713"/>
      <c r="D229" s="1713"/>
      <c r="E229" s="1713"/>
      <c r="F229" s="1713"/>
      <c r="G229" s="1713"/>
      <c r="H229" s="1713"/>
      <c r="I229" s="1713"/>
      <c r="J229" s="1713"/>
      <c r="K229" s="1751"/>
      <c r="L229" s="1713"/>
      <c r="M229" s="1713"/>
      <c r="N229" s="1713"/>
      <c r="O229" s="1713"/>
      <c r="P229" s="1713"/>
      <c r="Q229" s="1713" t="s">
        <v>2224</v>
      </c>
      <c r="R229" s="1713"/>
      <c r="S229" s="1713"/>
      <c r="T229" s="1713"/>
      <c r="U229" s="1753"/>
      <c r="V229" s="1761"/>
      <c r="W229" s="840"/>
      <c r="X229" s="805" t="b">
        <v>0</v>
      </c>
      <c r="Y229" s="805">
        <v>0</v>
      </c>
      <c r="Z229" s="805">
        <v>0</v>
      </c>
    </row>
    <row r="230" spans="1:34">
      <c r="A230" s="1711"/>
      <c r="B230" s="1712"/>
      <c r="C230" s="1712"/>
      <c r="D230" s="1712"/>
      <c r="E230" s="1712"/>
      <c r="F230" s="1712"/>
      <c r="G230" s="1711"/>
      <c r="H230" s="1711"/>
      <c r="I230" s="1712"/>
      <c r="J230" s="1712"/>
      <c r="K230" s="1722"/>
      <c r="L230" s="1712"/>
      <c r="M230" s="1712"/>
      <c r="N230" s="1712"/>
      <c r="O230" s="1712"/>
      <c r="P230" s="1712"/>
      <c r="Q230" s="1711"/>
      <c r="R230" s="1712"/>
      <c r="S230" s="1712"/>
      <c r="T230" s="1712"/>
      <c r="U230" s="1712"/>
      <c r="V230" s="1761"/>
    </row>
    <row r="231" spans="1:34" s="840" customFormat="1">
      <c r="A231" s="1762"/>
      <c r="B231" s="1763"/>
      <c r="C231" s="1710"/>
      <c r="D231" s="1754"/>
      <c r="E231" s="1710"/>
      <c r="F231" s="1710"/>
      <c r="G231" s="1710"/>
      <c r="H231" s="1710"/>
      <c r="I231" s="1749"/>
      <c r="J231" s="1749"/>
      <c r="K231" s="1749"/>
      <c r="L231" s="1710"/>
      <c r="M231" s="1710"/>
      <c r="N231" s="1749"/>
      <c r="O231" s="1749"/>
      <c r="P231" s="1749"/>
      <c r="Q231" s="1749"/>
      <c r="R231" s="1749"/>
      <c r="S231" s="1749"/>
      <c r="T231" s="1749"/>
      <c r="U231" s="1749"/>
      <c r="V231" s="1764"/>
      <c r="W231" s="1694"/>
      <c r="X231" s="805"/>
      <c r="Y231" s="805" t="b">
        <v>0</v>
      </c>
      <c r="Z231" s="805">
        <v>0</v>
      </c>
      <c r="AA231" s="805">
        <v>0</v>
      </c>
    </row>
    <row r="232" spans="1:34" s="840" customFormat="1">
      <c r="A232" s="1711">
        <v>48030</v>
      </c>
      <c r="B232" s="1758" t="s">
        <v>2225</v>
      </c>
      <c r="C232" s="1712">
        <v>12.75</v>
      </c>
      <c r="D232" s="1712">
        <v>28000</v>
      </c>
      <c r="E232" s="1712" t="s">
        <v>2277</v>
      </c>
      <c r="F232" s="1712" t="s">
        <v>2182</v>
      </c>
      <c r="G232" s="1711">
        <v>0.25</v>
      </c>
      <c r="H232" s="1711" t="s">
        <v>2226</v>
      </c>
      <c r="I232" s="1765">
        <v>450</v>
      </c>
      <c r="J232" s="1711">
        <v>800</v>
      </c>
      <c r="K232" s="1713">
        <v>22</v>
      </c>
      <c r="L232" s="1711">
        <v>1999</v>
      </c>
      <c r="M232" s="1711">
        <v>1999</v>
      </c>
      <c r="N232" s="1711">
        <v>184.7</v>
      </c>
      <c r="O232" s="1711" t="s">
        <v>2227</v>
      </c>
      <c r="P232" s="1711" t="s">
        <v>2228</v>
      </c>
      <c r="Q232" s="1711" t="s">
        <v>2229</v>
      </c>
      <c r="R232" s="1711">
        <v>34</v>
      </c>
      <c r="S232" s="1711">
        <v>2</v>
      </c>
      <c r="T232" s="1711">
        <v>52</v>
      </c>
      <c r="U232" s="1712"/>
      <c r="V232" s="1761"/>
      <c r="W232" s="805"/>
      <c r="X232" s="805" t="b">
        <v>1</v>
      </c>
      <c r="Y232" s="805">
        <v>28000</v>
      </c>
      <c r="Z232" s="805">
        <v>28000</v>
      </c>
    </row>
    <row r="233" spans="1:34" s="840" customFormat="1">
      <c r="A233" s="1711"/>
      <c r="B233" s="1758"/>
      <c r="C233" s="1712"/>
      <c r="D233" s="1712"/>
      <c r="E233" s="1712" t="s">
        <v>2192</v>
      </c>
      <c r="F233" s="1712" t="s">
        <v>2219</v>
      </c>
      <c r="G233" s="1711">
        <v>0.375</v>
      </c>
      <c r="H233" s="1711"/>
      <c r="I233" s="1711"/>
      <c r="J233" s="1711"/>
      <c r="K233" s="1713"/>
      <c r="L233" s="1711"/>
      <c r="M233" s="1711"/>
      <c r="N233" s="1711"/>
      <c r="O233" s="1711"/>
      <c r="P233" s="1711" t="s">
        <v>2230</v>
      </c>
      <c r="Q233" s="1711" t="s">
        <v>2231</v>
      </c>
      <c r="R233" s="1711" t="s">
        <v>273</v>
      </c>
      <c r="S233" s="1711"/>
      <c r="T233" s="1711"/>
      <c r="U233" s="1712"/>
      <c r="V233" s="1761"/>
      <c r="W233" s="805"/>
      <c r="X233" s="805" t="b">
        <v>0</v>
      </c>
      <c r="Y233" s="805">
        <v>0</v>
      </c>
      <c r="Z233" s="805">
        <v>0</v>
      </c>
    </row>
    <row r="234" spans="1:34" s="840" customFormat="1">
      <c r="A234" s="1711"/>
      <c r="B234" s="1758" t="s">
        <v>352</v>
      </c>
      <c r="C234" s="1712"/>
      <c r="D234" s="1712"/>
      <c r="E234" s="1712"/>
      <c r="F234" s="1712"/>
      <c r="G234" s="1711"/>
      <c r="H234" s="1711"/>
      <c r="I234" s="1711"/>
      <c r="J234" s="1711"/>
      <c r="K234" s="1713"/>
      <c r="L234" s="1711"/>
      <c r="M234" s="1711"/>
      <c r="N234" s="1711"/>
      <c r="O234" s="1711"/>
      <c r="P234" s="1711"/>
      <c r="Q234" s="1711"/>
      <c r="R234" s="1711"/>
      <c r="S234" s="1711"/>
      <c r="T234" s="1711"/>
      <c r="U234" s="1712"/>
      <c r="V234" s="1694"/>
      <c r="W234" s="805"/>
      <c r="X234" s="805" t="b">
        <v>0</v>
      </c>
      <c r="Y234" s="805">
        <v>0</v>
      </c>
      <c r="Z234" s="805">
        <v>0</v>
      </c>
    </row>
    <row r="235" spans="1:34">
      <c r="A235" s="1710"/>
      <c r="B235" s="1710"/>
      <c r="C235" s="1710"/>
      <c r="D235" s="1710"/>
      <c r="E235" s="1710"/>
      <c r="F235" s="1710"/>
      <c r="G235" s="1710"/>
      <c r="H235" s="1710"/>
      <c r="I235" s="1710"/>
      <c r="J235" s="1710"/>
      <c r="K235" s="1710"/>
      <c r="L235" s="1710"/>
      <c r="M235" s="1710"/>
      <c r="N235" s="1710"/>
      <c r="O235" s="1710"/>
      <c r="P235" s="1710"/>
      <c r="Q235" s="1710"/>
      <c r="R235" s="1710"/>
      <c r="S235" s="1710"/>
      <c r="T235" s="1710"/>
      <c r="U235" s="1710"/>
      <c r="V235" s="1694"/>
    </row>
    <row r="236" spans="1:34">
      <c r="A236" s="1711">
        <v>48191.3</v>
      </c>
      <c r="B236" s="1712" t="s">
        <v>2232</v>
      </c>
      <c r="C236" s="1712">
        <v>12.75</v>
      </c>
      <c r="D236" s="1712">
        <v>80</v>
      </c>
      <c r="E236" s="1712" t="s">
        <v>2233</v>
      </c>
      <c r="F236" s="1712" t="s">
        <v>2234</v>
      </c>
      <c r="G236" s="1711">
        <v>0.25</v>
      </c>
      <c r="H236" s="1711">
        <v>0.23</v>
      </c>
      <c r="I236" s="1712">
        <v>350</v>
      </c>
      <c r="J236" s="1712">
        <v>840</v>
      </c>
      <c r="K236" s="1722">
        <v>0.21249999999999999</v>
      </c>
      <c r="L236" s="1712">
        <v>2001</v>
      </c>
      <c r="M236" s="1712">
        <v>2001</v>
      </c>
      <c r="N236" s="1712"/>
      <c r="O236" s="1712"/>
      <c r="P236" s="1760">
        <v>37043</v>
      </c>
      <c r="Q236" s="1722" t="s">
        <v>2235</v>
      </c>
      <c r="R236" s="1722" t="s">
        <v>2236</v>
      </c>
      <c r="S236" s="1722">
        <v>34</v>
      </c>
      <c r="T236" s="1722">
        <v>2</v>
      </c>
      <c r="U236" s="1722">
        <v>24</v>
      </c>
      <c r="V236" s="1694"/>
    </row>
    <row r="237" spans="1:34">
      <c r="A237" s="1711"/>
      <c r="B237" s="1712" t="s">
        <v>2237</v>
      </c>
      <c r="C237" s="1712"/>
      <c r="D237" s="1712"/>
      <c r="E237" s="1712"/>
      <c r="F237" s="1712"/>
      <c r="G237" s="1711"/>
      <c r="H237" s="1711"/>
      <c r="I237" s="1712"/>
      <c r="J237" s="1712"/>
      <c r="K237" s="1722"/>
      <c r="L237" s="1712"/>
      <c r="M237" s="1712"/>
      <c r="N237" s="1712"/>
      <c r="O237" s="1712"/>
      <c r="P237" s="1760"/>
      <c r="Q237" s="1722"/>
      <c r="R237" s="1722" t="s">
        <v>2238</v>
      </c>
      <c r="S237" s="1722"/>
      <c r="T237" s="1722"/>
      <c r="U237" s="1722"/>
      <c r="V237" s="1694"/>
    </row>
    <row r="238" spans="1:34">
      <c r="A238" s="1749"/>
      <c r="B238" s="1710"/>
      <c r="C238" s="1710"/>
      <c r="D238" s="1710"/>
      <c r="E238" s="1710"/>
      <c r="F238" s="1710"/>
      <c r="G238" s="1710"/>
      <c r="H238" s="1710"/>
      <c r="I238" s="1710"/>
      <c r="J238" s="1710"/>
      <c r="K238" s="1710"/>
      <c r="L238" s="1710"/>
      <c r="M238" s="1710"/>
      <c r="N238" s="1710"/>
      <c r="O238" s="1710"/>
      <c r="P238" s="1710"/>
      <c r="Q238" s="1710"/>
      <c r="R238" s="1710"/>
      <c r="S238" s="1710"/>
      <c r="T238" s="1710"/>
      <c r="U238" s="1710"/>
      <c r="V238" s="1694"/>
    </row>
    <row r="239" spans="1:34">
      <c r="A239" s="1750" t="s">
        <v>3932</v>
      </c>
      <c r="B239" s="1713" t="s">
        <v>3933</v>
      </c>
      <c r="C239" s="1713">
        <v>26</v>
      </c>
      <c r="D239" s="1713">
        <v>17700</v>
      </c>
      <c r="E239" s="1713" t="s">
        <v>2277</v>
      </c>
      <c r="F239" s="1722" t="s">
        <v>2208</v>
      </c>
      <c r="G239" s="1722">
        <v>0.375</v>
      </c>
      <c r="H239" s="1722" t="s">
        <v>3934</v>
      </c>
      <c r="I239" s="1722">
        <v>350</v>
      </c>
      <c r="J239" s="1722">
        <v>700</v>
      </c>
      <c r="K239" s="1751">
        <v>28.8</v>
      </c>
      <c r="L239" s="1722">
        <v>2001</v>
      </c>
      <c r="M239" s="1722">
        <v>2001</v>
      </c>
      <c r="N239" s="1722" t="s">
        <v>2117</v>
      </c>
      <c r="O239" s="1760">
        <v>37258</v>
      </c>
      <c r="P239" s="1722" t="s">
        <v>3935</v>
      </c>
      <c r="Q239" s="1722" t="s">
        <v>3936</v>
      </c>
      <c r="R239" s="1722">
        <v>34</v>
      </c>
      <c r="S239" s="1722">
        <v>2</v>
      </c>
      <c r="T239" s="1722">
        <v>32</v>
      </c>
      <c r="U239" s="1753">
        <v>0</v>
      </c>
      <c r="V239" s="1694"/>
      <c r="W239" s="805">
        <v>0</v>
      </c>
      <c r="X239" s="805" t="b">
        <v>0</v>
      </c>
      <c r="Y239" s="805">
        <v>0</v>
      </c>
      <c r="Z239" s="805">
        <v>0</v>
      </c>
      <c r="AA239" s="805">
        <v>0</v>
      </c>
      <c r="AB239" s="805">
        <v>0</v>
      </c>
      <c r="AC239" s="805">
        <v>0</v>
      </c>
      <c r="AD239" s="805">
        <v>0</v>
      </c>
      <c r="AE239" s="805">
        <v>0</v>
      </c>
      <c r="AF239" s="805">
        <v>0</v>
      </c>
      <c r="AG239" s="805">
        <v>0</v>
      </c>
      <c r="AH239" s="805">
        <v>0</v>
      </c>
    </row>
    <row r="240" spans="1:34">
      <c r="A240" s="1750"/>
      <c r="B240" s="1713"/>
      <c r="C240" s="1713"/>
      <c r="D240" s="1713"/>
      <c r="E240" s="1713" t="s">
        <v>2192</v>
      </c>
      <c r="F240" s="1722" t="s">
        <v>3937</v>
      </c>
      <c r="G240" s="1722"/>
      <c r="H240" s="1722"/>
      <c r="I240" s="1722"/>
      <c r="J240" s="1722"/>
      <c r="K240" s="1751"/>
      <c r="L240" s="1722"/>
      <c r="M240" s="1722"/>
      <c r="N240" s="1722"/>
      <c r="O240" s="1722"/>
      <c r="P240" s="1722"/>
      <c r="Q240" s="1722" t="s">
        <v>3938</v>
      </c>
      <c r="R240" s="1722"/>
      <c r="S240" s="1722"/>
      <c r="T240" s="1722"/>
      <c r="U240" s="1753">
        <v>0</v>
      </c>
      <c r="V240" s="1694"/>
      <c r="W240" s="805">
        <v>0</v>
      </c>
      <c r="X240" s="805" t="b">
        <v>0</v>
      </c>
      <c r="Y240" s="805">
        <v>0</v>
      </c>
      <c r="Z240" s="805">
        <v>0</v>
      </c>
      <c r="AA240" s="805">
        <v>0</v>
      </c>
      <c r="AB240" s="805">
        <v>0</v>
      </c>
      <c r="AC240" s="805">
        <v>0</v>
      </c>
      <c r="AD240" s="805">
        <v>0</v>
      </c>
      <c r="AE240" s="805">
        <v>0</v>
      </c>
      <c r="AF240" s="805">
        <v>0</v>
      </c>
      <c r="AG240" s="805">
        <v>0</v>
      </c>
      <c r="AH240" s="805">
        <v>0</v>
      </c>
    </row>
    <row r="241" spans="1:34">
      <c r="A241" s="1750"/>
      <c r="B241" s="1713"/>
      <c r="C241" s="1713"/>
      <c r="D241" s="1713"/>
      <c r="E241" s="1713"/>
      <c r="F241" s="1713"/>
      <c r="G241" s="1713"/>
      <c r="H241" s="1713"/>
      <c r="I241" s="1713"/>
      <c r="J241" s="1713"/>
      <c r="K241" s="1751"/>
      <c r="L241" s="1713"/>
      <c r="M241" s="1713"/>
      <c r="N241" s="1713"/>
      <c r="O241" s="1713"/>
      <c r="P241" s="1713"/>
      <c r="Q241" s="1713"/>
      <c r="R241" s="1713"/>
      <c r="S241" s="1713"/>
      <c r="T241" s="1713"/>
      <c r="U241" s="1753">
        <v>0</v>
      </c>
      <c r="V241" s="1694"/>
      <c r="W241" s="805">
        <v>0</v>
      </c>
      <c r="X241" s="805" t="b">
        <v>0</v>
      </c>
      <c r="Y241" s="805">
        <v>0</v>
      </c>
      <c r="Z241" s="805">
        <v>0</v>
      </c>
      <c r="AA241" s="805">
        <v>0</v>
      </c>
      <c r="AB241" s="805">
        <v>0</v>
      </c>
      <c r="AC241" s="805">
        <v>0</v>
      </c>
      <c r="AD241" s="805">
        <v>0</v>
      </c>
      <c r="AE241" s="805">
        <v>0</v>
      </c>
      <c r="AF241" s="805">
        <v>0</v>
      </c>
      <c r="AG241" s="805">
        <v>0</v>
      </c>
      <c r="AH241" s="805">
        <v>0</v>
      </c>
    </row>
    <row r="242" spans="1:34">
      <c r="A242" s="1749"/>
      <c r="B242" s="1754"/>
      <c r="C242" s="1710"/>
      <c r="D242" s="1710"/>
      <c r="E242" s="1710"/>
      <c r="F242" s="1710"/>
      <c r="G242" s="1749"/>
      <c r="H242" s="1749"/>
      <c r="I242" s="1749"/>
      <c r="J242" s="1749"/>
      <c r="K242" s="1710"/>
      <c r="L242" s="1749"/>
      <c r="M242" s="1749"/>
      <c r="N242" s="1749"/>
      <c r="O242" s="1749"/>
      <c r="P242" s="1749"/>
      <c r="Q242" s="1749"/>
      <c r="R242" s="1749"/>
      <c r="S242" s="1749"/>
      <c r="T242" s="1749"/>
      <c r="U242" s="1696"/>
      <c r="V242" s="1694"/>
    </row>
    <row r="243" spans="1:34" ht="15.75">
      <c r="A243" s="1750" t="s">
        <v>3939</v>
      </c>
      <c r="B243" s="1732" t="s">
        <v>3940</v>
      </c>
      <c r="C243" s="1713">
        <v>20</v>
      </c>
      <c r="D243" s="1713">
        <v>12000</v>
      </c>
      <c r="E243" s="1711" t="s">
        <v>2241</v>
      </c>
      <c r="F243" s="1722" t="s">
        <v>2234</v>
      </c>
      <c r="G243" s="1766">
        <v>0.375</v>
      </c>
      <c r="H243" s="1755" t="s">
        <v>3934</v>
      </c>
      <c r="I243" s="1722">
        <v>350</v>
      </c>
      <c r="J243" s="1722">
        <v>730</v>
      </c>
      <c r="K243" s="1767">
        <v>22.2</v>
      </c>
      <c r="L243" s="1722">
        <v>2003</v>
      </c>
      <c r="M243" s="1722">
        <v>2004</v>
      </c>
      <c r="N243" s="1722">
        <v>0</v>
      </c>
      <c r="O243" s="1760">
        <v>38021</v>
      </c>
      <c r="P243" s="1722" t="s">
        <v>3941</v>
      </c>
      <c r="Q243" s="1722" t="s">
        <v>3942</v>
      </c>
      <c r="R243" s="1722"/>
      <c r="S243" s="1722"/>
      <c r="T243" s="1722">
        <v>25</v>
      </c>
      <c r="U243" s="1753">
        <v>0</v>
      </c>
      <c r="V243" s="1694"/>
      <c r="W243" s="805">
        <v>0</v>
      </c>
      <c r="X243" s="805" t="b">
        <v>0</v>
      </c>
      <c r="Y243" s="805">
        <v>0</v>
      </c>
      <c r="Z243" s="805">
        <v>0</v>
      </c>
      <c r="AA243" s="805">
        <v>0</v>
      </c>
      <c r="AB243" s="805">
        <v>0</v>
      </c>
      <c r="AC243" s="805">
        <v>0</v>
      </c>
      <c r="AD243" s="805">
        <v>0</v>
      </c>
      <c r="AE243" s="805">
        <v>0</v>
      </c>
      <c r="AF243" s="805">
        <v>0</v>
      </c>
      <c r="AG243" s="805">
        <v>0</v>
      </c>
      <c r="AH243" s="805">
        <v>0</v>
      </c>
    </row>
    <row r="244" spans="1:34">
      <c r="A244" s="1750"/>
      <c r="B244" s="1748" t="s">
        <v>3943</v>
      </c>
      <c r="C244" s="1713"/>
      <c r="D244" s="1713"/>
      <c r="E244" s="1711"/>
      <c r="F244" s="1722"/>
      <c r="G244" s="1768"/>
      <c r="H244" s="1755"/>
      <c r="I244" s="1722"/>
      <c r="J244" s="1722"/>
      <c r="K244" s="1751"/>
      <c r="L244" s="1722"/>
      <c r="M244" s="1722"/>
      <c r="N244" s="1722"/>
      <c r="O244" s="1722"/>
      <c r="P244" s="1722"/>
      <c r="Q244" s="1722"/>
      <c r="R244" s="1722"/>
      <c r="S244" s="1722"/>
      <c r="T244" s="1722"/>
      <c r="U244" s="1753"/>
      <c r="V244" s="1694"/>
    </row>
    <row r="245" spans="1:34">
      <c r="A245" s="1750"/>
      <c r="B245" s="1748" t="s">
        <v>3944</v>
      </c>
      <c r="C245" s="1713"/>
      <c r="D245" s="1713"/>
      <c r="E245" s="1711"/>
      <c r="F245" s="1722"/>
      <c r="G245" s="1722"/>
      <c r="H245" s="1755"/>
      <c r="I245" s="1722"/>
      <c r="J245" s="1722"/>
      <c r="K245" s="1751"/>
      <c r="L245" s="1722"/>
      <c r="M245" s="1713"/>
      <c r="N245" s="1713"/>
      <c r="O245" s="1713"/>
      <c r="P245" s="1713"/>
      <c r="Q245" s="1722"/>
      <c r="R245" s="1713"/>
      <c r="S245" s="1713"/>
      <c r="T245" s="1713"/>
      <c r="U245" s="1753"/>
      <c r="V245" s="1694"/>
    </row>
    <row r="246" spans="1:34">
      <c r="A246" s="1710"/>
      <c r="B246" s="1754"/>
      <c r="C246" s="1710"/>
      <c r="D246" s="1710"/>
      <c r="E246" s="1710"/>
      <c r="F246" s="1710"/>
      <c r="G246" s="1749"/>
      <c r="H246" s="1749"/>
      <c r="I246" s="1749"/>
      <c r="J246" s="1749"/>
      <c r="K246" s="1749"/>
      <c r="L246" s="1749"/>
      <c r="M246" s="1749"/>
      <c r="N246" s="1749"/>
      <c r="O246" s="1749"/>
      <c r="P246" s="1749"/>
      <c r="Q246" s="1749"/>
      <c r="R246" s="1749"/>
      <c r="S246" s="1749"/>
      <c r="T246" s="1749"/>
      <c r="U246" s="1696"/>
      <c r="V246" s="1694"/>
    </row>
    <row r="247" spans="1:34" ht="15.75">
      <c r="A247" s="1769" t="s">
        <v>2239</v>
      </c>
      <c r="B247" s="1732" t="s">
        <v>2240</v>
      </c>
      <c r="C247" s="1713">
        <v>29</v>
      </c>
      <c r="D247" s="1713">
        <v>7300</v>
      </c>
      <c r="E247" s="1711" t="s">
        <v>2241</v>
      </c>
      <c r="F247" s="1770" t="s">
        <v>2208</v>
      </c>
      <c r="G247" s="1766">
        <v>0.375</v>
      </c>
      <c r="H247" s="1755"/>
      <c r="I247" s="1722">
        <v>450</v>
      </c>
      <c r="J247" s="1722">
        <v>700</v>
      </c>
      <c r="K247" s="1767">
        <v>23.076923076923077</v>
      </c>
      <c r="L247" s="1722"/>
      <c r="M247" s="1722">
        <v>2006</v>
      </c>
      <c r="N247" s="1722"/>
      <c r="O247" s="1760">
        <v>38569</v>
      </c>
      <c r="P247" s="1638" t="s">
        <v>2242</v>
      </c>
      <c r="Q247" s="1722" t="s">
        <v>2243</v>
      </c>
      <c r="R247" s="1722"/>
      <c r="S247" s="1722"/>
      <c r="T247" s="1722">
        <v>18</v>
      </c>
      <c r="U247" s="1753"/>
      <c r="V247" s="1694"/>
    </row>
    <row r="248" spans="1:34">
      <c r="A248" s="1750"/>
      <c r="B248" s="1748" t="s">
        <v>2244</v>
      </c>
      <c r="C248" s="1713"/>
      <c r="D248" s="1713"/>
      <c r="E248" s="1711"/>
      <c r="F248" s="1722" t="s">
        <v>2245</v>
      </c>
      <c r="G248" s="1768"/>
      <c r="H248" s="1755"/>
      <c r="I248" s="1722"/>
      <c r="J248" s="1722"/>
      <c r="K248" s="1751"/>
      <c r="L248" s="1722"/>
      <c r="M248" s="1722"/>
      <c r="N248" s="1722"/>
      <c r="O248" s="1722"/>
      <c r="P248" s="1722"/>
      <c r="Q248" s="1722"/>
      <c r="R248" s="1722"/>
      <c r="S248" s="1722"/>
      <c r="T248" s="1722"/>
      <c r="U248" s="1753"/>
      <c r="V248" s="1694"/>
    </row>
    <row r="249" spans="1:34">
      <c r="A249" s="1750"/>
      <c r="B249" s="1748" t="s">
        <v>2246</v>
      </c>
      <c r="C249" s="1713"/>
      <c r="D249" s="1713"/>
      <c r="E249" s="1711"/>
      <c r="F249" s="1722"/>
      <c r="G249" s="1722"/>
      <c r="H249" s="1755"/>
      <c r="I249" s="1722"/>
      <c r="J249" s="1722"/>
      <c r="K249" s="1751"/>
      <c r="L249" s="1722"/>
      <c r="M249" s="1713"/>
      <c r="N249" s="1713"/>
      <c r="O249" s="1713"/>
      <c r="P249" s="1713"/>
      <c r="Q249" s="1722"/>
      <c r="R249" s="1713"/>
      <c r="S249" s="1713"/>
      <c r="T249" s="1713"/>
      <c r="U249" s="1753"/>
      <c r="V249" s="1694"/>
    </row>
    <row r="250" spans="1:34">
      <c r="A250" s="1710"/>
      <c r="B250" s="1754"/>
      <c r="C250" s="1710"/>
      <c r="D250" s="1710"/>
      <c r="E250" s="1710"/>
      <c r="F250" s="1710"/>
      <c r="G250" s="1749"/>
      <c r="H250" s="1749"/>
      <c r="I250" s="1749"/>
      <c r="J250" s="1749"/>
      <c r="K250" s="1771"/>
      <c r="L250" s="1749"/>
      <c r="M250" s="1749"/>
      <c r="N250" s="1749"/>
      <c r="O250" s="1749"/>
      <c r="P250" s="1749"/>
      <c r="Q250" s="1749"/>
      <c r="R250" s="1749"/>
      <c r="S250" s="1749"/>
      <c r="T250" s="1749"/>
      <c r="U250" s="1696"/>
      <c r="V250" s="1694"/>
    </row>
    <row r="251" spans="1:34" s="868" customFormat="1" ht="16.5" customHeight="1">
      <c r="A251" s="1772" t="s">
        <v>2247</v>
      </c>
      <c r="B251" s="1732" t="s">
        <v>2248</v>
      </c>
      <c r="C251" s="1748">
        <v>24</v>
      </c>
      <c r="D251" s="1725">
        <v>12100</v>
      </c>
      <c r="E251" s="1773" t="s">
        <v>2241</v>
      </c>
      <c r="F251" s="1774" t="s">
        <v>2249</v>
      </c>
      <c r="G251" s="1725">
        <v>0.375</v>
      </c>
      <c r="H251" s="1725">
        <v>0.35</v>
      </c>
      <c r="I251" s="1725">
        <v>450</v>
      </c>
      <c r="J251" s="1725">
        <v>900</v>
      </c>
      <c r="K251" s="1655">
        <v>27.7</v>
      </c>
      <c r="L251" s="1725">
        <v>2005</v>
      </c>
      <c r="M251" s="1725">
        <v>2008</v>
      </c>
      <c r="N251" s="1775">
        <v>1400</v>
      </c>
      <c r="O251" s="1776">
        <v>39794</v>
      </c>
      <c r="P251" s="1725" t="s">
        <v>2250</v>
      </c>
      <c r="Q251" s="1725" t="s">
        <v>2251</v>
      </c>
      <c r="R251" s="1725">
        <v>10</v>
      </c>
      <c r="S251" s="1725">
        <v>30</v>
      </c>
      <c r="T251" s="1725">
        <v>15</v>
      </c>
      <c r="U251" s="1777"/>
      <c r="V251" s="1778"/>
      <c r="X251" s="868" t="b">
        <v>1</v>
      </c>
      <c r="Y251" s="868">
        <v>12100</v>
      </c>
      <c r="Z251" s="868">
        <v>12100</v>
      </c>
    </row>
    <row r="252" spans="1:34" s="868" customFormat="1" ht="16.5" customHeight="1">
      <c r="A252" s="1772"/>
      <c r="B252" s="1779" t="s">
        <v>2252</v>
      </c>
      <c r="C252" s="1748"/>
      <c r="D252" s="1725">
        <v>2100</v>
      </c>
      <c r="E252" s="1773"/>
      <c r="F252" s="1774" t="s">
        <v>2245</v>
      </c>
      <c r="G252" s="1725">
        <v>0.5</v>
      </c>
      <c r="H252" s="1725">
        <v>0.46</v>
      </c>
      <c r="I252" s="1725">
        <v>450</v>
      </c>
      <c r="J252" s="1725">
        <v>900</v>
      </c>
      <c r="K252" s="1780">
        <v>20.8</v>
      </c>
      <c r="L252" s="1725">
        <v>2005</v>
      </c>
      <c r="M252" s="1725">
        <v>2008</v>
      </c>
      <c r="N252" s="1775">
        <v>1400</v>
      </c>
      <c r="O252" s="1776">
        <v>39794</v>
      </c>
      <c r="P252" s="1725" t="s">
        <v>2250</v>
      </c>
      <c r="Q252" s="1725" t="s">
        <v>2253</v>
      </c>
      <c r="R252" s="1725"/>
      <c r="S252" s="1725"/>
      <c r="T252" s="1725"/>
      <c r="U252" s="1777"/>
      <c r="V252" s="1778"/>
      <c r="X252" s="868" t="b">
        <v>1</v>
      </c>
      <c r="Y252" s="868">
        <v>2100</v>
      </c>
      <c r="Z252" s="868">
        <v>2100</v>
      </c>
    </row>
    <row r="253" spans="1:34" s="868" customFormat="1" ht="16.5" customHeight="1">
      <c r="A253" s="1772"/>
      <c r="B253" s="1748" t="s">
        <v>2254</v>
      </c>
      <c r="C253" s="1748"/>
      <c r="D253" s="1748"/>
      <c r="E253" s="1773"/>
      <c r="F253" s="1773"/>
      <c r="G253" s="1773"/>
      <c r="H253" s="1781"/>
      <c r="I253" s="1773"/>
      <c r="J253" s="1773"/>
      <c r="K253" s="1782"/>
      <c r="L253" s="1773"/>
      <c r="M253" s="1748"/>
      <c r="N253" s="1748"/>
      <c r="O253" s="1748"/>
      <c r="P253" s="1748"/>
      <c r="Q253" s="1773"/>
      <c r="R253" s="1748"/>
      <c r="S253" s="1748"/>
      <c r="T253" s="1748"/>
      <c r="U253" s="1777"/>
      <c r="V253" s="1778"/>
      <c r="X253" s="868" t="b">
        <v>0</v>
      </c>
      <c r="Y253" s="868">
        <v>0</v>
      </c>
      <c r="Z253" s="868">
        <v>0</v>
      </c>
    </row>
    <row r="254" spans="1:34">
      <c r="A254" s="1710"/>
      <c r="B254" s="1754"/>
      <c r="C254" s="1710"/>
      <c r="D254" s="1710"/>
      <c r="E254" s="1710"/>
      <c r="F254" s="1710"/>
      <c r="G254" s="1749"/>
      <c r="H254" s="1749"/>
      <c r="I254" s="1749"/>
      <c r="J254" s="1749"/>
      <c r="K254" s="1749"/>
      <c r="L254" s="1749"/>
      <c r="M254" s="1749"/>
      <c r="N254" s="1749"/>
      <c r="O254" s="1749"/>
      <c r="P254" s="1749"/>
      <c r="Q254" s="1749"/>
      <c r="R254" s="1749"/>
      <c r="S254" s="1749"/>
      <c r="T254" s="1749"/>
      <c r="U254" s="1696"/>
      <c r="V254" s="1694"/>
    </row>
    <row r="255" spans="1:34" ht="3" customHeight="1">
      <c r="V255" s="1694"/>
    </row>
    <row r="256" spans="1:34" ht="19.5" customHeight="1">
      <c r="V256" s="1694"/>
    </row>
    <row r="257" spans="1:34" ht="19.5" customHeight="1">
      <c r="V257" s="1694"/>
    </row>
    <row r="258" spans="1:34" ht="19.5" customHeight="1">
      <c r="V258" s="1694"/>
    </row>
    <row r="259" spans="1:34" ht="19.5" customHeight="1">
      <c r="V259" s="1694"/>
    </row>
    <row r="260" spans="1:34" ht="33" customHeight="1">
      <c r="A260" s="805" t="s">
        <v>2255</v>
      </c>
      <c r="D260" s="805">
        <v>712794</v>
      </c>
      <c r="V260" s="1694"/>
    </row>
    <row r="261" spans="1:34">
      <c r="U261" s="805">
        <v>0</v>
      </c>
      <c r="V261" s="1694"/>
      <c r="W261" s="805">
        <v>0</v>
      </c>
      <c r="X261" s="805">
        <v>0</v>
      </c>
      <c r="Y261" s="805">
        <v>0</v>
      </c>
      <c r="Z261" s="805">
        <v>0</v>
      </c>
      <c r="AA261" s="805">
        <v>0</v>
      </c>
      <c r="AB261" s="805">
        <v>0</v>
      </c>
      <c r="AC261" s="805">
        <v>0</v>
      </c>
      <c r="AD261" s="805">
        <v>0</v>
      </c>
      <c r="AE261" s="805">
        <v>0</v>
      </c>
      <c r="AF261" s="805">
        <v>0</v>
      </c>
      <c r="AG261" s="805">
        <v>0</v>
      </c>
      <c r="AH261" s="805">
        <v>0</v>
      </c>
    </row>
    <row r="262" spans="1:34">
      <c r="D262" s="805">
        <v>134.99886363636364</v>
      </c>
      <c r="U262" s="805">
        <v>0</v>
      </c>
      <c r="V262" s="1694"/>
      <c r="W262" s="805">
        <v>0</v>
      </c>
      <c r="X262" s="805">
        <v>0</v>
      </c>
      <c r="Y262" s="805">
        <v>0</v>
      </c>
      <c r="Z262" s="805">
        <v>0</v>
      </c>
      <c r="AA262" s="805">
        <v>0</v>
      </c>
      <c r="AB262" s="805">
        <v>0</v>
      </c>
      <c r="AC262" s="805">
        <v>0</v>
      </c>
      <c r="AD262" s="805">
        <v>0</v>
      </c>
      <c r="AE262" s="805">
        <v>0</v>
      </c>
      <c r="AF262" s="805">
        <v>0</v>
      </c>
      <c r="AG262" s="805">
        <v>0</v>
      </c>
      <c r="AH262" s="805">
        <v>0</v>
      </c>
    </row>
    <row r="263" spans="1:34">
      <c r="A263" s="1698"/>
      <c r="B263" s="1696"/>
      <c r="C263" s="1696"/>
      <c r="D263" s="1696"/>
      <c r="E263" s="1696"/>
      <c r="F263" s="1696"/>
      <c r="G263" s="1696"/>
      <c r="H263" s="1696"/>
      <c r="I263" s="1696"/>
      <c r="J263" s="1696"/>
      <c r="K263" s="1701"/>
      <c r="L263" s="1696"/>
      <c r="M263" s="1696"/>
      <c r="N263" s="1696"/>
      <c r="O263" s="1696"/>
      <c r="P263" s="1696"/>
      <c r="R263" s="1702"/>
      <c r="S263" s="1696"/>
      <c r="T263" s="1696"/>
      <c r="U263" s="1696"/>
      <c r="V263" s="1694"/>
    </row>
    <row r="264" spans="1:34">
      <c r="A264" s="1696"/>
      <c r="B264" s="1696"/>
      <c r="C264" s="1696"/>
      <c r="D264" s="1783"/>
      <c r="E264" s="1696"/>
      <c r="F264" s="1696"/>
      <c r="G264" s="1696"/>
      <c r="H264" s="1696"/>
      <c r="I264" s="1696"/>
      <c r="J264" s="1696"/>
      <c r="K264" s="1701"/>
      <c r="L264" s="1696"/>
      <c r="M264" s="1696"/>
      <c r="N264" s="1696"/>
      <c r="O264" s="1696"/>
      <c r="P264" s="1696"/>
      <c r="Q264" s="1696"/>
      <c r="R264" s="1696"/>
      <c r="S264" s="1696"/>
      <c r="T264" s="1696"/>
      <c r="U264" s="1696"/>
      <c r="V264" s="1694"/>
    </row>
    <row r="265" spans="1:34">
      <c r="A265" s="1698"/>
      <c r="B265" s="1696"/>
      <c r="C265" s="1696"/>
      <c r="D265" s="1696"/>
      <c r="E265" s="1696"/>
      <c r="F265" s="1696"/>
      <c r="G265" s="1696"/>
      <c r="H265" s="1696"/>
      <c r="I265" s="1696"/>
      <c r="J265" s="1696"/>
      <c r="K265" s="1701"/>
      <c r="L265" s="1696"/>
      <c r="M265" s="1696"/>
      <c r="N265" s="1696"/>
      <c r="O265" s="1696"/>
      <c r="P265" s="1696"/>
      <c r="Q265" s="1696"/>
      <c r="R265" s="1696"/>
      <c r="S265" s="1696"/>
      <c r="T265" s="1696"/>
      <c r="U265" s="1696"/>
      <c r="V265" s="1694"/>
    </row>
    <row r="266" spans="1:34">
      <c r="A266" s="1696"/>
      <c r="B266" s="1696"/>
      <c r="C266" s="1696"/>
      <c r="D266" s="1783"/>
      <c r="E266" s="1696"/>
      <c r="F266" s="1696"/>
      <c r="G266" s="1696"/>
      <c r="H266" s="1696"/>
      <c r="I266" s="1696"/>
      <c r="J266" s="1696"/>
      <c r="K266" s="1701"/>
      <c r="L266" s="1696"/>
      <c r="M266" s="1696"/>
      <c r="N266" s="1696"/>
      <c r="O266" s="1696"/>
      <c r="P266" s="1696"/>
      <c r="Q266" s="1696"/>
      <c r="R266" s="1696"/>
      <c r="S266" s="1696"/>
      <c r="T266" s="1696"/>
      <c r="U266" s="1696"/>
      <c r="V266" s="1694"/>
    </row>
    <row r="267" spans="1:34">
      <c r="A267" s="1696"/>
      <c r="B267" s="1696"/>
      <c r="C267" s="1696"/>
      <c r="D267" s="1696"/>
      <c r="E267" s="1696"/>
      <c r="F267" s="1696"/>
      <c r="G267" s="1696"/>
      <c r="H267" s="1696"/>
      <c r="I267" s="1696"/>
      <c r="J267" s="1696"/>
      <c r="K267" s="1701"/>
      <c r="L267" s="1696"/>
      <c r="M267" s="1696"/>
      <c r="N267" s="1696"/>
      <c r="O267" s="1696"/>
      <c r="P267" s="1696"/>
      <c r="Q267" s="1696"/>
      <c r="R267" s="1696"/>
      <c r="S267" s="1696"/>
      <c r="T267" s="1696"/>
      <c r="U267" s="1696"/>
      <c r="V267" s="1694"/>
    </row>
    <row r="268" spans="1:34">
      <c r="A268" s="1695" t="s">
        <v>3945</v>
      </c>
      <c r="B268" s="1696"/>
      <c r="C268" s="1696"/>
      <c r="D268" s="1696"/>
      <c r="E268" s="1696"/>
      <c r="F268" s="1696"/>
      <c r="G268" s="1696"/>
      <c r="H268" s="1696"/>
      <c r="I268" s="1696"/>
      <c r="J268" s="1696"/>
      <c r="K268" s="1701"/>
      <c r="L268" s="1696"/>
      <c r="M268" s="1696"/>
      <c r="N268" s="1696"/>
      <c r="O268" s="1696"/>
      <c r="P268" s="1696"/>
      <c r="Q268" s="1696"/>
      <c r="R268" s="1696"/>
      <c r="S268" s="1696"/>
      <c r="T268" s="1696"/>
      <c r="U268" s="1700"/>
      <c r="V268" s="1694"/>
    </row>
    <row r="269" spans="1:34">
      <c r="A269" s="1695" t="s">
        <v>3946</v>
      </c>
      <c r="B269" s="1696"/>
      <c r="C269" s="1696"/>
      <c r="D269" s="1696"/>
      <c r="E269" s="1696"/>
      <c r="F269" s="1696"/>
      <c r="G269" s="1696"/>
      <c r="H269" s="1696"/>
      <c r="I269" s="1696"/>
      <c r="J269" s="1696"/>
      <c r="K269" s="1701"/>
      <c r="L269" s="1696"/>
      <c r="M269" s="1696"/>
      <c r="N269" s="1696"/>
      <c r="O269" s="1696"/>
      <c r="P269" s="1696"/>
      <c r="Q269" s="1696"/>
      <c r="R269" s="1696"/>
      <c r="S269" s="1696"/>
      <c r="T269" s="1696"/>
      <c r="U269" s="1700"/>
      <c r="V269" s="1694"/>
    </row>
    <row r="270" spans="1:34">
      <c r="A270" s="1695" t="s">
        <v>3947</v>
      </c>
      <c r="B270" s="1696"/>
      <c r="C270" s="1696"/>
      <c r="D270" s="1696"/>
      <c r="E270" s="1696"/>
      <c r="F270" s="1696"/>
      <c r="G270" s="1696"/>
      <c r="H270" s="1696"/>
      <c r="I270" s="1696"/>
      <c r="J270" s="1696"/>
      <c r="K270" s="1701"/>
      <c r="L270" s="1701"/>
      <c r="M270" s="1696"/>
      <c r="N270" s="1696"/>
      <c r="O270" s="1696"/>
      <c r="P270" s="1696"/>
      <c r="Q270" s="1696"/>
      <c r="R270" s="1696"/>
      <c r="S270" s="1696"/>
      <c r="T270" s="1696"/>
      <c r="U270" s="1700"/>
      <c r="V270" s="1694"/>
    </row>
    <row r="271" spans="1:34">
      <c r="A271" s="1695" t="s">
        <v>3948</v>
      </c>
      <c r="B271" s="1696"/>
      <c r="C271" s="1696"/>
      <c r="D271" s="1696"/>
      <c r="E271" s="1696"/>
      <c r="F271" s="1696"/>
      <c r="G271" s="1696"/>
      <c r="H271" s="1696"/>
      <c r="I271" s="1696"/>
      <c r="J271" s="1696"/>
      <c r="K271" s="1701"/>
      <c r="L271" s="1696"/>
      <c r="M271" s="1696"/>
      <c r="N271" s="1696"/>
      <c r="O271" s="1696"/>
      <c r="P271" s="1696"/>
      <c r="Q271" s="1696"/>
      <c r="R271" s="1696"/>
      <c r="S271" s="1696"/>
      <c r="T271" s="1696"/>
      <c r="U271" s="1700"/>
      <c r="V271" s="1694"/>
    </row>
    <row r="272" spans="1:34">
      <c r="A272" s="1695" t="s">
        <v>3949</v>
      </c>
      <c r="B272" s="1696"/>
      <c r="C272" s="1696"/>
      <c r="D272" s="1696"/>
      <c r="E272" s="1696"/>
      <c r="F272" s="1696"/>
      <c r="G272" s="1696"/>
      <c r="H272" s="1696"/>
      <c r="I272" s="1696"/>
      <c r="J272" s="1696"/>
      <c r="K272" s="1701"/>
      <c r="L272" s="1696"/>
      <c r="M272" s="1696"/>
      <c r="N272" s="1696"/>
      <c r="O272" s="1696"/>
      <c r="P272" s="1696"/>
      <c r="Q272" s="1696"/>
      <c r="R272" s="1696"/>
      <c r="S272" s="1696"/>
      <c r="T272" s="1696"/>
      <c r="U272" s="1700"/>
      <c r="V272" s="1694"/>
    </row>
    <row r="273" spans="1:22">
      <c r="A273" s="1695" t="s">
        <v>3950</v>
      </c>
      <c r="B273" s="1696"/>
      <c r="C273" s="1696"/>
      <c r="D273" s="1696"/>
      <c r="E273" s="1696"/>
      <c r="F273" s="1696"/>
      <c r="G273" s="1696"/>
      <c r="H273" s="1696"/>
      <c r="I273" s="1696"/>
      <c r="J273" s="1696"/>
      <c r="K273" s="1701"/>
      <c r="L273" s="1696"/>
      <c r="M273" s="1696"/>
      <c r="N273" s="1696"/>
      <c r="O273" s="1696"/>
      <c r="P273" s="1696"/>
      <c r="Q273" s="1696"/>
      <c r="R273" s="1696"/>
      <c r="S273" s="1696"/>
      <c r="T273" s="1696"/>
      <c r="U273" s="1700"/>
      <c r="V273" s="1694"/>
    </row>
    <row r="274" spans="1:22">
      <c r="A274" s="1695" t="s">
        <v>3951</v>
      </c>
      <c r="B274" s="1696"/>
      <c r="C274" s="1696"/>
      <c r="D274" s="1696"/>
      <c r="E274" s="1696"/>
      <c r="F274" s="1696"/>
      <c r="G274" s="1696"/>
      <c r="H274" s="1696"/>
      <c r="I274" s="1696"/>
      <c r="J274" s="1696"/>
      <c r="K274" s="1701"/>
      <c r="L274" s="1696"/>
      <c r="M274" s="1696"/>
      <c r="N274" s="1696"/>
      <c r="O274" s="1696"/>
      <c r="P274" s="1696"/>
      <c r="Q274" s="1696"/>
      <c r="R274" s="1696"/>
      <c r="S274" s="1696"/>
      <c r="T274" s="1696"/>
      <c r="U274" s="1700"/>
      <c r="V274" s="1694"/>
    </row>
    <row r="275" spans="1:22">
      <c r="A275" s="1695" t="s">
        <v>3952</v>
      </c>
      <c r="B275" s="1696"/>
      <c r="C275" s="1696"/>
      <c r="D275" s="1696"/>
      <c r="E275" s="1696"/>
      <c r="F275" s="1696"/>
      <c r="G275" s="1696"/>
      <c r="H275" s="1696"/>
      <c r="I275" s="1696"/>
      <c r="J275" s="1696"/>
      <c r="K275" s="1701"/>
      <c r="L275" s="1696"/>
      <c r="M275" s="1696"/>
      <c r="N275" s="1696"/>
      <c r="O275" s="1696"/>
      <c r="P275" s="1696"/>
      <c r="Q275" s="1696"/>
      <c r="R275" s="1696"/>
      <c r="S275" s="1696"/>
      <c r="T275" s="1696"/>
      <c r="U275" s="1700"/>
      <c r="V275" s="1694"/>
    </row>
    <row r="276" spans="1:22">
      <c r="A276" s="1695" t="s">
        <v>3953</v>
      </c>
      <c r="B276" s="1696"/>
      <c r="C276" s="1696"/>
      <c r="D276" s="1696"/>
      <c r="E276" s="1696"/>
      <c r="F276" s="1696"/>
      <c r="G276" s="1696"/>
      <c r="H276" s="1696"/>
      <c r="I276" s="1696"/>
      <c r="J276" s="1696"/>
      <c r="K276" s="1701"/>
      <c r="L276" s="1696"/>
      <c r="M276" s="1696"/>
      <c r="N276" s="1696"/>
      <c r="O276" s="1696"/>
      <c r="P276" s="1696"/>
      <c r="Q276" s="1696"/>
      <c r="R276" s="1696"/>
      <c r="S276" s="1696"/>
      <c r="T276" s="1696"/>
      <c r="U276" s="1700"/>
      <c r="V276" s="1694"/>
    </row>
    <row r="277" spans="1:22">
      <c r="A277" s="1695" t="s">
        <v>3954</v>
      </c>
      <c r="B277" s="1696"/>
      <c r="C277" s="1696"/>
      <c r="D277" s="1696"/>
      <c r="E277" s="1696"/>
      <c r="F277" s="1696"/>
      <c r="G277" s="1696"/>
      <c r="H277" s="1696"/>
      <c r="I277" s="1696"/>
      <c r="J277" s="1696"/>
      <c r="K277" s="1701"/>
      <c r="L277" s="1696"/>
      <c r="M277" s="1696"/>
      <c r="N277" s="1696"/>
      <c r="O277" s="1696"/>
      <c r="P277" s="1696"/>
      <c r="Q277" s="1696"/>
      <c r="R277" s="1696"/>
      <c r="S277" s="1696"/>
      <c r="T277" s="1696"/>
      <c r="U277" s="1700"/>
      <c r="V277" s="1694"/>
    </row>
    <row r="278" spans="1:22">
      <c r="A278" s="1695" t="s">
        <v>3955</v>
      </c>
      <c r="B278" s="1696"/>
      <c r="C278" s="1696"/>
      <c r="D278" s="1696"/>
      <c r="E278" s="1696"/>
      <c r="F278" s="1696"/>
      <c r="G278" s="1696"/>
      <c r="H278" s="1696"/>
      <c r="I278" s="1696"/>
      <c r="J278" s="1696"/>
      <c r="K278" s="1701"/>
      <c r="L278" s="1696"/>
      <c r="M278" s="1696"/>
      <c r="N278" s="1696"/>
      <c r="O278" s="1696"/>
      <c r="P278" s="1696"/>
      <c r="Q278" s="1696"/>
      <c r="R278" s="1696"/>
      <c r="S278" s="1696"/>
      <c r="T278" s="1696"/>
      <c r="U278" s="1700"/>
      <c r="V278" s="1694"/>
    </row>
    <row r="279" spans="1:22">
      <c r="A279" s="1695" t="s">
        <v>3956</v>
      </c>
      <c r="B279" s="1696"/>
      <c r="C279" s="1696"/>
      <c r="D279" s="1696"/>
      <c r="E279" s="1696"/>
      <c r="F279" s="1696"/>
      <c r="G279" s="1696"/>
      <c r="H279" s="1696"/>
      <c r="I279" s="1696"/>
      <c r="J279" s="1696"/>
      <c r="K279" s="1701"/>
      <c r="L279" s="1696"/>
      <c r="M279" s="1696"/>
      <c r="N279" s="1696"/>
      <c r="O279" s="1696"/>
      <c r="P279" s="1696"/>
      <c r="Q279" s="1696"/>
      <c r="R279" s="1696"/>
      <c r="S279" s="1696"/>
      <c r="T279" s="1696"/>
      <c r="U279" s="1700"/>
      <c r="V279" s="1694"/>
    </row>
    <row r="280" spans="1:22">
      <c r="A280" s="1695" t="s">
        <v>3957</v>
      </c>
      <c r="B280" s="1696"/>
      <c r="C280" s="1696"/>
      <c r="D280" s="1696"/>
      <c r="E280" s="1696"/>
      <c r="F280" s="1696"/>
      <c r="G280" s="1696"/>
      <c r="H280" s="1696"/>
      <c r="I280" s="1696"/>
      <c r="J280" s="1696"/>
      <c r="K280" s="1701"/>
      <c r="L280" s="1696"/>
      <c r="M280" s="1696"/>
      <c r="N280" s="1696"/>
      <c r="O280" s="1696"/>
      <c r="P280" s="1696"/>
      <c r="Q280" s="1696"/>
      <c r="R280" s="1696"/>
      <c r="S280" s="1696"/>
      <c r="T280" s="1696"/>
      <c r="U280" s="1700"/>
      <c r="V280" s="1694"/>
    </row>
    <row r="281" spans="1:22">
      <c r="A281" s="1695" t="s">
        <v>3958</v>
      </c>
      <c r="B281" s="1696"/>
      <c r="C281" s="1696"/>
      <c r="D281" s="1696"/>
      <c r="E281" s="1696"/>
      <c r="F281" s="1696"/>
      <c r="G281" s="1696"/>
      <c r="H281" s="1696"/>
      <c r="I281" s="1696"/>
      <c r="J281" s="1696"/>
      <c r="K281" s="1701"/>
      <c r="L281" s="1696"/>
      <c r="M281" s="1696"/>
      <c r="N281" s="1696"/>
      <c r="O281" s="1696"/>
      <c r="P281" s="1696"/>
      <c r="Q281" s="1696"/>
      <c r="R281" s="1696"/>
      <c r="S281" s="1696"/>
      <c r="T281" s="1696"/>
      <c r="U281" s="1700"/>
      <c r="V281" s="1694"/>
    </row>
    <row r="282" spans="1:22">
      <c r="A282" s="1695" t="s">
        <v>3959</v>
      </c>
      <c r="B282" s="1696"/>
      <c r="C282" s="1696"/>
      <c r="D282" s="1696"/>
      <c r="E282" s="1696"/>
      <c r="F282" s="1696"/>
      <c r="G282" s="1696"/>
      <c r="H282" s="1696"/>
      <c r="I282" s="1696"/>
      <c r="J282" s="1696"/>
      <c r="K282" s="1701"/>
      <c r="L282" s="1696"/>
      <c r="M282" s="1696"/>
      <c r="N282" s="1696"/>
      <c r="O282" s="1696"/>
      <c r="P282" s="1696"/>
      <c r="Q282" s="1696"/>
      <c r="R282" s="1696"/>
      <c r="S282" s="1696"/>
      <c r="T282" s="1696"/>
      <c r="U282" s="1700"/>
      <c r="V282" s="1694"/>
    </row>
    <row r="283" spans="1:22">
      <c r="A283" s="1695" t="s">
        <v>3960</v>
      </c>
      <c r="B283" s="1696"/>
      <c r="C283" s="1696"/>
      <c r="D283" s="1696"/>
      <c r="E283" s="1696"/>
      <c r="F283" s="1696"/>
      <c r="G283" s="1696"/>
      <c r="H283" s="1696"/>
      <c r="I283" s="1696"/>
      <c r="J283" s="1696"/>
      <c r="K283" s="1701"/>
      <c r="L283" s="1696"/>
      <c r="M283" s="1696"/>
      <c r="N283" s="1696"/>
      <c r="O283" s="1696"/>
      <c r="P283" s="1696"/>
      <c r="Q283" s="1696"/>
      <c r="R283" s="1696"/>
      <c r="S283" s="1696"/>
      <c r="T283" s="1696"/>
      <c r="U283" s="1700"/>
      <c r="V283" s="1694"/>
    </row>
    <row r="284" spans="1:22">
      <c r="A284" s="1695" t="s">
        <v>3961</v>
      </c>
      <c r="B284" s="1696"/>
      <c r="C284" s="1696"/>
      <c r="D284" s="1696"/>
      <c r="E284" s="1696"/>
      <c r="F284" s="1696"/>
      <c r="G284" s="1696"/>
      <c r="H284" s="1696"/>
      <c r="I284" s="1696"/>
      <c r="J284" s="1696"/>
      <c r="K284" s="1701"/>
      <c r="L284" s="1696"/>
      <c r="M284" s="1696"/>
      <c r="N284" s="1696"/>
      <c r="O284" s="1696"/>
      <c r="P284" s="1696"/>
      <c r="Q284" s="1696"/>
      <c r="R284" s="1696"/>
      <c r="S284" s="1696"/>
      <c r="T284" s="1696"/>
      <c r="U284" s="1700"/>
      <c r="V284" s="1694"/>
    </row>
    <row r="285" spans="1:22">
      <c r="A285" s="1695" t="s">
        <v>3962</v>
      </c>
      <c r="B285" s="1696"/>
      <c r="C285" s="1696"/>
      <c r="D285" s="1696"/>
      <c r="E285" s="1696"/>
      <c r="F285" s="1696"/>
      <c r="G285" s="1696"/>
      <c r="H285" s="1696"/>
      <c r="I285" s="1696"/>
      <c r="J285" s="1696"/>
      <c r="K285" s="1701"/>
      <c r="L285" s="1696"/>
      <c r="M285" s="1696"/>
      <c r="N285" s="1696"/>
      <c r="O285" s="1696"/>
      <c r="P285" s="1696"/>
      <c r="Q285" s="1696"/>
      <c r="R285" s="1696"/>
      <c r="S285" s="1696"/>
      <c r="T285" s="1696"/>
      <c r="U285" s="1700"/>
      <c r="V285" s="1694"/>
    </row>
    <row r="286" spans="1:22">
      <c r="A286" s="1695" t="s">
        <v>3963</v>
      </c>
      <c r="B286" s="1696"/>
      <c r="C286" s="1696"/>
      <c r="D286" s="1696"/>
      <c r="E286" s="1696"/>
      <c r="F286" s="1696"/>
      <c r="G286" s="1696"/>
      <c r="H286" s="1696"/>
      <c r="I286" s="1696"/>
      <c r="J286" s="1696"/>
      <c r="K286" s="1701"/>
      <c r="L286" s="1696"/>
      <c r="M286" s="1696"/>
      <c r="N286" s="1696"/>
      <c r="O286" s="1696"/>
      <c r="P286" s="1696"/>
      <c r="Q286" s="1696"/>
      <c r="R286" s="1696"/>
      <c r="S286" s="1696"/>
      <c r="T286" s="1696"/>
      <c r="U286" s="1700"/>
      <c r="V286" s="1694"/>
    </row>
    <row r="287" spans="1:22">
      <c r="A287" s="1695" t="s">
        <v>3964</v>
      </c>
      <c r="B287" s="1696"/>
      <c r="C287" s="1696"/>
      <c r="D287" s="1696"/>
      <c r="E287" s="1696"/>
      <c r="F287" s="1696"/>
      <c r="G287" s="1696"/>
      <c r="H287" s="1696"/>
      <c r="I287" s="1696"/>
      <c r="J287" s="1696"/>
      <c r="K287" s="1701"/>
      <c r="L287" s="1696"/>
      <c r="M287" s="1696"/>
      <c r="N287" s="1696"/>
      <c r="O287" s="1696"/>
      <c r="P287" s="1696"/>
      <c r="Q287" s="1696"/>
      <c r="R287" s="1696"/>
      <c r="S287" s="1696"/>
      <c r="T287" s="1696"/>
      <c r="U287" s="1700"/>
      <c r="V287" s="1694"/>
    </row>
    <row r="288" spans="1:22">
      <c r="A288" s="1695" t="s">
        <v>3965</v>
      </c>
      <c r="B288" s="1696"/>
      <c r="C288" s="1696"/>
      <c r="D288" s="1696"/>
      <c r="E288" s="1696"/>
      <c r="F288" s="1696"/>
      <c r="G288" s="1696"/>
      <c r="H288" s="1696"/>
      <c r="I288" s="1696"/>
      <c r="J288" s="1696"/>
      <c r="K288" s="1701"/>
      <c r="L288" s="1696"/>
      <c r="M288" s="1696"/>
      <c r="N288" s="1696"/>
      <c r="O288" s="1696"/>
      <c r="P288" s="1696"/>
      <c r="Q288" s="1696"/>
      <c r="R288" s="1696"/>
      <c r="S288" s="1696"/>
      <c r="T288" s="1696"/>
      <c r="U288" s="1700"/>
      <c r="V288" s="1694"/>
    </row>
    <row r="289" spans="1:22">
      <c r="A289" s="1695" t="s">
        <v>3966</v>
      </c>
      <c r="B289" s="1696"/>
      <c r="C289" s="1696"/>
      <c r="D289" s="1696"/>
      <c r="E289" s="1696"/>
      <c r="F289" s="1696"/>
      <c r="G289" s="1696"/>
      <c r="H289" s="1696"/>
      <c r="I289" s="1696"/>
      <c r="J289" s="1696"/>
      <c r="K289" s="1701"/>
      <c r="L289" s="1696"/>
      <c r="M289" s="1696"/>
      <c r="N289" s="1696"/>
      <c r="O289" s="1696"/>
      <c r="P289" s="1696"/>
      <c r="Q289" s="1696"/>
      <c r="R289" s="1696"/>
      <c r="S289" s="1696"/>
      <c r="T289" s="1696"/>
      <c r="U289" s="1700"/>
      <c r="V289" s="1694"/>
    </row>
    <row r="290" spans="1:22">
      <c r="A290" s="1695" t="s">
        <v>3967</v>
      </c>
      <c r="B290" s="1696"/>
      <c r="C290" s="1696"/>
      <c r="D290" s="1696"/>
      <c r="E290" s="1696"/>
      <c r="F290" s="1696"/>
      <c r="G290" s="1696"/>
      <c r="H290" s="1696"/>
      <c r="I290" s="1696"/>
      <c r="J290" s="1696"/>
      <c r="K290" s="1701"/>
      <c r="L290" s="1696"/>
      <c r="M290" s="1696"/>
      <c r="N290" s="1696"/>
      <c r="O290" s="1696"/>
      <c r="P290" s="1696"/>
      <c r="Q290" s="1696"/>
      <c r="R290" s="1696"/>
      <c r="S290" s="1696"/>
      <c r="T290" s="1696"/>
      <c r="U290" s="1700"/>
      <c r="V290" s="1694"/>
    </row>
    <row r="291" spans="1:22">
      <c r="A291" s="1695" t="s">
        <v>3968</v>
      </c>
      <c r="B291" s="1696"/>
      <c r="C291" s="1696"/>
      <c r="D291" s="1696"/>
      <c r="E291" s="1696"/>
      <c r="F291" s="1696"/>
      <c r="G291" s="1696"/>
      <c r="H291" s="1696"/>
      <c r="I291" s="1696"/>
      <c r="J291" s="1696"/>
      <c r="K291" s="1701"/>
      <c r="L291" s="1696"/>
      <c r="M291" s="1696"/>
      <c r="N291" s="1696"/>
      <c r="O291" s="1696"/>
      <c r="P291" s="1696"/>
      <c r="Q291" s="1696"/>
      <c r="R291" s="1696"/>
      <c r="S291" s="1696"/>
      <c r="T291" s="1696"/>
      <c r="U291" s="1700"/>
      <c r="V291" s="1694"/>
    </row>
    <row r="292" spans="1:22">
      <c r="A292" s="1695" t="s">
        <v>3969</v>
      </c>
      <c r="B292" s="1696"/>
      <c r="C292" s="1696"/>
      <c r="D292" s="1696"/>
      <c r="E292" s="1696"/>
      <c r="F292" s="1696"/>
      <c r="G292" s="1696"/>
      <c r="H292" s="1696"/>
      <c r="I292" s="1696"/>
      <c r="J292" s="1696"/>
      <c r="K292" s="1701"/>
      <c r="L292" s="1696"/>
      <c r="M292" s="1696"/>
      <c r="N292" s="1696"/>
      <c r="O292" s="1696"/>
      <c r="P292" s="1696"/>
      <c r="Q292" s="1696"/>
      <c r="R292" s="1696"/>
      <c r="S292" s="1696"/>
      <c r="T292" s="1696"/>
      <c r="U292" s="1700"/>
      <c r="V292" s="1694"/>
    </row>
    <row r="293" spans="1:22">
      <c r="A293" s="1695" t="s">
        <v>3970</v>
      </c>
      <c r="B293" s="1696"/>
      <c r="C293" s="1696"/>
      <c r="D293" s="1696"/>
      <c r="E293" s="1696"/>
      <c r="F293" s="1696"/>
      <c r="G293" s="1696"/>
      <c r="H293" s="1696"/>
      <c r="I293" s="1696"/>
      <c r="J293" s="1696"/>
      <c r="K293" s="1701"/>
      <c r="L293" s="1696"/>
      <c r="M293" s="1696"/>
      <c r="N293" s="1696"/>
      <c r="O293" s="1696"/>
      <c r="P293" s="1696"/>
      <c r="Q293" s="1696"/>
      <c r="R293" s="1696"/>
      <c r="S293" s="1696"/>
      <c r="T293" s="1696"/>
      <c r="U293" s="1700"/>
      <c r="V293" s="1694"/>
    </row>
    <row r="294" spans="1:22">
      <c r="A294" s="1695" t="s">
        <v>3971</v>
      </c>
      <c r="B294" s="1696"/>
      <c r="C294" s="1696"/>
      <c r="D294" s="1696"/>
      <c r="E294" s="1696"/>
      <c r="F294" s="1696"/>
      <c r="G294" s="1696"/>
      <c r="H294" s="1696"/>
      <c r="I294" s="1696"/>
      <c r="J294" s="1696"/>
      <c r="K294" s="1701"/>
      <c r="L294" s="1696"/>
      <c r="M294" s="1696"/>
      <c r="N294" s="1696"/>
      <c r="O294" s="1696"/>
      <c r="P294" s="1696"/>
      <c r="Q294" s="1696"/>
      <c r="R294" s="1696"/>
      <c r="U294" s="1707"/>
      <c r="V294" s="1694"/>
    </row>
    <row r="295" spans="1:22">
      <c r="A295" s="1695" t="s">
        <v>3972</v>
      </c>
      <c r="B295" s="1696"/>
      <c r="C295" s="1696"/>
      <c r="D295" s="1696"/>
      <c r="E295" s="1696"/>
      <c r="F295" s="1696"/>
      <c r="G295" s="1696"/>
      <c r="H295" s="1696"/>
      <c r="I295" s="1696"/>
      <c r="J295" s="1696"/>
      <c r="K295" s="1701"/>
      <c r="L295" s="1696"/>
      <c r="M295" s="1696"/>
      <c r="N295" s="1696"/>
      <c r="O295" s="1696"/>
      <c r="P295" s="1696"/>
      <c r="Q295" s="1696"/>
      <c r="R295" s="1696"/>
      <c r="S295" s="1696"/>
      <c r="T295" s="1696"/>
      <c r="U295" s="1707"/>
      <c r="V295" s="1694"/>
    </row>
    <row r="296" spans="1:22">
      <c r="A296" s="1784" t="s">
        <v>3973</v>
      </c>
      <c r="B296" s="1696"/>
      <c r="C296" s="1696"/>
      <c r="D296" s="1696"/>
      <c r="E296" s="1696"/>
      <c r="F296" s="1696"/>
      <c r="G296" s="1696"/>
      <c r="H296" s="1696"/>
      <c r="I296" s="1696"/>
      <c r="J296" s="1696"/>
      <c r="K296" s="1701"/>
      <c r="L296" s="1696"/>
      <c r="M296" s="1696"/>
      <c r="N296" s="1696"/>
      <c r="O296" s="1696"/>
      <c r="P296" s="1696"/>
      <c r="Q296" s="1696"/>
      <c r="R296" s="1696"/>
      <c r="S296" s="1696"/>
      <c r="T296" s="1696"/>
      <c r="U296" s="1707"/>
      <c r="V296" s="1694"/>
    </row>
    <row r="297" spans="1:22">
      <c r="A297" s="1698" t="s">
        <v>3974</v>
      </c>
      <c r="B297" s="1785"/>
      <c r="C297" s="1785"/>
      <c r="D297" s="1785"/>
      <c r="E297" s="1785"/>
      <c r="F297" s="1785"/>
      <c r="G297" s="1785"/>
      <c r="H297" s="1785"/>
      <c r="I297" s="1785"/>
      <c r="J297" s="1785"/>
      <c r="K297" s="1786"/>
      <c r="L297" s="1785"/>
      <c r="M297" s="1785"/>
      <c r="N297" s="1785"/>
      <c r="O297" s="1785"/>
      <c r="P297" s="1785"/>
      <c r="Q297" s="1785"/>
      <c r="R297" s="1785"/>
      <c r="S297" s="1785"/>
      <c r="T297" s="1785"/>
      <c r="U297" s="1707"/>
      <c r="V297" s="1694"/>
    </row>
    <row r="298" spans="1:22">
      <c r="A298" s="1698" t="s">
        <v>3975</v>
      </c>
      <c r="B298" s="1785"/>
      <c r="C298" s="1785"/>
      <c r="D298" s="1785"/>
      <c r="E298" s="1785"/>
      <c r="F298" s="1785"/>
      <c r="G298" s="1785"/>
      <c r="H298" s="1785"/>
      <c r="I298" s="1785"/>
      <c r="J298" s="1785"/>
      <c r="K298" s="1786"/>
      <c r="L298" s="1785"/>
      <c r="M298" s="1785"/>
      <c r="N298" s="1785"/>
      <c r="O298" s="1785"/>
      <c r="P298" s="1785"/>
      <c r="Q298" s="1785"/>
      <c r="R298" s="1785"/>
      <c r="S298" s="1785"/>
      <c r="T298" s="1785"/>
      <c r="U298" s="1785"/>
      <c r="V298" s="1694"/>
    </row>
    <row r="299" spans="1:22">
      <c r="A299" s="1698" t="s">
        <v>3976</v>
      </c>
      <c r="B299" s="1785"/>
      <c r="C299" s="1785"/>
      <c r="D299" s="1785"/>
      <c r="E299" s="1785"/>
      <c r="F299" s="1785"/>
      <c r="G299" s="1785"/>
      <c r="H299" s="1785"/>
      <c r="I299" s="1785"/>
      <c r="J299" s="1785"/>
      <c r="K299" s="1786"/>
      <c r="L299" s="1785"/>
      <c r="M299" s="1785"/>
      <c r="N299" s="1785"/>
      <c r="O299" s="1785"/>
      <c r="P299" s="1785"/>
      <c r="Q299" s="1785"/>
      <c r="R299" s="1785"/>
      <c r="S299" s="1785"/>
      <c r="T299" s="1785"/>
      <c r="U299" s="1785"/>
      <c r="V299" s="1694"/>
    </row>
    <row r="300" spans="1:22">
      <c r="A300" s="1698" t="s">
        <v>3977</v>
      </c>
      <c r="B300" s="1787" t="s">
        <v>3978</v>
      </c>
      <c r="V300" s="1694"/>
    </row>
    <row r="301" spans="1:22">
      <c r="A301" s="1698" t="s">
        <v>3979</v>
      </c>
      <c r="B301" s="1788" t="s">
        <v>3980</v>
      </c>
      <c r="C301" s="819"/>
      <c r="D301" s="819"/>
      <c r="E301" s="819"/>
      <c r="F301" s="819"/>
      <c r="G301" s="819"/>
      <c r="H301" s="819"/>
      <c r="I301" s="819"/>
      <c r="J301" s="819"/>
      <c r="K301" s="1789"/>
      <c r="L301" s="819"/>
      <c r="M301" s="819"/>
      <c r="N301" s="819"/>
      <c r="O301" s="819"/>
      <c r="P301" s="819"/>
      <c r="Q301" s="819"/>
      <c r="R301" s="819"/>
      <c r="S301" s="819"/>
      <c r="T301" s="819"/>
      <c r="V301" s="1694"/>
    </row>
    <row r="302" spans="1:22">
      <c r="A302" s="1698" t="s">
        <v>3981</v>
      </c>
      <c r="B302" s="1788" t="s">
        <v>3982</v>
      </c>
      <c r="C302" s="819"/>
      <c r="D302" s="819"/>
      <c r="E302" s="819"/>
      <c r="F302" s="819"/>
      <c r="G302" s="819"/>
      <c r="H302" s="819"/>
      <c r="I302" s="819"/>
      <c r="J302" s="819"/>
      <c r="K302" s="1789"/>
      <c r="L302" s="819"/>
      <c r="M302" s="819"/>
      <c r="N302" s="819"/>
      <c r="O302" s="819"/>
      <c r="P302" s="819"/>
      <c r="Q302" s="819"/>
      <c r="R302" s="819"/>
      <c r="S302" s="819"/>
      <c r="T302" s="819"/>
      <c r="V302" s="1694"/>
    </row>
    <row r="303" spans="1:22">
      <c r="A303" s="1698" t="s">
        <v>3983</v>
      </c>
      <c r="B303" s="1790" t="s">
        <v>3984</v>
      </c>
      <c r="C303" s="819"/>
      <c r="D303" s="819"/>
      <c r="E303" s="819"/>
      <c r="F303" s="819"/>
      <c r="G303" s="819"/>
      <c r="H303" s="819"/>
      <c r="I303" s="819"/>
      <c r="J303" s="819"/>
      <c r="K303" s="1789"/>
      <c r="L303" s="819"/>
      <c r="M303" s="819"/>
      <c r="N303" s="819"/>
      <c r="O303" s="819"/>
      <c r="P303" s="819"/>
      <c r="Q303" s="819"/>
      <c r="R303" s="819"/>
      <c r="S303" s="819"/>
      <c r="T303" s="819"/>
      <c r="V303" s="1694"/>
    </row>
    <row r="304" spans="1:22">
      <c r="A304" s="1698" t="s">
        <v>3985</v>
      </c>
      <c r="B304" s="819" t="s">
        <v>3986</v>
      </c>
      <c r="C304" s="819"/>
      <c r="D304" s="819"/>
      <c r="E304" s="819"/>
      <c r="F304" s="819"/>
      <c r="G304" s="819"/>
      <c r="H304" s="819"/>
      <c r="I304" s="819"/>
      <c r="J304" s="819"/>
      <c r="K304" s="1789"/>
      <c r="L304" s="819"/>
      <c r="M304" s="819"/>
      <c r="N304" s="819"/>
      <c r="O304" s="819"/>
      <c r="P304" s="819"/>
      <c r="Q304" s="819"/>
      <c r="R304" s="819"/>
      <c r="S304" s="819"/>
      <c r="T304" s="819"/>
      <c r="V304" s="1694"/>
    </row>
    <row r="305" spans="1:22">
      <c r="A305" s="1698" t="s">
        <v>3987</v>
      </c>
      <c r="B305" s="819" t="s">
        <v>3988</v>
      </c>
      <c r="C305" s="819"/>
      <c r="D305" s="819"/>
      <c r="E305" s="819"/>
      <c r="F305" s="819"/>
      <c r="G305" s="819"/>
      <c r="H305" s="819"/>
      <c r="I305" s="819"/>
      <c r="J305" s="819"/>
      <c r="K305" s="1789"/>
      <c r="L305" s="819"/>
      <c r="M305" s="819"/>
      <c r="N305" s="819"/>
      <c r="O305" s="819"/>
      <c r="P305" s="819"/>
      <c r="Q305" s="819"/>
      <c r="R305" s="819"/>
      <c r="S305" s="819"/>
      <c r="T305" s="819"/>
      <c r="V305" s="1694"/>
    </row>
    <row r="306" spans="1:22" ht="18" customHeight="1">
      <c r="A306" s="1698" t="s">
        <v>3989</v>
      </c>
      <c r="B306" s="1791" t="s">
        <v>3990</v>
      </c>
      <c r="D306" s="819"/>
      <c r="E306" s="819"/>
      <c r="F306" s="819"/>
      <c r="G306" s="819"/>
      <c r="H306" s="819"/>
      <c r="I306" s="819"/>
      <c r="J306" s="819"/>
      <c r="K306" s="1789"/>
      <c r="L306" s="819"/>
      <c r="M306" s="819"/>
      <c r="N306" s="819"/>
      <c r="O306" s="819"/>
      <c r="P306" s="819"/>
      <c r="Q306" s="819"/>
      <c r="R306" s="819"/>
      <c r="S306" s="819"/>
      <c r="T306" s="819"/>
      <c r="V306" s="1694"/>
    </row>
    <row r="307" spans="1:22">
      <c r="A307" s="1698" t="s">
        <v>2256</v>
      </c>
      <c r="B307" s="1791" t="s">
        <v>342</v>
      </c>
      <c r="D307" s="819"/>
      <c r="E307" s="819"/>
      <c r="F307" s="819"/>
      <c r="G307" s="819"/>
      <c r="H307" s="819"/>
      <c r="I307" s="819"/>
      <c r="J307" s="819"/>
      <c r="K307" s="1789"/>
      <c r="L307" s="819"/>
      <c r="M307" s="819"/>
      <c r="N307" s="819"/>
      <c r="O307" s="819"/>
      <c r="P307" s="819"/>
      <c r="Q307" s="819"/>
      <c r="R307" s="819"/>
      <c r="S307" s="819"/>
      <c r="T307" s="819"/>
      <c r="V307" s="1694"/>
    </row>
    <row r="308" spans="1:22">
      <c r="A308" s="1698"/>
      <c r="B308" s="1791"/>
      <c r="D308" s="819"/>
      <c r="E308" s="819"/>
      <c r="F308" s="819"/>
      <c r="G308" s="819"/>
      <c r="H308" s="819"/>
      <c r="I308" s="819"/>
      <c r="J308" s="819"/>
      <c r="K308" s="1789"/>
      <c r="L308" s="819"/>
      <c r="M308" s="819"/>
      <c r="N308" s="819"/>
      <c r="O308" s="819"/>
      <c r="P308" s="819"/>
      <c r="Q308" s="819"/>
      <c r="R308" s="819"/>
      <c r="S308" s="819"/>
      <c r="T308" s="819"/>
      <c r="V308" s="1694"/>
    </row>
    <row r="309" spans="1:22">
      <c r="A309" s="1792"/>
      <c r="B309" s="1726"/>
      <c r="C309" s="1726"/>
      <c r="D309" s="1726"/>
      <c r="E309" s="1726"/>
      <c r="F309" s="1726"/>
      <c r="G309" s="1726"/>
      <c r="H309" s="1726"/>
      <c r="I309" s="1726"/>
      <c r="J309" s="1726"/>
      <c r="K309" s="1793"/>
      <c r="L309" s="1726"/>
      <c r="M309" s="1726"/>
      <c r="N309" s="1726"/>
      <c r="O309" s="1726"/>
      <c r="P309" s="1726"/>
      <c r="Q309" s="1726"/>
      <c r="R309" s="1726"/>
      <c r="S309" s="1726"/>
      <c r="T309" s="1726"/>
      <c r="U309" s="1726"/>
      <c r="V309" s="1794"/>
    </row>
  </sheetData>
  <printOptions horizontalCentered="1" verticalCentered="1"/>
  <pageMargins left="0.25" right="0.25" top="0.25" bottom="0.25" header="0.5" footer="0.21"/>
  <pageSetup scale="43" fitToHeight="4" orientation="landscape" r:id="rId1"/>
  <headerFooter alignWithMargins="0"/>
  <rowBreaks count="3" manualBreakCount="3">
    <brk id="79" max="21" man="1"/>
    <brk id="155" max="21" man="1"/>
    <brk id="221" max="21"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IN103"/>
  <sheetViews>
    <sheetView view="pageBreakPreview" zoomScale="60" zoomScaleNormal="100" workbookViewId="0">
      <selection activeCell="C59" sqref="C59"/>
    </sheetView>
  </sheetViews>
  <sheetFormatPr defaultColWidth="12.44140625" defaultRowHeight="15"/>
  <cols>
    <col min="1" max="1" width="6.109375" style="805" customWidth="1"/>
    <col min="2" max="2" width="41.33203125" style="805" customWidth="1"/>
    <col min="3" max="3" width="8.6640625" style="805" customWidth="1"/>
    <col min="4" max="5" width="10.6640625" style="805" customWidth="1"/>
    <col min="6" max="6" width="9.6640625" style="805" customWidth="1"/>
    <col min="7" max="7" width="12.6640625" style="805" customWidth="1"/>
    <col min="8" max="8" width="10.6640625" style="805" customWidth="1"/>
    <col min="9" max="9" width="16.44140625" style="805" customWidth="1"/>
    <col min="10" max="256" width="12.44140625" style="805"/>
    <col min="257" max="257" width="6.109375" style="805" customWidth="1"/>
    <col min="258" max="258" width="41.33203125" style="805" customWidth="1"/>
    <col min="259" max="259" width="8.6640625" style="805" customWidth="1"/>
    <col min="260" max="261" width="10.6640625" style="805" customWidth="1"/>
    <col min="262" max="262" width="9.6640625" style="805" customWidth="1"/>
    <col min="263" max="263" width="12.6640625" style="805" customWidth="1"/>
    <col min="264" max="264" width="10.6640625" style="805" customWidth="1"/>
    <col min="265" max="265" width="16.44140625" style="805" customWidth="1"/>
    <col min="266" max="512" width="12.44140625" style="805"/>
    <col min="513" max="513" width="6.109375" style="805" customWidth="1"/>
    <col min="514" max="514" width="41.33203125" style="805" customWidth="1"/>
    <col min="515" max="515" width="8.6640625" style="805" customWidth="1"/>
    <col min="516" max="517" width="10.6640625" style="805" customWidth="1"/>
    <col min="518" max="518" width="9.6640625" style="805" customWidth="1"/>
    <col min="519" max="519" width="12.6640625" style="805" customWidth="1"/>
    <col min="520" max="520" width="10.6640625" style="805" customWidth="1"/>
    <col min="521" max="521" width="16.44140625" style="805" customWidth="1"/>
    <col min="522" max="768" width="12.44140625" style="805"/>
    <col min="769" max="769" width="6.109375" style="805" customWidth="1"/>
    <col min="770" max="770" width="41.33203125" style="805" customWidth="1"/>
    <col min="771" max="771" width="8.6640625" style="805" customWidth="1"/>
    <col min="772" max="773" width="10.6640625" style="805" customWidth="1"/>
    <col min="774" max="774" width="9.6640625" style="805" customWidth="1"/>
    <col min="775" max="775" width="12.6640625" style="805" customWidth="1"/>
    <col min="776" max="776" width="10.6640625" style="805" customWidth="1"/>
    <col min="777" max="777" width="16.44140625" style="805" customWidth="1"/>
    <col min="778" max="1024" width="12.44140625" style="805"/>
    <col min="1025" max="1025" width="6.109375" style="805" customWidth="1"/>
    <col min="1026" max="1026" width="41.33203125" style="805" customWidth="1"/>
    <col min="1027" max="1027" width="8.6640625" style="805" customWidth="1"/>
    <col min="1028" max="1029" width="10.6640625" style="805" customWidth="1"/>
    <col min="1030" max="1030" width="9.6640625" style="805" customWidth="1"/>
    <col min="1031" max="1031" width="12.6640625" style="805" customWidth="1"/>
    <col min="1032" max="1032" width="10.6640625" style="805" customWidth="1"/>
    <col min="1033" max="1033" width="16.44140625" style="805" customWidth="1"/>
    <col min="1034" max="1280" width="12.44140625" style="805"/>
    <col min="1281" max="1281" width="6.109375" style="805" customWidth="1"/>
    <col min="1282" max="1282" width="41.33203125" style="805" customWidth="1"/>
    <col min="1283" max="1283" width="8.6640625" style="805" customWidth="1"/>
    <col min="1284" max="1285" width="10.6640625" style="805" customWidth="1"/>
    <col min="1286" max="1286" width="9.6640625" style="805" customWidth="1"/>
    <col min="1287" max="1287" width="12.6640625" style="805" customWidth="1"/>
    <col min="1288" max="1288" width="10.6640625" style="805" customWidth="1"/>
    <col min="1289" max="1289" width="16.44140625" style="805" customWidth="1"/>
    <col min="1290" max="1536" width="12.44140625" style="805"/>
    <col min="1537" max="1537" width="6.109375" style="805" customWidth="1"/>
    <col min="1538" max="1538" width="41.33203125" style="805" customWidth="1"/>
    <col min="1539" max="1539" width="8.6640625" style="805" customWidth="1"/>
    <col min="1540" max="1541" width="10.6640625" style="805" customWidth="1"/>
    <col min="1542" max="1542" width="9.6640625" style="805" customWidth="1"/>
    <col min="1543" max="1543" width="12.6640625" style="805" customWidth="1"/>
    <col min="1544" max="1544" width="10.6640625" style="805" customWidth="1"/>
    <col min="1545" max="1545" width="16.44140625" style="805" customWidth="1"/>
    <col min="1546" max="1792" width="12.44140625" style="805"/>
    <col min="1793" max="1793" width="6.109375" style="805" customWidth="1"/>
    <col min="1794" max="1794" width="41.33203125" style="805" customWidth="1"/>
    <col min="1795" max="1795" width="8.6640625" style="805" customWidth="1"/>
    <col min="1796" max="1797" width="10.6640625" style="805" customWidth="1"/>
    <col min="1798" max="1798" width="9.6640625" style="805" customWidth="1"/>
    <col min="1799" max="1799" width="12.6640625" style="805" customWidth="1"/>
    <col min="1800" max="1800" width="10.6640625" style="805" customWidth="1"/>
    <col min="1801" max="1801" width="16.44140625" style="805" customWidth="1"/>
    <col min="1802" max="2048" width="12.44140625" style="805"/>
    <col min="2049" max="2049" width="6.109375" style="805" customWidth="1"/>
    <col min="2050" max="2050" width="41.33203125" style="805" customWidth="1"/>
    <col min="2051" max="2051" width="8.6640625" style="805" customWidth="1"/>
    <col min="2052" max="2053" width="10.6640625" style="805" customWidth="1"/>
    <col min="2054" max="2054" width="9.6640625" style="805" customWidth="1"/>
    <col min="2055" max="2055" width="12.6640625" style="805" customWidth="1"/>
    <col min="2056" max="2056" width="10.6640625" style="805" customWidth="1"/>
    <col min="2057" max="2057" width="16.44140625" style="805" customWidth="1"/>
    <col min="2058" max="2304" width="12.44140625" style="805"/>
    <col min="2305" max="2305" width="6.109375" style="805" customWidth="1"/>
    <col min="2306" max="2306" width="41.33203125" style="805" customWidth="1"/>
    <col min="2307" max="2307" width="8.6640625" style="805" customWidth="1"/>
    <col min="2308" max="2309" width="10.6640625" style="805" customWidth="1"/>
    <col min="2310" max="2310" width="9.6640625" style="805" customWidth="1"/>
    <col min="2311" max="2311" width="12.6640625" style="805" customWidth="1"/>
    <col min="2312" max="2312" width="10.6640625" style="805" customWidth="1"/>
    <col min="2313" max="2313" width="16.44140625" style="805" customWidth="1"/>
    <col min="2314" max="2560" width="12.44140625" style="805"/>
    <col min="2561" max="2561" width="6.109375" style="805" customWidth="1"/>
    <col min="2562" max="2562" width="41.33203125" style="805" customWidth="1"/>
    <col min="2563" max="2563" width="8.6640625" style="805" customWidth="1"/>
    <col min="2564" max="2565" width="10.6640625" style="805" customWidth="1"/>
    <col min="2566" max="2566" width="9.6640625" style="805" customWidth="1"/>
    <col min="2567" max="2567" width="12.6640625" style="805" customWidth="1"/>
    <col min="2568" max="2568" width="10.6640625" style="805" customWidth="1"/>
    <col min="2569" max="2569" width="16.44140625" style="805" customWidth="1"/>
    <col min="2570" max="2816" width="12.44140625" style="805"/>
    <col min="2817" max="2817" width="6.109375" style="805" customWidth="1"/>
    <col min="2818" max="2818" width="41.33203125" style="805" customWidth="1"/>
    <col min="2819" max="2819" width="8.6640625" style="805" customWidth="1"/>
    <col min="2820" max="2821" width="10.6640625" style="805" customWidth="1"/>
    <col min="2822" max="2822" width="9.6640625" style="805" customWidth="1"/>
    <col min="2823" max="2823" width="12.6640625" style="805" customWidth="1"/>
    <col min="2824" max="2824" width="10.6640625" style="805" customWidth="1"/>
    <col min="2825" max="2825" width="16.44140625" style="805" customWidth="1"/>
    <col min="2826" max="3072" width="12.44140625" style="805"/>
    <col min="3073" max="3073" width="6.109375" style="805" customWidth="1"/>
    <col min="3074" max="3074" width="41.33203125" style="805" customWidth="1"/>
    <col min="3075" max="3075" width="8.6640625" style="805" customWidth="1"/>
    <col min="3076" max="3077" width="10.6640625" style="805" customWidth="1"/>
    <col min="3078" max="3078" width="9.6640625" style="805" customWidth="1"/>
    <col min="3079" max="3079" width="12.6640625" style="805" customWidth="1"/>
    <col min="3080" max="3080" width="10.6640625" style="805" customWidth="1"/>
    <col min="3081" max="3081" width="16.44140625" style="805" customWidth="1"/>
    <col min="3082" max="3328" width="12.44140625" style="805"/>
    <col min="3329" max="3329" width="6.109375" style="805" customWidth="1"/>
    <col min="3330" max="3330" width="41.33203125" style="805" customWidth="1"/>
    <col min="3331" max="3331" width="8.6640625" style="805" customWidth="1"/>
    <col min="3332" max="3333" width="10.6640625" style="805" customWidth="1"/>
    <col min="3334" max="3334" width="9.6640625" style="805" customWidth="1"/>
    <col min="3335" max="3335" width="12.6640625" style="805" customWidth="1"/>
    <col min="3336" max="3336" width="10.6640625" style="805" customWidth="1"/>
    <col min="3337" max="3337" width="16.44140625" style="805" customWidth="1"/>
    <col min="3338" max="3584" width="12.44140625" style="805"/>
    <col min="3585" max="3585" width="6.109375" style="805" customWidth="1"/>
    <col min="3586" max="3586" width="41.33203125" style="805" customWidth="1"/>
    <col min="3587" max="3587" width="8.6640625" style="805" customWidth="1"/>
    <col min="3588" max="3589" width="10.6640625" style="805" customWidth="1"/>
    <col min="3590" max="3590" width="9.6640625" style="805" customWidth="1"/>
    <col min="3591" max="3591" width="12.6640625" style="805" customWidth="1"/>
    <col min="3592" max="3592" width="10.6640625" style="805" customWidth="1"/>
    <col min="3593" max="3593" width="16.44140625" style="805" customWidth="1"/>
    <col min="3594" max="3840" width="12.44140625" style="805"/>
    <col min="3841" max="3841" width="6.109375" style="805" customWidth="1"/>
    <col min="3842" max="3842" width="41.33203125" style="805" customWidth="1"/>
    <col min="3843" max="3843" width="8.6640625" style="805" customWidth="1"/>
    <col min="3844" max="3845" width="10.6640625" style="805" customWidth="1"/>
    <col min="3846" max="3846" width="9.6640625" style="805" customWidth="1"/>
    <col min="3847" max="3847" width="12.6640625" style="805" customWidth="1"/>
    <col min="3848" max="3848" width="10.6640625" style="805" customWidth="1"/>
    <col min="3849" max="3849" width="16.44140625" style="805" customWidth="1"/>
    <col min="3850" max="4096" width="12.44140625" style="805"/>
    <col min="4097" max="4097" width="6.109375" style="805" customWidth="1"/>
    <col min="4098" max="4098" width="41.33203125" style="805" customWidth="1"/>
    <col min="4099" max="4099" width="8.6640625" style="805" customWidth="1"/>
    <col min="4100" max="4101" width="10.6640625" style="805" customWidth="1"/>
    <col min="4102" max="4102" width="9.6640625" style="805" customWidth="1"/>
    <col min="4103" max="4103" width="12.6640625" style="805" customWidth="1"/>
    <col min="4104" max="4104" width="10.6640625" style="805" customWidth="1"/>
    <col min="4105" max="4105" width="16.44140625" style="805" customWidth="1"/>
    <col min="4106" max="4352" width="12.44140625" style="805"/>
    <col min="4353" max="4353" width="6.109375" style="805" customWidth="1"/>
    <col min="4354" max="4354" width="41.33203125" style="805" customWidth="1"/>
    <col min="4355" max="4355" width="8.6640625" style="805" customWidth="1"/>
    <col min="4356" max="4357" width="10.6640625" style="805" customWidth="1"/>
    <col min="4358" max="4358" width="9.6640625" style="805" customWidth="1"/>
    <col min="4359" max="4359" width="12.6640625" style="805" customWidth="1"/>
    <col min="4360" max="4360" width="10.6640625" style="805" customWidth="1"/>
    <col min="4361" max="4361" width="16.44140625" style="805" customWidth="1"/>
    <col min="4362" max="4608" width="12.44140625" style="805"/>
    <col min="4609" max="4609" width="6.109375" style="805" customWidth="1"/>
    <col min="4610" max="4610" width="41.33203125" style="805" customWidth="1"/>
    <col min="4611" max="4611" width="8.6640625" style="805" customWidth="1"/>
    <col min="4612" max="4613" width="10.6640625" style="805" customWidth="1"/>
    <col min="4614" max="4614" width="9.6640625" style="805" customWidth="1"/>
    <col min="4615" max="4615" width="12.6640625" style="805" customWidth="1"/>
    <col min="4616" max="4616" width="10.6640625" style="805" customWidth="1"/>
    <col min="4617" max="4617" width="16.44140625" style="805" customWidth="1"/>
    <col min="4618" max="4864" width="12.44140625" style="805"/>
    <col min="4865" max="4865" width="6.109375" style="805" customWidth="1"/>
    <col min="4866" max="4866" width="41.33203125" style="805" customWidth="1"/>
    <col min="4867" max="4867" width="8.6640625" style="805" customWidth="1"/>
    <col min="4868" max="4869" width="10.6640625" style="805" customWidth="1"/>
    <col min="4870" max="4870" width="9.6640625" style="805" customWidth="1"/>
    <col min="4871" max="4871" width="12.6640625" style="805" customWidth="1"/>
    <col min="4872" max="4872" width="10.6640625" style="805" customWidth="1"/>
    <col min="4873" max="4873" width="16.44140625" style="805" customWidth="1"/>
    <col min="4874" max="5120" width="12.44140625" style="805"/>
    <col min="5121" max="5121" width="6.109375" style="805" customWidth="1"/>
    <col min="5122" max="5122" width="41.33203125" style="805" customWidth="1"/>
    <col min="5123" max="5123" width="8.6640625" style="805" customWidth="1"/>
    <col min="5124" max="5125" width="10.6640625" style="805" customWidth="1"/>
    <col min="5126" max="5126" width="9.6640625" style="805" customWidth="1"/>
    <col min="5127" max="5127" width="12.6640625" style="805" customWidth="1"/>
    <col min="5128" max="5128" width="10.6640625" style="805" customWidth="1"/>
    <col min="5129" max="5129" width="16.44140625" style="805" customWidth="1"/>
    <col min="5130" max="5376" width="12.44140625" style="805"/>
    <col min="5377" max="5377" width="6.109375" style="805" customWidth="1"/>
    <col min="5378" max="5378" width="41.33203125" style="805" customWidth="1"/>
    <col min="5379" max="5379" width="8.6640625" style="805" customWidth="1"/>
    <col min="5380" max="5381" width="10.6640625" style="805" customWidth="1"/>
    <col min="5382" max="5382" width="9.6640625" style="805" customWidth="1"/>
    <col min="5383" max="5383" width="12.6640625" style="805" customWidth="1"/>
    <col min="5384" max="5384" width="10.6640625" style="805" customWidth="1"/>
    <col min="5385" max="5385" width="16.44140625" style="805" customWidth="1"/>
    <col min="5386" max="5632" width="12.44140625" style="805"/>
    <col min="5633" max="5633" width="6.109375" style="805" customWidth="1"/>
    <col min="5634" max="5634" width="41.33203125" style="805" customWidth="1"/>
    <col min="5635" max="5635" width="8.6640625" style="805" customWidth="1"/>
    <col min="5636" max="5637" width="10.6640625" style="805" customWidth="1"/>
    <col min="5638" max="5638" width="9.6640625" style="805" customWidth="1"/>
    <col min="5639" max="5639" width="12.6640625" style="805" customWidth="1"/>
    <col min="5640" max="5640" width="10.6640625" style="805" customWidth="1"/>
    <col min="5641" max="5641" width="16.44140625" style="805" customWidth="1"/>
    <col min="5642" max="5888" width="12.44140625" style="805"/>
    <col min="5889" max="5889" width="6.109375" style="805" customWidth="1"/>
    <col min="5890" max="5890" width="41.33203125" style="805" customWidth="1"/>
    <col min="5891" max="5891" width="8.6640625" style="805" customWidth="1"/>
    <col min="5892" max="5893" width="10.6640625" style="805" customWidth="1"/>
    <col min="5894" max="5894" width="9.6640625" style="805" customWidth="1"/>
    <col min="5895" max="5895" width="12.6640625" style="805" customWidth="1"/>
    <col min="5896" max="5896" width="10.6640625" style="805" customWidth="1"/>
    <col min="5897" max="5897" width="16.44140625" style="805" customWidth="1"/>
    <col min="5898" max="6144" width="12.44140625" style="805"/>
    <col min="6145" max="6145" width="6.109375" style="805" customWidth="1"/>
    <col min="6146" max="6146" width="41.33203125" style="805" customWidth="1"/>
    <col min="6147" max="6147" width="8.6640625" style="805" customWidth="1"/>
    <col min="6148" max="6149" width="10.6640625" style="805" customWidth="1"/>
    <col min="6150" max="6150" width="9.6640625" style="805" customWidth="1"/>
    <col min="6151" max="6151" width="12.6640625" style="805" customWidth="1"/>
    <col min="6152" max="6152" width="10.6640625" style="805" customWidth="1"/>
    <col min="6153" max="6153" width="16.44140625" style="805" customWidth="1"/>
    <col min="6154" max="6400" width="12.44140625" style="805"/>
    <col min="6401" max="6401" width="6.109375" style="805" customWidth="1"/>
    <col min="6402" max="6402" width="41.33203125" style="805" customWidth="1"/>
    <col min="6403" max="6403" width="8.6640625" style="805" customWidth="1"/>
    <col min="6404" max="6405" width="10.6640625" style="805" customWidth="1"/>
    <col min="6406" max="6406" width="9.6640625" style="805" customWidth="1"/>
    <col min="6407" max="6407" width="12.6640625" style="805" customWidth="1"/>
    <col min="6408" max="6408" width="10.6640625" style="805" customWidth="1"/>
    <col min="6409" max="6409" width="16.44140625" style="805" customWidth="1"/>
    <col min="6410" max="6656" width="12.44140625" style="805"/>
    <col min="6657" max="6657" width="6.109375" style="805" customWidth="1"/>
    <col min="6658" max="6658" width="41.33203125" style="805" customWidth="1"/>
    <col min="6659" max="6659" width="8.6640625" style="805" customWidth="1"/>
    <col min="6660" max="6661" width="10.6640625" style="805" customWidth="1"/>
    <col min="6662" max="6662" width="9.6640625" style="805" customWidth="1"/>
    <col min="6663" max="6663" width="12.6640625" style="805" customWidth="1"/>
    <col min="6664" max="6664" width="10.6640625" style="805" customWidth="1"/>
    <col min="6665" max="6665" width="16.44140625" style="805" customWidth="1"/>
    <col min="6666" max="6912" width="12.44140625" style="805"/>
    <col min="6913" max="6913" width="6.109375" style="805" customWidth="1"/>
    <col min="6914" max="6914" width="41.33203125" style="805" customWidth="1"/>
    <col min="6915" max="6915" width="8.6640625" style="805" customWidth="1"/>
    <col min="6916" max="6917" width="10.6640625" style="805" customWidth="1"/>
    <col min="6918" max="6918" width="9.6640625" style="805" customWidth="1"/>
    <col min="6919" max="6919" width="12.6640625" style="805" customWidth="1"/>
    <col min="6920" max="6920" width="10.6640625" style="805" customWidth="1"/>
    <col min="6921" max="6921" width="16.44140625" style="805" customWidth="1"/>
    <col min="6922" max="7168" width="12.44140625" style="805"/>
    <col min="7169" max="7169" width="6.109375" style="805" customWidth="1"/>
    <col min="7170" max="7170" width="41.33203125" style="805" customWidth="1"/>
    <col min="7171" max="7171" width="8.6640625" style="805" customWidth="1"/>
    <col min="7172" max="7173" width="10.6640625" style="805" customWidth="1"/>
    <col min="7174" max="7174" width="9.6640625" style="805" customWidth="1"/>
    <col min="7175" max="7175" width="12.6640625" style="805" customWidth="1"/>
    <col min="7176" max="7176" width="10.6640625" style="805" customWidth="1"/>
    <col min="7177" max="7177" width="16.44140625" style="805" customWidth="1"/>
    <col min="7178" max="7424" width="12.44140625" style="805"/>
    <col min="7425" max="7425" width="6.109375" style="805" customWidth="1"/>
    <col min="7426" max="7426" width="41.33203125" style="805" customWidth="1"/>
    <col min="7427" max="7427" width="8.6640625" style="805" customWidth="1"/>
    <col min="7428" max="7429" width="10.6640625" style="805" customWidth="1"/>
    <col min="7430" max="7430" width="9.6640625" style="805" customWidth="1"/>
    <col min="7431" max="7431" width="12.6640625" style="805" customWidth="1"/>
    <col min="7432" max="7432" width="10.6640625" style="805" customWidth="1"/>
    <col min="7433" max="7433" width="16.44140625" style="805" customWidth="1"/>
    <col min="7434" max="7680" width="12.44140625" style="805"/>
    <col min="7681" max="7681" width="6.109375" style="805" customWidth="1"/>
    <col min="7682" max="7682" width="41.33203125" style="805" customWidth="1"/>
    <col min="7683" max="7683" width="8.6640625" style="805" customWidth="1"/>
    <col min="7684" max="7685" width="10.6640625" style="805" customWidth="1"/>
    <col min="7686" max="7686" width="9.6640625" style="805" customWidth="1"/>
    <col min="7687" max="7687" width="12.6640625" style="805" customWidth="1"/>
    <col min="7688" max="7688" width="10.6640625" style="805" customWidth="1"/>
    <col min="7689" max="7689" width="16.44140625" style="805" customWidth="1"/>
    <col min="7690" max="7936" width="12.44140625" style="805"/>
    <col min="7937" max="7937" width="6.109375" style="805" customWidth="1"/>
    <col min="7938" max="7938" width="41.33203125" style="805" customWidth="1"/>
    <col min="7939" max="7939" width="8.6640625" style="805" customWidth="1"/>
    <col min="7940" max="7941" width="10.6640625" style="805" customWidth="1"/>
    <col min="7942" max="7942" width="9.6640625" style="805" customWidth="1"/>
    <col min="7943" max="7943" width="12.6640625" style="805" customWidth="1"/>
    <col min="7944" max="7944" width="10.6640625" style="805" customWidth="1"/>
    <col min="7945" max="7945" width="16.44140625" style="805" customWidth="1"/>
    <col min="7946" max="8192" width="12.44140625" style="805"/>
    <col min="8193" max="8193" width="6.109375" style="805" customWidth="1"/>
    <col min="8194" max="8194" width="41.33203125" style="805" customWidth="1"/>
    <col min="8195" max="8195" width="8.6640625" style="805" customWidth="1"/>
    <col min="8196" max="8197" width="10.6640625" style="805" customWidth="1"/>
    <col min="8198" max="8198" width="9.6640625" style="805" customWidth="1"/>
    <col min="8199" max="8199" width="12.6640625" style="805" customWidth="1"/>
    <col min="8200" max="8200" width="10.6640625" style="805" customWidth="1"/>
    <col min="8201" max="8201" width="16.44140625" style="805" customWidth="1"/>
    <col min="8202" max="8448" width="12.44140625" style="805"/>
    <col min="8449" max="8449" width="6.109375" style="805" customWidth="1"/>
    <col min="8450" max="8450" width="41.33203125" style="805" customWidth="1"/>
    <col min="8451" max="8451" width="8.6640625" style="805" customWidth="1"/>
    <col min="8452" max="8453" width="10.6640625" style="805" customWidth="1"/>
    <col min="8454" max="8454" width="9.6640625" style="805" customWidth="1"/>
    <col min="8455" max="8455" width="12.6640625" style="805" customWidth="1"/>
    <col min="8456" max="8456" width="10.6640625" style="805" customWidth="1"/>
    <col min="8457" max="8457" width="16.44140625" style="805" customWidth="1"/>
    <col min="8458" max="8704" width="12.44140625" style="805"/>
    <col min="8705" max="8705" width="6.109375" style="805" customWidth="1"/>
    <col min="8706" max="8706" width="41.33203125" style="805" customWidth="1"/>
    <col min="8707" max="8707" width="8.6640625" style="805" customWidth="1"/>
    <col min="8708" max="8709" width="10.6640625" style="805" customWidth="1"/>
    <col min="8710" max="8710" width="9.6640625" style="805" customWidth="1"/>
    <col min="8711" max="8711" width="12.6640625" style="805" customWidth="1"/>
    <col min="8712" max="8712" width="10.6640625" style="805" customWidth="1"/>
    <col min="8713" max="8713" width="16.44140625" style="805" customWidth="1"/>
    <col min="8714" max="8960" width="12.44140625" style="805"/>
    <col min="8961" max="8961" width="6.109375" style="805" customWidth="1"/>
    <col min="8962" max="8962" width="41.33203125" style="805" customWidth="1"/>
    <col min="8963" max="8963" width="8.6640625" style="805" customWidth="1"/>
    <col min="8964" max="8965" width="10.6640625" style="805" customWidth="1"/>
    <col min="8966" max="8966" width="9.6640625" style="805" customWidth="1"/>
    <col min="8967" max="8967" width="12.6640625" style="805" customWidth="1"/>
    <col min="8968" max="8968" width="10.6640625" style="805" customWidth="1"/>
    <col min="8969" max="8969" width="16.44140625" style="805" customWidth="1"/>
    <col min="8970" max="9216" width="12.44140625" style="805"/>
    <col min="9217" max="9217" width="6.109375" style="805" customWidth="1"/>
    <col min="9218" max="9218" width="41.33203125" style="805" customWidth="1"/>
    <col min="9219" max="9219" width="8.6640625" style="805" customWidth="1"/>
    <col min="9220" max="9221" width="10.6640625" style="805" customWidth="1"/>
    <col min="9222" max="9222" width="9.6640625" style="805" customWidth="1"/>
    <col min="9223" max="9223" width="12.6640625" style="805" customWidth="1"/>
    <col min="9224" max="9224" width="10.6640625" style="805" customWidth="1"/>
    <col min="9225" max="9225" width="16.44140625" style="805" customWidth="1"/>
    <col min="9226" max="9472" width="12.44140625" style="805"/>
    <col min="9473" max="9473" width="6.109375" style="805" customWidth="1"/>
    <col min="9474" max="9474" width="41.33203125" style="805" customWidth="1"/>
    <col min="9475" max="9475" width="8.6640625" style="805" customWidth="1"/>
    <col min="9476" max="9477" width="10.6640625" style="805" customWidth="1"/>
    <col min="9478" max="9478" width="9.6640625" style="805" customWidth="1"/>
    <col min="9479" max="9479" width="12.6640625" style="805" customWidth="1"/>
    <col min="9480" max="9480" width="10.6640625" style="805" customWidth="1"/>
    <col min="9481" max="9481" width="16.44140625" style="805" customWidth="1"/>
    <col min="9482" max="9728" width="12.44140625" style="805"/>
    <col min="9729" max="9729" width="6.109375" style="805" customWidth="1"/>
    <col min="9730" max="9730" width="41.33203125" style="805" customWidth="1"/>
    <col min="9731" max="9731" width="8.6640625" style="805" customWidth="1"/>
    <col min="9732" max="9733" width="10.6640625" style="805" customWidth="1"/>
    <col min="9734" max="9734" width="9.6640625" style="805" customWidth="1"/>
    <col min="9735" max="9735" width="12.6640625" style="805" customWidth="1"/>
    <col min="9736" max="9736" width="10.6640625" style="805" customWidth="1"/>
    <col min="9737" max="9737" width="16.44140625" style="805" customWidth="1"/>
    <col min="9738" max="9984" width="12.44140625" style="805"/>
    <col min="9985" max="9985" width="6.109375" style="805" customWidth="1"/>
    <col min="9986" max="9986" width="41.33203125" style="805" customWidth="1"/>
    <col min="9987" max="9987" width="8.6640625" style="805" customWidth="1"/>
    <col min="9988" max="9989" width="10.6640625" style="805" customWidth="1"/>
    <col min="9990" max="9990" width="9.6640625" style="805" customWidth="1"/>
    <col min="9991" max="9991" width="12.6640625" style="805" customWidth="1"/>
    <col min="9992" max="9992" width="10.6640625" style="805" customWidth="1"/>
    <col min="9993" max="9993" width="16.44140625" style="805" customWidth="1"/>
    <col min="9994" max="10240" width="12.44140625" style="805"/>
    <col min="10241" max="10241" width="6.109375" style="805" customWidth="1"/>
    <col min="10242" max="10242" width="41.33203125" style="805" customWidth="1"/>
    <col min="10243" max="10243" width="8.6640625" style="805" customWidth="1"/>
    <col min="10244" max="10245" width="10.6640625" style="805" customWidth="1"/>
    <col min="10246" max="10246" width="9.6640625" style="805" customWidth="1"/>
    <col min="10247" max="10247" width="12.6640625" style="805" customWidth="1"/>
    <col min="10248" max="10248" width="10.6640625" style="805" customWidth="1"/>
    <col min="10249" max="10249" width="16.44140625" style="805" customWidth="1"/>
    <col min="10250" max="10496" width="12.44140625" style="805"/>
    <col min="10497" max="10497" width="6.109375" style="805" customWidth="1"/>
    <col min="10498" max="10498" width="41.33203125" style="805" customWidth="1"/>
    <col min="10499" max="10499" width="8.6640625" style="805" customWidth="1"/>
    <col min="10500" max="10501" width="10.6640625" style="805" customWidth="1"/>
    <col min="10502" max="10502" width="9.6640625" style="805" customWidth="1"/>
    <col min="10503" max="10503" width="12.6640625" style="805" customWidth="1"/>
    <col min="10504" max="10504" width="10.6640625" style="805" customWidth="1"/>
    <col min="10505" max="10505" width="16.44140625" style="805" customWidth="1"/>
    <col min="10506" max="10752" width="12.44140625" style="805"/>
    <col min="10753" max="10753" width="6.109375" style="805" customWidth="1"/>
    <col min="10754" max="10754" width="41.33203125" style="805" customWidth="1"/>
    <col min="10755" max="10755" width="8.6640625" style="805" customWidth="1"/>
    <col min="10756" max="10757" width="10.6640625" style="805" customWidth="1"/>
    <col min="10758" max="10758" width="9.6640625" style="805" customWidth="1"/>
    <col min="10759" max="10759" width="12.6640625" style="805" customWidth="1"/>
    <col min="10760" max="10760" width="10.6640625" style="805" customWidth="1"/>
    <col min="10761" max="10761" width="16.44140625" style="805" customWidth="1"/>
    <col min="10762" max="11008" width="12.44140625" style="805"/>
    <col min="11009" max="11009" width="6.109375" style="805" customWidth="1"/>
    <col min="11010" max="11010" width="41.33203125" style="805" customWidth="1"/>
    <col min="11011" max="11011" width="8.6640625" style="805" customWidth="1"/>
    <col min="11012" max="11013" width="10.6640625" style="805" customWidth="1"/>
    <col min="11014" max="11014" width="9.6640625" style="805" customWidth="1"/>
    <col min="11015" max="11015" width="12.6640625" style="805" customWidth="1"/>
    <col min="11016" max="11016" width="10.6640625" style="805" customWidth="1"/>
    <col min="11017" max="11017" width="16.44140625" style="805" customWidth="1"/>
    <col min="11018" max="11264" width="12.44140625" style="805"/>
    <col min="11265" max="11265" width="6.109375" style="805" customWidth="1"/>
    <col min="11266" max="11266" width="41.33203125" style="805" customWidth="1"/>
    <col min="11267" max="11267" width="8.6640625" style="805" customWidth="1"/>
    <col min="11268" max="11269" width="10.6640625" style="805" customWidth="1"/>
    <col min="11270" max="11270" width="9.6640625" style="805" customWidth="1"/>
    <col min="11271" max="11271" width="12.6640625" style="805" customWidth="1"/>
    <col min="11272" max="11272" width="10.6640625" style="805" customWidth="1"/>
    <col min="11273" max="11273" width="16.44140625" style="805" customWidth="1"/>
    <col min="11274" max="11520" width="12.44140625" style="805"/>
    <col min="11521" max="11521" width="6.109375" style="805" customWidth="1"/>
    <col min="11522" max="11522" width="41.33203125" style="805" customWidth="1"/>
    <col min="11523" max="11523" width="8.6640625" style="805" customWidth="1"/>
    <col min="11524" max="11525" width="10.6640625" style="805" customWidth="1"/>
    <col min="11526" max="11526" width="9.6640625" style="805" customWidth="1"/>
    <col min="11527" max="11527" width="12.6640625" style="805" customWidth="1"/>
    <col min="11528" max="11528" width="10.6640625" style="805" customWidth="1"/>
    <col min="11529" max="11529" width="16.44140625" style="805" customWidth="1"/>
    <col min="11530" max="11776" width="12.44140625" style="805"/>
    <col min="11777" max="11777" width="6.109375" style="805" customWidth="1"/>
    <col min="11778" max="11778" width="41.33203125" style="805" customWidth="1"/>
    <col min="11779" max="11779" width="8.6640625" style="805" customWidth="1"/>
    <col min="11780" max="11781" width="10.6640625" style="805" customWidth="1"/>
    <col min="11782" max="11782" width="9.6640625" style="805" customWidth="1"/>
    <col min="11783" max="11783" width="12.6640625" style="805" customWidth="1"/>
    <col min="11784" max="11784" width="10.6640625" style="805" customWidth="1"/>
    <col min="11785" max="11785" width="16.44140625" style="805" customWidth="1"/>
    <col min="11786" max="12032" width="12.44140625" style="805"/>
    <col min="12033" max="12033" width="6.109375" style="805" customWidth="1"/>
    <col min="12034" max="12034" width="41.33203125" style="805" customWidth="1"/>
    <col min="12035" max="12035" width="8.6640625" style="805" customWidth="1"/>
    <col min="12036" max="12037" width="10.6640625" style="805" customWidth="1"/>
    <col min="12038" max="12038" width="9.6640625" style="805" customWidth="1"/>
    <col min="12039" max="12039" width="12.6640625" style="805" customWidth="1"/>
    <col min="12040" max="12040" width="10.6640625" style="805" customWidth="1"/>
    <col min="12041" max="12041" width="16.44140625" style="805" customWidth="1"/>
    <col min="12042" max="12288" width="12.44140625" style="805"/>
    <col min="12289" max="12289" width="6.109375" style="805" customWidth="1"/>
    <col min="12290" max="12290" width="41.33203125" style="805" customWidth="1"/>
    <col min="12291" max="12291" width="8.6640625" style="805" customWidth="1"/>
    <col min="12292" max="12293" width="10.6640625" style="805" customWidth="1"/>
    <col min="12294" max="12294" width="9.6640625" style="805" customWidth="1"/>
    <col min="12295" max="12295" width="12.6640625" style="805" customWidth="1"/>
    <col min="12296" max="12296" width="10.6640625" style="805" customWidth="1"/>
    <col min="12297" max="12297" width="16.44140625" style="805" customWidth="1"/>
    <col min="12298" max="12544" width="12.44140625" style="805"/>
    <col min="12545" max="12545" width="6.109375" style="805" customWidth="1"/>
    <col min="12546" max="12546" width="41.33203125" style="805" customWidth="1"/>
    <col min="12547" max="12547" width="8.6640625" style="805" customWidth="1"/>
    <col min="12548" max="12549" width="10.6640625" style="805" customWidth="1"/>
    <col min="12550" max="12550" width="9.6640625" style="805" customWidth="1"/>
    <col min="12551" max="12551" width="12.6640625" style="805" customWidth="1"/>
    <col min="12552" max="12552" width="10.6640625" style="805" customWidth="1"/>
    <col min="12553" max="12553" width="16.44140625" style="805" customWidth="1"/>
    <col min="12554" max="12800" width="12.44140625" style="805"/>
    <col min="12801" max="12801" width="6.109375" style="805" customWidth="1"/>
    <col min="12802" max="12802" width="41.33203125" style="805" customWidth="1"/>
    <col min="12803" max="12803" width="8.6640625" style="805" customWidth="1"/>
    <col min="12804" max="12805" width="10.6640625" style="805" customWidth="1"/>
    <col min="12806" max="12806" width="9.6640625" style="805" customWidth="1"/>
    <col min="12807" max="12807" width="12.6640625" style="805" customWidth="1"/>
    <col min="12808" max="12808" width="10.6640625" style="805" customWidth="1"/>
    <col min="12809" max="12809" width="16.44140625" style="805" customWidth="1"/>
    <col min="12810" max="13056" width="12.44140625" style="805"/>
    <col min="13057" max="13057" width="6.109375" style="805" customWidth="1"/>
    <col min="13058" max="13058" width="41.33203125" style="805" customWidth="1"/>
    <col min="13059" max="13059" width="8.6640625" style="805" customWidth="1"/>
    <col min="13060" max="13061" width="10.6640625" style="805" customWidth="1"/>
    <col min="13062" max="13062" width="9.6640625" style="805" customWidth="1"/>
    <col min="13063" max="13063" width="12.6640625" style="805" customWidth="1"/>
    <col min="13064" max="13064" width="10.6640625" style="805" customWidth="1"/>
    <col min="13065" max="13065" width="16.44140625" style="805" customWidth="1"/>
    <col min="13066" max="13312" width="12.44140625" style="805"/>
    <col min="13313" max="13313" width="6.109375" style="805" customWidth="1"/>
    <col min="13314" max="13314" width="41.33203125" style="805" customWidth="1"/>
    <col min="13315" max="13315" width="8.6640625" style="805" customWidth="1"/>
    <col min="13316" max="13317" width="10.6640625" style="805" customWidth="1"/>
    <col min="13318" max="13318" width="9.6640625" style="805" customWidth="1"/>
    <col min="13319" max="13319" width="12.6640625" style="805" customWidth="1"/>
    <col min="13320" max="13320" width="10.6640625" style="805" customWidth="1"/>
    <col min="13321" max="13321" width="16.44140625" style="805" customWidth="1"/>
    <col min="13322" max="13568" width="12.44140625" style="805"/>
    <col min="13569" max="13569" width="6.109375" style="805" customWidth="1"/>
    <col min="13570" max="13570" width="41.33203125" style="805" customWidth="1"/>
    <col min="13571" max="13571" width="8.6640625" style="805" customWidth="1"/>
    <col min="13572" max="13573" width="10.6640625" style="805" customWidth="1"/>
    <col min="13574" max="13574" width="9.6640625" style="805" customWidth="1"/>
    <col min="13575" max="13575" width="12.6640625" style="805" customWidth="1"/>
    <col min="13576" max="13576" width="10.6640625" style="805" customWidth="1"/>
    <col min="13577" max="13577" width="16.44140625" style="805" customWidth="1"/>
    <col min="13578" max="13824" width="12.44140625" style="805"/>
    <col min="13825" max="13825" width="6.109375" style="805" customWidth="1"/>
    <col min="13826" max="13826" width="41.33203125" style="805" customWidth="1"/>
    <col min="13827" max="13827" width="8.6640625" style="805" customWidth="1"/>
    <col min="13828" max="13829" width="10.6640625" style="805" customWidth="1"/>
    <col min="13830" max="13830" width="9.6640625" style="805" customWidth="1"/>
    <col min="13831" max="13831" width="12.6640625" style="805" customWidth="1"/>
    <col min="13832" max="13832" width="10.6640625" style="805" customWidth="1"/>
    <col min="13833" max="13833" width="16.44140625" style="805" customWidth="1"/>
    <col min="13834" max="14080" width="12.44140625" style="805"/>
    <col min="14081" max="14081" width="6.109375" style="805" customWidth="1"/>
    <col min="14082" max="14082" width="41.33203125" style="805" customWidth="1"/>
    <col min="14083" max="14083" width="8.6640625" style="805" customWidth="1"/>
    <col min="14084" max="14085" width="10.6640625" style="805" customWidth="1"/>
    <col min="14086" max="14086" width="9.6640625" style="805" customWidth="1"/>
    <col min="14087" max="14087" width="12.6640625" style="805" customWidth="1"/>
    <col min="14088" max="14088" width="10.6640625" style="805" customWidth="1"/>
    <col min="14089" max="14089" width="16.44140625" style="805" customWidth="1"/>
    <col min="14090" max="14336" width="12.44140625" style="805"/>
    <col min="14337" max="14337" width="6.109375" style="805" customWidth="1"/>
    <col min="14338" max="14338" width="41.33203125" style="805" customWidth="1"/>
    <col min="14339" max="14339" width="8.6640625" style="805" customWidth="1"/>
    <col min="14340" max="14341" width="10.6640625" style="805" customWidth="1"/>
    <col min="14342" max="14342" width="9.6640625" style="805" customWidth="1"/>
    <col min="14343" max="14343" width="12.6640625" style="805" customWidth="1"/>
    <col min="14344" max="14344" width="10.6640625" style="805" customWidth="1"/>
    <col min="14345" max="14345" width="16.44140625" style="805" customWidth="1"/>
    <col min="14346" max="14592" width="12.44140625" style="805"/>
    <col min="14593" max="14593" width="6.109375" style="805" customWidth="1"/>
    <col min="14594" max="14594" width="41.33203125" style="805" customWidth="1"/>
    <col min="14595" max="14595" width="8.6640625" style="805" customWidth="1"/>
    <col min="14596" max="14597" width="10.6640625" style="805" customWidth="1"/>
    <col min="14598" max="14598" width="9.6640625" style="805" customWidth="1"/>
    <col min="14599" max="14599" width="12.6640625" style="805" customWidth="1"/>
    <col min="14600" max="14600" width="10.6640625" style="805" customWidth="1"/>
    <col min="14601" max="14601" width="16.44140625" style="805" customWidth="1"/>
    <col min="14602" max="14848" width="12.44140625" style="805"/>
    <col min="14849" max="14849" width="6.109375" style="805" customWidth="1"/>
    <col min="14850" max="14850" width="41.33203125" style="805" customWidth="1"/>
    <col min="14851" max="14851" width="8.6640625" style="805" customWidth="1"/>
    <col min="14852" max="14853" width="10.6640625" style="805" customWidth="1"/>
    <col min="14854" max="14854" width="9.6640625" style="805" customWidth="1"/>
    <col min="14855" max="14855" width="12.6640625" style="805" customWidth="1"/>
    <col min="14856" max="14856" width="10.6640625" style="805" customWidth="1"/>
    <col min="14857" max="14857" width="16.44140625" style="805" customWidth="1"/>
    <col min="14858" max="15104" width="12.44140625" style="805"/>
    <col min="15105" max="15105" width="6.109375" style="805" customWidth="1"/>
    <col min="15106" max="15106" width="41.33203125" style="805" customWidth="1"/>
    <col min="15107" max="15107" width="8.6640625" style="805" customWidth="1"/>
    <col min="15108" max="15109" width="10.6640625" style="805" customWidth="1"/>
    <col min="15110" max="15110" width="9.6640625" style="805" customWidth="1"/>
    <col min="15111" max="15111" width="12.6640625" style="805" customWidth="1"/>
    <col min="15112" max="15112" width="10.6640625" style="805" customWidth="1"/>
    <col min="15113" max="15113" width="16.44140625" style="805" customWidth="1"/>
    <col min="15114" max="15360" width="12.44140625" style="805"/>
    <col min="15361" max="15361" width="6.109375" style="805" customWidth="1"/>
    <col min="15362" max="15362" width="41.33203125" style="805" customWidth="1"/>
    <col min="15363" max="15363" width="8.6640625" style="805" customWidth="1"/>
    <col min="15364" max="15365" width="10.6640625" style="805" customWidth="1"/>
    <col min="15366" max="15366" width="9.6640625" style="805" customWidth="1"/>
    <col min="15367" max="15367" width="12.6640625" style="805" customWidth="1"/>
    <col min="15368" max="15368" width="10.6640625" style="805" customWidth="1"/>
    <col min="15369" max="15369" width="16.44140625" style="805" customWidth="1"/>
    <col min="15370" max="15616" width="12.44140625" style="805"/>
    <col min="15617" max="15617" width="6.109375" style="805" customWidth="1"/>
    <col min="15618" max="15618" width="41.33203125" style="805" customWidth="1"/>
    <col min="15619" max="15619" width="8.6640625" style="805" customWidth="1"/>
    <col min="15620" max="15621" width="10.6640625" style="805" customWidth="1"/>
    <col min="15622" max="15622" width="9.6640625" style="805" customWidth="1"/>
    <col min="15623" max="15623" width="12.6640625" style="805" customWidth="1"/>
    <col min="15624" max="15624" width="10.6640625" style="805" customWidth="1"/>
    <col min="15625" max="15625" width="16.44140625" style="805" customWidth="1"/>
    <col min="15626" max="15872" width="12.44140625" style="805"/>
    <col min="15873" max="15873" width="6.109375" style="805" customWidth="1"/>
    <col min="15874" max="15874" width="41.33203125" style="805" customWidth="1"/>
    <col min="15875" max="15875" width="8.6640625" style="805" customWidth="1"/>
    <col min="15876" max="15877" width="10.6640625" style="805" customWidth="1"/>
    <col min="15878" max="15878" width="9.6640625" style="805" customWidth="1"/>
    <col min="15879" max="15879" width="12.6640625" style="805" customWidth="1"/>
    <col min="15880" max="15880" width="10.6640625" style="805" customWidth="1"/>
    <col min="15881" max="15881" width="16.44140625" style="805" customWidth="1"/>
    <col min="15882" max="16128" width="12.44140625" style="805"/>
    <col min="16129" max="16129" width="6.109375" style="805" customWidth="1"/>
    <col min="16130" max="16130" width="41.33203125" style="805" customWidth="1"/>
    <col min="16131" max="16131" width="8.6640625" style="805" customWidth="1"/>
    <col min="16132" max="16133" width="10.6640625" style="805" customWidth="1"/>
    <col min="16134" max="16134" width="9.6640625" style="805" customWidth="1"/>
    <col min="16135" max="16135" width="12.6640625" style="805" customWidth="1"/>
    <col min="16136" max="16136" width="10.6640625" style="805" customWidth="1"/>
    <col min="16137" max="16137" width="16.44140625" style="805" customWidth="1"/>
    <col min="16138" max="16384" width="12.44140625" style="805"/>
  </cols>
  <sheetData>
    <row r="1" spans="1:248" ht="16.5" thickBot="1">
      <c r="A1" s="622" t="str">
        <f>'Data Sheet'!$A$49</f>
        <v xml:space="preserve">Annual Report of KeySpan Gas East Corporation d/b/a National Grid  </v>
      </c>
      <c r="B1" s="1595"/>
      <c r="C1" s="1595"/>
      <c r="D1" s="1595"/>
      <c r="E1" s="1595"/>
      <c r="F1" s="1595"/>
      <c r="G1" s="863"/>
      <c r="H1" s="1660" t="s">
        <v>3419</v>
      </c>
      <c r="I1" s="1601"/>
      <c r="J1" s="1595"/>
      <c r="K1" s="1595"/>
      <c r="L1" s="1595"/>
      <c r="M1" s="1595"/>
      <c r="N1" s="1595"/>
      <c r="O1" s="1595"/>
      <c r="P1" s="1595"/>
      <c r="Q1" s="1595"/>
      <c r="R1" s="1595"/>
      <c r="S1" s="1595"/>
      <c r="T1" s="1595"/>
      <c r="U1" s="1595"/>
      <c r="V1" s="1595"/>
      <c r="W1" s="1595"/>
      <c r="X1" s="1595"/>
      <c r="Y1" s="1595"/>
      <c r="Z1" s="1595"/>
      <c r="AA1" s="1595"/>
      <c r="AB1" s="1595"/>
      <c r="AC1" s="1595"/>
      <c r="AD1" s="1595"/>
      <c r="AE1" s="1595"/>
      <c r="AF1" s="1595"/>
      <c r="AG1" s="1595"/>
      <c r="AH1" s="1595"/>
      <c r="AI1" s="1595"/>
      <c r="AJ1" s="1595"/>
      <c r="AK1" s="1595"/>
      <c r="AL1" s="1595"/>
      <c r="AM1" s="1595"/>
      <c r="AN1" s="1595"/>
      <c r="AO1" s="1595"/>
      <c r="AP1" s="1595"/>
      <c r="AQ1" s="1595"/>
      <c r="AR1" s="1595"/>
      <c r="AS1" s="1595"/>
      <c r="AT1" s="1595"/>
      <c r="AU1" s="1595"/>
      <c r="AV1" s="1595"/>
      <c r="AW1" s="1595"/>
      <c r="AX1" s="1595"/>
      <c r="AY1" s="1595"/>
      <c r="AZ1" s="1595"/>
      <c r="BA1" s="1595"/>
      <c r="BB1" s="1595"/>
      <c r="BC1" s="1595"/>
      <c r="BD1" s="1595"/>
      <c r="BE1" s="1595"/>
      <c r="BF1" s="1595"/>
      <c r="BG1" s="1595"/>
      <c r="BH1" s="1595"/>
      <c r="BI1" s="1595"/>
      <c r="BJ1" s="1595"/>
      <c r="BK1" s="1595"/>
      <c r="BL1" s="1595"/>
      <c r="BM1" s="1595"/>
      <c r="BN1" s="1595"/>
      <c r="BO1" s="1595"/>
      <c r="BP1" s="1595"/>
      <c r="BQ1" s="1595"/>
      <c r="BR1" s="1595"/>
      <c r="BS1" s="1595"/>
      <c r="BT1" s="1595"/>
      <c r="BU1" s="1595"/>
      <c r="BV1" s="1595"/>
      <c r="BW1" s="1595"/>
      <c r="BX1" s="1595"/>
      <c r="BY1" s="1595"/>
      <c r="BZ1" s="1595"/>
      <c r="CA1" s="1595"/>
      <c r="CB1" s="1595"/>
      <c r="CC1" s="1595"/>
      <c r="CD1" s="1595"/>
      <c r="CE1" s="1595"/>
      <c r="CF1" s="1595"/>
      <c r="CG1" s="1595"/>
      <c r="CH1" s="1595"/>
      <c r="CI1" s="1595"/>
      <c r="CJ1" s="1595"/>
      <c r="CK1" s="1595"/>
      <c r="CL1" s="1595"/>
      <c r="CM1" s="1595"/>
      <c r="CN1" s="1595"/>
      <c r="CO1" s="1595"/>
      <c r="CP1" s="1595"/>
      <c r="CQ1" s="1595"/>
      <c r="CR1" s="1595"/>
      <c r="CS1" s="1595"/>
      <c r="CT1" s="1595"/>
      <c r="CU1" s="1595"/>
      <c r="CV1" s="1595"/>
      <c r="CW1" s="1595"/>
      <c r="CX1" s="1595"/>
      <c r="CY1" s="1595"/>
      <c r="CZ1" s="1595"/>
      <c r="DA1" s="1595"/>
      <c r="DB1" s="1595"/>
      <c r="DC1" s="1595"/>
      <c r="DD1" s="1595"/>
      <c r="DE1" s="1595"/>
      <c r="DF1" s="1595"/>
      <c r="DG1" s="1595"/>
      <c r="DH1" s="1595"/>
      <c r="DI1" s="1595"/>
      <c r="DJ1" s="1595"/>
      <c r="DK1" s="1595"/>
      <c r="DL1" s="1595"/>
      <c r="DM1" s="1595"/>
      <c r="DN1" s="1595"/>
      <c r="DO1" s="1595"/>
      <c r="DP1" s="1595"/>
      <c r="DQ1" s="1595"/>
      <c r="DR1" s="1595"/>
      <c r="DS1" s="1595"/>
      <c r="DT1" s="1595"/>
      <c r="DU1" s="1595"/>
      <c r="DV1" s="1595"/>
      <c r="DW1" s="1595"/>
      <c r="DX1" s="1595"/>
      <c r="DY1" s="1595"/>
      <c r="DZ1" s="1595"/>
      <c r="EA1" s="1595"/>
      <c r="EB1" s="1595"/>
      <c r="EC1" s="1595"/>
      <c r="ED1" s="1595"/>
      <c r="EE1" s="1595"/>
      <c r="EF1" s="1595"/>
      <c r="EG1" s="1595"/>
      <c r="EH1" s="1595"/>
      <c r="EI1" s="1595"/>
      <c r="EJ1" s="1595"/>
      <c r="EK1" s="1595"/>
      <c r="EL1" s="1595"/>
      <c r="EM1" s="1595"/>
      <c r="EN1" s="1595"/>
      <c r="EO1" s="1595"/>
      <c r="EP1" s="1595"/>
      <c r="EQ1" s="1595"/>
      <c r="ER1" s="1595"/>
      <c r="ES1" s="1595"/>
      <c r="ET1" s="1595"/>
      <c r="EU1" s="1595"/>
      <c r="EV1" s="1595"/>
      <c r="EW1" s="1595"/>
      <c r="EX1" s="1595"/>
      <c r="EY1" s="1595"/>
      <c r="EZ1" s="1595"/>
      <c r="FA1" s="1595"/>
      <c r="FB1" s="1595"/>
      <c r="FC1" s="1595"/>
      <c r="FD1" s="1595"/>
      <c r="FE1" s="1595"/>
      <c r="FF1" s="1595"/>
      <c r="FG1" s="1595"/>
      <c r="FH1" s="1595"/>
      <c r="FI1" s="1595"/>
      <c r="FJ1" s="1595"/>
      <c r="FK1" s="1595"/>
      <c r="FL1" s="1595"/>
      <c r="FM1" s="1595"/>
      <c r="FN1" s="1595"/>
      <c r="FO1" s="1595"/>
      <c r="FP1" s="1595"/>
      <c r="FQ1" s="1595"/>
      <c r="FR1" s="1595"/>
      <c r="FS1" s="1595"/>
      <c r="FT1" s="1595"/>
      <c r="FU1" s="1595"/>
      <c r="FV1" s="1595"/>
      <c r="FW1" s="1595"/>
      <c r="FX1" s="1595"/>
      <c r="FY1" s="1595"/>
      <c r="FZ1" s="1595"/>
      <c r="GA1" s="1595"/>
      <c r="GB1" s="1595"/>
      <c r="GC1" s="1595"/>
      <c r="GD1" s="1595"/>
      <c r="GE1" s="1595"/>
      <c r="GF1" s="1595"/>
      <c r="GG1" s="1595"/>
      <c r="GH1" s="1595"/>
      <c r="GI1" s="1595"/>
      <c r="GJ1" s="1595"/>
      <c r="GK1" s="1595"/>
      <c r="GL1" s="1595"/>
      <c r="GM1" s="1595"/>
      <c r="GN1" s="1595"/>
      <c r="GO1" s="1595"/>
      <c r="GP1" s="1595"/>
      <c r="GQ1" s="1595"/>
      <c r="GR1" s="1595"/>
      <c r="GS1" s="1595"/>
      <c r="GT1" s="1595"/>
      <c r="GU1" s="1595"/>
      <c r="GV1" s="1595"/>
      <c r="GW1" s="1595"/>
      <c r="GX1" s="1595"/>
      <c r="GY1" s="1595"/>
      <c r="GZ1" s="1595"/>
      <c r="HA1" s="1595"/>
      <c r="HB1" s="1595"/>
      <c r="HC1" s="1595"/>
      <c r="HD1" s="1595"/>
      <c r="HE1" s="1595"/>
      <c r="HF1" s="1595"/>
      <c r="HG1" s="1595"/>
      <c r="HH1" s="1595"/>
      <c r="HI1" s="1595"/>
      <c r="HJ1" s="1595"/>
      <c r="HK1" s="1595"/>
      <c r="HL1" s="1595"/>
      <c r="HM1" s="1595"/>
      <c r="HN1" s="1595"/>
      <c r="HO1" s="1595"/>
      <c r="HP1" s="1595"/>
      <c r="HQ1" s="1595"/>
      <c r="HR1" s="1595"/>
      <c r="HS1" s="1595"/>
      <c r="HT1" s="1595"/>
      <c r="HU1" s="1595"/>
      <c r="HV1" s="1595"/>
      <c r="HW1" s="1595"/>
      <c r="HX1" s="1595"/>
      <c r="HY1" s="1595"/>
      <c r="HZ1" s="1595"/>
      <c r="IA1" s="1595"/>
      <c r="IB1" s="1595"/>
      <c r="IC1" s="1595"/>
      <c r="ID1" s="1595"/>
      <c r="IE1" s="1595"/>
      <c r="IF1" s="1595"/>
      <c r="IG1" s="1595"/>
      <c r="IH1" s="1595"/>
      <c r="II1" s="1595"/>
      <c r="IJ1" s="1595"/>
      <c r="IK1" s="1595"/>
      <c r="IL1" s="1595"/>
      <c r="IM1" s="1595"/>
      <c r="IN1" s="1595"/>
    </row>
    <row r="2" spans="1:248">
      <c r="A2" s="892"/>
      <c r="B2" s="893"/>
      <c r="C2" s="893"/>
      <c r="D2" s="893"/>
      <c r="E2" s="893"/>
      <c r="F2" s="893"/>
      <c r="G2" s="893"/>
      <c r="H2" s="893"/>
      <c r="I2" s="864"/>
    </row>
    <row r="3" spans="1:248" ht="18">
      <c r="A3" s="809" t="s">
        <v>2708</v>
      </c>
      <c r="B3" s="855"/>
      <c r="C3" s="855"/>
      <c r="D3" s="855"/>
      <c r="E3" s="855"/>
      <c r="F3" s="855"/>
      <c r="G3" s="855"/>
      <c r="H3" s="855"/>
      <c r="I3" s="1661"/>
    </row>
    <row r="4" spans="1:248">
      <c r="A4" s="812"/>
      <c r="I4" s="813"/>
    </row>
    <row r="5" spans="1:248">
      <c r="A5" s="1604"/>
      <c r="B5" s="1595" t="s">
        <v>2782</v>
      </c>
      <c r="C5" s="1595"/>
      <c r="D5" s="1595"/>
      <c r="E5" s="1595"/>
      <c r="F5" s="1595"/>
      <c r="G5" s="1595"/>
      <c r="H5" s="1595"/>
      <c r="I5" s="1605"/>
      <c r="J5" s="1595"/>
      <c r="K5" s="1595"/>
      <c r="L5" s="1595"/>
      <c r="M5" s="1595"/>
      <c r="N5" s="1595"/>
      <c r="O5" s="1595"/>
      <c r="P5" s="1595"/>
      <c r="Q5" s="1595"/>
      <c r="R5" s="1595"/>
      <c r="S5" s="1595"/>
      <c r="T5" s="1595"/>
      <c r="U5" s="1595"/>
      <c r="V5" s="1595"/>
      <c r="W5" s="1595"/>
      <c r="X5" s="1595"/>
      <c r="Y5" s="1595"/>
      <c r="Z5" s="1595"/>
      <c r="AA5" s="1595"/>
      <c r="AB5" s="1595"/>
      <c r="AC5" s="1595"/>
      <c r="AD5" s="1595"/>
      <c r="AE5" s="1595"/>
      <c r="AF5" s="1595"/>
      <c r="AG5" s="1595"/>
      <c r="AH5" s="1595"/>
      <c r="AI5" s="1595"/>
      <c r="AJ5" s="1595"/>
      <c r="AK5" s="1595"/>
      <c r="AL5" s="1595"/>
      <c r="AM5" s="1595"/>
      <c r="AN5" s="1595"/>
      <c r="AO5" s="1595"/>
      <c r="AP5" s="1595"/>
      <c r="AQ5" s="1595"/>
      <c r="AR5" s="1595"/>
      <c r="AS5" s="1595"/>
      <c r="AT5" s="1595"/>
      <c r="AU5" s="1595"/>
      <c r="AV5" s="1595"/>
      <c r="AW5" s="1595"/>
      <c r="AX5" s="1595"/>
      <c r="AY5" s="1595"/>
      <c r="AZ5" s="1595"/>
      <c r="BA5" s="1595"/>
      <c r="BB5" s="1595"/>
      <c r="BC5" s="1595"/>
      <c r="BD5" s="1595"/>
      <c r="BE5" s="1595"/>
      <c r="BF5" s="1595"/>
      <c r="BG5" s="1595"/>
      <c r="BH5" s="1595"/>
      <c r="BI5" s="1595"/>
      <c r="BJ5" s="1595"/>
      <c r="BK5" s="1595"/>
      <c r="BL5" s="1595"/>
      <c r="BM5" s="1595"/>
      <c r="BN5" s="1595"/>
      <c r="BO5" s="1595"/>
      <c r="BP5" s="1595"/>
      <c r="BQ5" s="1595"/>
      <c r="BR5" s="1595"/>
      <c r="BS5" s="1595"/>
      <c r="BT5" s="1595"/>
      <c r="BU5" s="1595"/>
      <c r="BV5" s="1595"/>
      <c r="BW5" s="1595"/>
      <c r="BX5" s="1595"/>
      <c r="BY5" s="1595"/>
      <c r="BZ5" s="1595"/>
      <c r="CA5" s="1595"/>
      <c r="CB5" s="1595"/>
      <c r="CC5" s="1595"/>
      <c r="CD5" s="1595"/>
      <c r="CE5" s="1595"/>
      <c r="CF5" s="1595"/>
      <c r="CG5" s="1595"/>
      <c r="CH5" s="1595"/>
      <c r="CI5" s="1595"/>
      <c r="CJ5" s="1595"/>
      <c r="CK5" s="1595"/>
      <c r="CL5" s="1595"/>
      <c r="CM5" s="1595"/>
      <c r="CN5" s="1595"/>
      <c r="CO5" s="1595"/>
      <c r="CP5" s="1595"/>
      <c r="CQ5" s="1595"/>
      <c r="CR5" s="1595"/>
      <c r="CS5" s="1595"/>
      <c r="CT5" s="1595"/>
      <c r="CU5" s="1595"/>
      <c r="CV5" s="1595"/>
      <c r="CW5" s="1595"/>
      <c r="CX5" s="1595"/>
      <c r="CY5" s="1595"/>
      <c r="CZ5" s="1595"/>
      <c r="DA5" s="1595"/>
      <c r="DB5" s="1595"/>
      <c r="DC5" s="1595"/>
      <c r="DD5" s="1595"/>
      <c r="DE5" s="1595"/>
      <c r="DF5" s="1595"/>
      <c r="DG5" s="1595"/>
      <c r="DH5" s="1595"/>
      <c r="DI5" s="1595"/>
      <c r="DJ5" s="1595"/>
      <c r="DK5" s="1595"/>
      <c r="DL5" s="1595"/>
      <c r="DM5" s="1595"/>
      <c r="DN5" s="1595"/>
      <c r="DO5" s="1595"/>
      <c r="DP5" s="1595"/>
      <c r="DQ5" s="1595"/>
      <c r="DR5" s="1595"/>
      <c r="DS5" s="1595"/>
      <c r="DT5" s="1595"/>
      <c r="DU5" s="1595"/>
      <c r="DV5" s="1595"/>
      <c r="DW5" s="1595"/>
      <c r="DX5" s="1595"/>
      <c r="DY5" s="1595"/>
      <c r="DZ5" s="1595"/>
      <c r="EA5" s="1595"/>
      <c r="EB5" s="1595"/>
      <c r="EC5" s="1595"/>
      <c r="ED5" s="1595"/>
      <c r="EE5" s="1595"/>
      <c r="EF5" s="1595"/>
      <c r="EG5" s="1595"/>
      <c r="EH5" s="1595"/>
      <c r="EI5" s="1595"/>
      <c r="EJ5" s="1595"/>
      <c r="EK5" s="1595"/>
      <c r="EL5" s="1595"/>
      <c r="EM5" s="1595"/>
      <c r="EN5" s="1595"/>
      <c r="EO5" s="1595"/>
      <c r="EP5" s="1595"/>
      <c r="EQ5" s="1595"/>
      <c r="ER5" s="1595"/>
      <c r="ES5" s="1595"/>
      <c r="ET5" s="1595"/>
      <c r="EU5" s="1595"/>
      <c r="EV5" s="1595"/>
      <c r="EW5" s="1595"/>
      <c r="EX5" s="1595"/>
      <c r="EY5" s="1595"/>
      <c r="EZ5" s="1595"/>
      <c r="FA5" s="1595"/>
      <c r="FB5" s="1595"/>
      <c r="FC5" s="1595"/>
      <c r="FD5" s="1595"/>
      <c r="FE5" s="1595"/>
      <c r="FF5" s="1595"/>
      <c r="FG5" s="1595"/>
      <c r="FH5" s="1595"/>
      <c r="FI5" s="1595"/>
      <c r="FJ5" s="1595"/>
      <c r="FK5" s="1595"/>
      <c r="FL5" s="1595"/>
      <c r="FM5" s="1595"/>
      <c r="FN5" s="1595"/>
      <c r="FO5" s="1595"/>
      <c r="FP5" s="1595"/>
      <c r="FQ5" s="1595"/>
      <c r="FR5" s="1595"/>
      <c r="FS5" s="1595"/>
      <c r="FT5" s="1595"/>
      <c r="FU5" s="1595"/>
      <c r="FV5" s="1595"/>
      <c r="FW5" s="1595"/>
      <c r="FX5" s="1595"/>
      <c r="FY5" s="1595"/>
      <c r="FZ5" s="1595"/>
      <c r="GA5" s="1595"/>
      <c r="GB5" s="1595"/>
      <c r="GC5" s="1595"/>
      <c r="GD5" s="1595"/>
      <c r="GE5" s="1595"/>
      <c r="GF5" s="1595"/>
      <c r="GG5" s="1595"/>
      <c r="GH5" s="1595"/>
      <c r="GI5" s="1595"/>
      <c r="GJ5" s="1595"/>
      <c r="GK5" s="1595"/>
      <c r="GL5" s="1595"/>
      <c r="GM5" s="1595"/>
      <c r="GN5" s="1595"/>
      <c r="GO5" s="1595"/>
      <c r="GP5" s="1595"/>
      <c r="GQ5" s="1595"/>
      <c r="GR5" s="1595"/>
      <c r="GS5" s="1595"/>
      <c r="GT5" s="1595"/>
      <c r="GU5" s="1595"/>
      <c r="GV5" s="1595"/>
      <c r="GW5" s="1595"/>
      <c r="GX5" s="1595"/>
      <c r="GY5" s="1595"/>
      <c r="GZ5" s="1595"/>
      <c r="HA5" s="1595"/>
      <c r="HB5" s="1595"/>
      <c r="HC5" s="1595"/>
      <c r="HD5" s="1595"/>
      <c r="HE5" s="1595"/>
      <c r="HF5" s="1595"/>
      <c r="HG5" s="1595"/>
      <c r="HH5" s="1595"/>
      <c r="HI5" s="1595"/>
      <c r="HJ5" s="1595"/>
      <c r="HK5" s="1595"/>
      <c r="HL5" s="1595"/>
      <c r="HM5" s="1595"/>
      <c r="HN5" s="1595"/>
      <c r="HO5" s="1595"/>
      <c r="HP5" s="1595"/>
      <c r="HQ5" s="1595"/>
      <c r="HR5" s="1595"/>
      <c r="HS5" s="1595"/>
      <c r="HT5" s="1595"/>
      <c r="HU5" s="1595"/>
      <c r="HV5" s="1595"/>
      <c r="HW5" s="1595"/>
      <c r="HX5" s="1595"/>
      <c r="HY5" s="1595"/>
      <c r="HZ5" s="1595"/>
      <c r="IA5" s="1595"/>
      <c r="IB5" s="1595"/>
      <c r="IC5" s="1595"/>
      <c r="ID5" s="1595"/>
      <c r="IE5" s="1595"/>
      <c r="IF5" s="1595"/>
      <c r="IG5" s="1595"/>
      <c r="IH5" s="1595"/>
      <c r="II5" s="1595"/>
      <c r="IJ5" s="1595"/>
      <c r="IK5" s="1595"/>
      <c r="IL5" s="1595"/>
      <c r="IM5" s="1595"/>
      <c r="IN5" s="1595"/>
    </row>
    <row r="6" spans="1:248">
      <c r="A6" s="1604"/>
      <c r="B6" s="1595" t="s">
        <v>2783</v>
      </c>
      <c r="C6" s="1595"/>
      <c r="D6" s="1595"/>
      <c r="E6" s="1595"/>
      <c r="F6" s="1595"/>
      <c r="G6" s="1595"/>
      <c r="H6" s="1595"/>
      <c r="I6" s="1605"/>
      <c r="J6" s="1595"/>
      <c r="K6" s="1595"/>
      <c r="L6" s="1595"/>
      <c r="M6" s="1595"/>
      <c r="N6" s="1595"/>
      <c r="O6" s="1595"/>
      <c r="P6" s="1595"/>
      <c r="Q6" s="1595"/>
      <c r="R6" s="1595"/>
      <c r="S6" s="1595"/>
      <c r="T6" s="1595"/>
      <c r="U6" s="1595"/>
      <c r="V6" s="1595"/>
      <c r="W6" s="1595"/>
      <c r="X6" s="1595"/>
      <c r="Y6" s="1595"/>
      <c r="Z6" s="1595"/>
      <c r="AA6" s="1595"/>
      <c r="AB6" s="1595"/>
      <c r="AC6" s="1595"/>
      <c r="AD6" s="1595"/>
      <c r="AE6" s="1595"/>
      <c r="AF6" s="1595"/>
      <c r="AG6" s="1595"/>
      <c r="AH6" s="1595"/>
      <c r="AI6" s="1595"/>
      <c r="AJ6" s="1595"/>
      <c r="AK6" s="1595"/>
      <c r="AL6" s="1595"/>
      <c r="AM6" s="1595"/>
      <c r="AN6" s="1595"/>
      <c r="AO6" s="1595"/>
      <c r="AP6" s="1595"/>
      <c r="AQ6" s="1595"/>
      <c r="AR6" s="1595"/>
      <c r="AS6" s="1595"/>
      <c r="AT6" s="1595"/>
      <c r="AU6" s="1595"/>
      <c r="AV6" s="1595"/>
      <c r="AW6" s="1595"/>
      <c r="AX6" s="1595"/>
      <c r="AY6" s="1595"/>
      <c r="AZ6" s="1595"/>
      <c r="BA6" s="1595"/>
      <c r="BB6" s="1595"/>
      <c r="BC6" s="1595"/>
      <c r="BD6" s="1595"/>
      <c r="BE6" s="1595"/>
      <c r="BF6" s="1595"/>
      <c r="BG6" s="1595"/>
      <c r="BH6" s="1595"/>
      <c r="BI6" s="1595"/>
      <c r="BJ6" s="1595"/>
      <c r="BK6" s="1595"/>
      <c r="BL6" s="1595"/>
      <c r="BM6" s="1595"/>
      <c r="BN6" s="1595"/>
      <c r="BO6" s="1595"/>
      <c r="BP6" s="1595"/>
      <c r="BQ6" s="1595"/>
      <c r="BR6" s="1595"/>
      <c r="BS6" s="1595"/>
      <c r="BT6" s="1595"/>
      <c r="BU6" s="1595"/>
      <c r="BV6" s="1595"/>
      <c r="BW6" s="1595"/>
      <c r="BX6" s="1595"/>
      <c r="BY6" s="1595"/>
      <c r="BZ6" s="1595"/>
      <c r="CA6" s="1595"/>
      <c r="CB6" s="1595"/>
      <c r="CC6" s="1595"/>
      <c r="CD6" s="1595"/>
      <c r="CE6" s="1595"/>
      <c r="CF6" s="1595"/>
      <c r="CG6" s="1595"/>
      <c r="CH6" s="1595"/>
      <c r="CI6" s="1595"/>
      <c r="CJ6" s="1595"/>
      <c r="CK6" s="1595"/>
      <c r="CL6" s="1595"/>
      <c r="CM6" s="1595"/>
      <c r="CN6" s="1595"/>
      <c r="CO6" s="1595"/>
      <c r="CP6" s="1595"/>
      <c r="CQ6" s="1595"/>
      <c r="CR6" s="1595"/>
      <c r="CS6" s="1595"/>
      <c r="CT6" s="1595"/>
      <c r="CU6" s="1595"/>
      <c r="CV6" s="1595"/>
      <c r="CW6" s="1595"/>
      <c r="CX6" s="1595"/>
      <c r="CY6" s="1595"/>
      <c r="CZ6" s="1595"/>
      <c r="DA6" s="1595"/>
      <c r="DB6" s="1595"/>
      <c r="DC6" s="1595"/>
      <c r="DD6" s="1595"/>
      <c r="DE6" s="1595"/>
      <c r="DF6" s="1595"/>
      <c r="DG6" s="1595"/>
      <c r="DH6" s="1595"/>
      <c r="DI6" s="1595"/>
      <c r="DJ6" s="1595"/>
      <c r="DK6" s="1595"/>
      <c r="DL6" s="1595"/>
      <c r="DM6" s="1595"/>
      <c r="DN6" s="1595"/>
      <c r="DO6" s="1595"/>
      <c r="DP6" s="1595"/>
      <c r="DQ6" s="1595"/>
      <c r="DR6" s="1595"/>
      <c r="DS6" s="1595"/>
      <c r="DT6" s="1595"/>
      <c r="DU6" s="1595"/>
      <c r="DV6" s="1595"/>
      <c r="DW6" s="1595"/>
      <c r="DX6" s="1595"/>
      <c r="DY6" s="1595"/>
      <c r="DZ6" s="1595"/>
      <c r="EA6" s="1595"/>
      <c r="EB6" s="1595"/>
      <c r="EC6" s="1595"/>
      <c r="ED6" s="1595"/>
      <c r="EE6" s="1595"/>
      <c r="EF6" s="1595"/>
      <c r="EG6" s="1595"/>
      <c r="EH6" s="1595"/>
      <c r="EI6" s="1595"/>
      <c r="EJ6" s="1595"/>
      <c r="EK6" s="1595"/>
      <c r="EL6" s="1595"/>
      <c r="EM6" s="1595"/>
      <c r="EN6" s="1595"/>
      <c r="EO6" s="1595"/>
      <c r="EP6" s="1595"/>
      <c r="EQ6" s="1595"/>
      <c r="ER6" s="1595"/>
      <c r="ES6" s="1595"/>
      <c r="ET6" s="1595"/>
      <c r="EU6" s="1595"/>
      <c r="EV6" s="1595"/>
      <c r="EW6" s="1595"/>
      <c r="EX6" s="1595"/>
      <c r="EY6" s="1595"/>
      <c r="EZ6" s="1595"/>
      <c r="FA6" s="1595"/>
      <c r="FB6" s="1595"/>
      <c r="FC6" s="1595"/>
      <c r="FD6" s="1595"/>
      <c r="FE6" s="1595"/>
      <c r="FF6" s="1595"/>
      <c r="FG6" s="1595"/>
      <c r="FH6" s="1595"/>
      <c r="FI6" s="1595"/>
      <c r="FJ6" s="1595"/>
      <c r="FK6" s="1595"/>
      <c r="FL6" s="1595"/>
      <c r="FM6" s="1595"/>
      <c r="FN6" s="1595"/>
      <c r="FO6" s="1595"/>
      <c r="FP6" s="1595"/>
      <c r="FQ6" s="1595"/>
      <c r="FR6" s="1595"/>
      <c r="FS6" s="1595"/>
      <c r="FT6" s="1595"/>
      <c r="FU6" s="1595"/>
      <c r="FV6" s="1595"/>
      <c r="FW6" s="1595"/>
      <c r="FX6" s="1595"/>
      <c r="FY6" s="1595"/>
      <c r="FZ6" s="1595"/>
      <c r="GA6" s="1595"/>
      <c r="GB6" s="1595"/>
      <c r="GC6" s="1595"/>
      <c r="GD6" s="1595"/>
      <c r="GE6" s="1595"/>
      <c r="GF6" s="1595"/>
      <c r="GG6" s="1595"/>
      <c r="GH6" s="1595"/>
      <c r="GI6" s="1595"/>
      <c r="GJ6" s="1595"/>
      <c r="GK6" s="1595"/>
      <c r="GL6" s="1595"/>
      <c r="GM6" s="1595"/>
      <c r="GN6" s="1595"/>
      <c r="GO6" s="1595"/>
      <c r="GP6" s="1595"/>
      <c r="GQ6" s="1595"/>
      <c r="GR6" s="1595"/>
      <c r="GS6" s="1595"/>
      <c r="GT6" s="1595"/>
      <c r="GU6" s="1595"/>
      <c r="GV6" s="1595"/>
      <c r="GW6" s="1595"/>
      <c r="GX6" s="1595"/>
      <c r="GY6" s="1595"/>
      <c r="GZ6" s="1595"/>
      <c r="HA6" s="1595"/>
      <c r="HB6" s="1595"/>
      <c r="HC6" s="1595"/>
      <c r="HD6" s="1595"/>
      <c r="HE6" s="1595"/>
      <c r="HF6" s="1595"/>
      <c r="HG6" s="1595"/>
      <c r="HH6" s="1595"/>
      <c r="HI6" s="1595"/>
      <c r="HJ6" s="1595"/>
      <c r="HK6" s="1595"/>
      <c r="HL6" s="1595"/>
      <c r="HM6" s="1595"/>
      <c r="HN6" s="1595"/>
      <c r="HO6" s="1595"/>
      <c r="HP6" s="1595"/>
      <c r="HQ6" s="1595"/>
      <c r="HR6" s="1595"/>
      <c r="HS6" s="1595"/>
      <c r="HT6" s="1595"/>
      <c r="HU6" s="1595"/>
      <c r="HV6" s="1595"/>
      <c r="HW6" s="1595"/>
      <c r="HX6" s="1595"/>
      <c r="HY6" s="1595"/>
      <c r="HZ6" s="1595"/>
      <c r="IA6" s="1595"/>
      <c r="IB6" s="1595"/>
      <c r="IC6" s="1595"/>
      <c r="ID6" s="1595"/>
      <c r="IE6" s="1595"/>
      <c r="IF6" s="1595"/>
      <c r="IG6" s="1595"/>
      <c r="IH6" s="1595"/>
      <c r="II6" s="1595"/>
      <c r="IJ6" s="1595"/>
      <c r="IK6" s="1595"/>
      <c r="IL6" s="1595"/>
      <c r="IM6" s="1595"/>
      <c r="IN6" s="1595"/>
    </row>
    <row r="7" spans="1:248">
      <c r="A7" s="1604"/>
      <c r="B7" s="1595" t="s">
        <v>1498</v>
      </c>
      <c r="C7" s="1595"/>
      <c r="D7" s="1595"/>
      <c r="E7" s="1595"/>
      <c r="F7" s="1595"/>
      <c r="G7" s="1595"/>
      <c r="H7" s="1595"/>
      <c r="I7" s="1605"/>
      <c r="J7" s="1595"/>
      <c r="K7" s="1595"/>
      <c r="L7" s="1595"/>
      <c r="M7" s="1595"/>
      <c r="N7" s="1595"/>
      <c r="O7" s="1595"/>
      <c r="P7" s="1595"/>
      <c r="Q7" s="1595"/>
      <c r="R7" s="1595"/>
      <c r="S7" s="1595"/>
      <c r="T7" s="1595"/>
      <c r="U7" s="1595"/>
      <c r="V7" s="1595"/>
      <c r="W7" s="1595"/>
      <c r="X7" s="1595"/>
      <c r="Y7" s="1595"/>
      <c r="Z7" s="1595"/>
      <c r="AA7" s="1595"/>
      <c r="AB7" s="1595"/>
      <c r="AC7" s="1595"/>
      <c r="AD7" s="1595"/>
      <c r="AE7" s="1595"/>
      <c r="AF7" s="1595"/>
      <c r="AG7" s="1595"/>
      <c r="AH7" s="1595"/>
      <c r="AI7" s="1595"/>
      <c r="AJ7" s="1595"/>
      <c r="AK7" s="1595"/>
      <c r="AL7" s="1595"/>
      <c r="AM7" s="1595"/>
      <c r="AN7" s="1595"/>
      <c r="AO7" s="1595"/>
      <c r="AP7" s="1595"/>
      <c r="AQ7" s="1595"/>
      <c r="AR7" s="1595"/>
      <c r="AS7" s="1595"/>
      <c r="AT7" s="1595"/>
      <c r="AU7" s="1595"/>
      <c r="AV7" s="1595"/>
      <c r="AW7" s="1595"/>
      <c r="AX7" s="1595"/>
      <c r="AY7" s="1595"/>
      <c r="AZ7" s="1595"/>
      <c r="BA7" s="1595"/>
      <c r="BB7" s="1595"/>
      <c r="BC7" s="1595"/>
      <c r="BD7" s="1595"/>
      <c r="BE7" s="1595"/>
      <c r="BF7" s="1595"/>
      <c r="BG7" s="1595"/>
      <c r="BH7" s="1595"/>
      <c r="BI7" s="1595"/>
      <c r="BJ7" s="1595"/>
      <c r="BK7" s="1595"/>
      <c r="BL7" s="1595"/>
      <c r="BM7" s="1595"/>
      <c r="BN7" s="1595"/>
      <c r="BO7" s="1595"/>
      <c r="BP7" s="1595"/>
      <c r="BQ7" s="1595"/>
      <c r="BR7" s="1595"/>
      <c r="BS7" s="1595"/>
      <c r="BT7" s="1595"/>
      <c r="BU7" s="1595"/>
      <c r="BV7" s="1595"/>
      <c r="BW7" s="1595"/>
      <c r="BX7" s="1595"/>
      <c r="BY7" s="1595"/>
      <c r="BZ7" s="1595"/>
      <c r="CA7" s="1595"/>
      <c r="CB7" s="1595"/>
      <c r="CC7" s="1595"/>
      <c r="CD7" s="1595"/>
      <c r="CE7" s="1595"/>
      <c r="CF7" s="1595"/>
      <c r="CG7" s="1595"/>
      <c r="CH7" s="1595"/>
      <c r="CI7" s="1595"/>
      <c r="CJ7" s="1595"/>
      <c r="CK7" s="1595"/>
      <c r="CL7" s="1595"/>
      <c r="CM7" s="1595"/>
      <c r="CN7" s="1595"/>
      <c r="CO7" s="1595"/>
      <c r="CP7" s="1595"/>
      <c r="CQ7" s="1595"/>
      <c r="CR7" s="1595"/>
      <c r="CS7" s="1595"/>
      <c r="CT7" s="1595"/>
      <c r="CU7" s="1595"/>
      <c r="CV7" s="1595"/>
      <c r="CW7" s="1595"/>
      <c r="CX7" s="1595"/>
      <c r="CY7" s="1595"/>
      <c r="CZ7" s="1595"/>
      <c r="DA7" s="1595"/>
      <c r="DB7" s="1595"/>
      <c r="DC7" s="1595"/>
      <c r="DD7" s="1595"/>
      <c r="DE7" s="1595"/>
      <c r="DF7" s="1595"/>
      <c r="DG7" s="1595"/>
      <c r="DH7" s="1595"/>
      <c r="DI7" s="1595"/>
      <c r="DJ7" s="1595"/>
      <c r="DK7" s="1595"/>
      <c r="DL7" s="1595"/>
      <c r="DM7" s="1595"/>
      <c r="DN7" s="1595"/>
      <c r="DO7" s="1595"/>
      <c r="DP7" s="1595"/>
      <c r="DQ7" s="1595"/>
      <c r="DR7" s="1595"/>
      <c r="DS7" s="1595"/>
      <c r="DT7" s="1595"/>
      <c r="DU7" s="1595"/>
      <c r="DV7" s="1595"/>
      <c r="DW7" s="1595"/>
      <c r="DX7" s="1595"/>
      <c r="DY7" s="1595"/>
      <c r="DZ7" s="1595"/>
      <c r="EA7" s="1595"/>
      <c r="EB7" s="1595"/>
      <c r="EC7" s="1595"/>
      <c r="ED7" s="1595"/>
      <c r="EE7" s="1595"/>
      <c r="EF7" s="1595"/>
      <c r="EG7" s="1595"/>
      <c r="EH7" s="1595"/>
      <c r="EI7" s="1595"/>
      <c r="EJ7" s="1595"/>
      <c r="EK7" s="1595"/>
      <c r="EL7" s="1595"/>
      <c r="EM7" s="1595"/>
      <c r="EN7" s="1595"/>
      <c r="EO7" s="1595"/>
      <c r="EP7" s="1595"/>
      <c r="EQ7" s="1595"/>
      <c r="ER7" s="1595"/>
      <c r="ES7" s="1595"/>
      <c r="ET7" s="1595"/>
      <c r="EU7" s="1595"/>
      <c r="EV7" s="1595"/>
      <c r="EW7" s="1595"/>
      <c r="EX7" s="1595"/>
      <c r="EY7" s="1595"/>
      <c r="EZ7" s="1595"/>
      <c r="FA7" s="1595"/>
      <c r="FB7" s="1595"/>
      <c r="FC7" s="1595"/>
      <c r="FD7" s="1595"/>
      <c r="FE7" s="1595"/>
      <c r="FF7" s="1595"/>
      <c r="FG7" s="1595"/>
      <c r="FH7" s="1595"/>
      <c r="FI7" s="1595"/>
      <c r="FJ7" s="1595"/>
      <c r="FK7" s="1595"/>
      <c r="FL7" s="1595"/>
      <c r="FM7" s="1595"/>
      <c r="FN7" s="1595"/>
      <c r="FO7" s="1595"/>
      <c r="FP7" s="1595"/>
      <c r="FQ7" s="1595"/>
      <c r="FR7" s="1595"/>
      <c r="FS7" s="1595"/>
      <c r="FT7" s="1595"/>
      <c r="FU7" s="1595"/>
      <c r="FV7" s="1595"/>
      <c r="FW7" s="1595"/>
      <c r="FX7" s="1595"/>
      <c r="FY7" s="1595"/>
      <c r="FZ7" s="1595"/>
      <c r="GA7" s="1595"/>
      <c r="GB7" s="1595"/>
      <c r="GC7" s="1595"/>
      <c r="GD7" s="1595"/>
      <c r="GE7" s="1595"/>
      <c r="GF7" s="1595"/>
      <c r="GG7" s="1595"/>
      <c r="GH7" s="1595"/>
      <c r="GI7" s="1595"/>
      <c r="GJ7" s="1595"/>
      <c r="GK7" s="1595"/>
      <c r="GL7" s="1595"/>
      <c r="GM7" s="1595"/>
      <c r="GN7" s="1595"/>
      <c r="GO7" s="1595"/>
      <c r="GP7" s="1595"/>
      <c r="GQ7" s="1595"/>
      <c r="GR7" s="1595"/>
      <c r="GS7" s="1595"/>
      <c r="GT7" s="1595"/>
      <c r="GU7" s="1595"/>
      <c r="GV7" s="1595"/>
      <c r="GW7" s="1595"/>
      <c r="GX7" s="1595"/>
      <c r="GY7" s="1595"/>
      <c r="GZ7" s="1595"/>
      <c r="HA7" s="1595"/>
      <c r="HB7" s="1595"/>
      <c r="HC7" s="1595"/>
      <c r="HD7" s="1595"/>
      <c r="HE7" s="1595"/>
      <c r="HF7" s="1595"/>
      <c r="HG7" s="1595"/>
      <c r="HH7" s="1595"/>
      <c r="HI7" s="1595"/>
      <c r="HJ7" s="1595"/>
      <c r="HK7" s="1595"/>
      <c r="HL7" s="1595"/>
      <c r="HM7" s="1595"/>
      <c r="HN7" s="1595"/>
      <c r="HO7" s="1595"/>
      <c r="HP7" s="1595"/>
      <c r="HQ7" s="1595"/>
      <c r="HR7" s="1595"/>
      <c r="HS7" s="1595"/>
      <c r="HT7" s="1595"/>
      <c r="HU7" s="1595"/>
      <c r="HV7" s="1595"/>
      <c r="HW7" s="1595"/>
      <c r="HX7" s="1595"/>
      <c r="HY7" s="1595"/>
      <c r="HZ7" s="1595"/>
      <c r="IA7" s="1595"/>
      <c r="IB7" s="1595"/>
      <c r="IC7" s="1595"/>
      <c r="ID7" s="1595"/>
      <c r="IE7" s="1595"/>
      <c r="IF7" s="1595"/>
      <c r="IG7" s="1595"/>
      <c r="IH7" s="1595"/>
      <c r="II7" s="1595"/>
      <c r="IJ7" s="1595"/>
      <c r="IK7" s="1595"/>
      <c r="IL7" s="1595"/>
      <c r="IM7" s="1595"/>
      <c r="IN7" s="1595"/>
    </row>
    <row r="8" spans="1:248">
      <c r="A8" s="1604"/>
      <c r="B8" s="1595" t="s">
        <v>2513</v>
      </c>
      <c r="C8" s="1595"/>
      <c r="D8" s="1595"/>
      <c r="E8" s="1595"/>
      <c r="F8" s="1595"/>
      <c r="G8" s="1595"/>
      <c r="H8" s="1595"/>
      <c r="I8" s="1605"/>
      <c r="J8" s="1595"/>
      <c r="K8" s="1595"/>
      <c r="L8" s="1595"/>
      <c r="M8" s="1595"/>
      <c r="N8" s="1595"/>
      <c r="O8" s="1595"/>
      <c r="P8" s="1595"/>
      <c r="Q8" s="1595"/>
      <c r="R8" s="1595"/>
      <c r="S8" s="1595"/>
      <c r="T8" s="1595"/>
      <c r="U8" s="1595"/>
      <c r="V8" s="1595"/>
      <c r="W8" s="1595"/>
      <c r="X8" s="1595"/>
      <c r="Y8" s="1595"/>
      <c r="Z8" s="1595"/>
      <c r="AA8" s="1595"/>
      <c r="AB8" s="1595"/>
      <c r="AC8" s="1595"/>
      <c r="AD8" s="1595"/>
      <c r="AE8" s="1595"/>
      <c r="AF8" s="1595"/>
      <c r="AG8" s="1595"/>
      <c r="AH8" s="1595"/>
      <c r="AI8" s="1595"/>
      <c r="AJ8" s="1595"/>
      <c r="AK8" s="1595"/>
      <c r="AL8" s="1595"/>
      <c r="AM8" s="1595"/>
      <c r="AN8" s="1595"/>
      <c r="AO8" s="1595"/>
      <c r="AP8" s="1595"/>
      <c r="AQ8" s="1595"/>
      <c r="AR8" s="1595"/>
      <c r="AS8" s="1595"/>
      <c r="AT8" s="1595"/>
      <c r="AU8" s="1595"/>
      <c r="AV8" s="1595"/>
      <c r="AW8" s="1595"/>
      <c r="AX8" s="1595"/>
      <c r="AY8" s="1595"/>
      <c r="AZ8" s="1595"/>
      <c r="BA8" s="1595"/>
      <c r="BB8" s="1595"/>
      <c r="BC8" s="1595"/>
      <c r="BD8" s="1595"/>
      <c r="BE8" s="1595"/>
      <c r="BF8" s="1595"/>
      <c r="BG8" s="1595"/>
      <c r="BH8" s="1595"/>
      <c r="BI8" s="1595"/>
      <c r="BJ8" s="1595"/>
      <c r="BK8" s="1595"/>
      <c r="BL8" s="1595"/>
      <c r="BM8" s="1595"/>
      <c r="BN8" s="1595"/>
      <c r="BO8" s="1595"/>
      <c r="BP8" s="1595"/>
      <c r="BQ8" s="1595"/>
      <c r="BR8" s="1595"/>
      <c r="BS8" s="1595"/>
      <c r="BT8" s="1595"/>
      <c r="BU8" s="1595"/>
      <c r="BV8" s="1595"/>
      <c r="BW8" s="1595"/>
      <c r="BX8" s="1595"/>
      <c r="BY8" s="1595"/>
      <c r="BZ8" s="1595"/>
      <c r="CA8" s="1595"/>
      <c r="CB8" s="1595"/>
      <c r="CC8" s="1595"/>
      <c r="CD8" s="1595"/>
      <c r="CE8" s="1595"/>
      <c r="CF8" s="1595"/>
      <c r="CG8" s="1595"/>
      <c r="CH8" s="1595"/>
      <c r="CI8" s="1595"/>
      <c r="CJ8" s="1595"/>
      <c r="CK8" s="1595"/>
      <c r="CL8" s="1595"/>
      <c r="CM8" s="1595"/>
      <c r="CN8" s="1595"/>
      <c r="CO8" s="1595"/>
      <c r="CP8" s="1595"/>
      <c r="CQ8" s="1595"/>
      <c r="CR8" s="1595"/>
      <c r="CS8" s="1595"/>
      <c r="CT8" s="1595"/>
      <c r="CU8" s="1595"/>
      <c r="CV8" s="1595"/>
      <c r="CW8" s="1595"/>
      <c r="CX8" s="1595"/>
      <c r="CY8" s="1595"/>
      <c r="CZ8" s="1595"/>
      <c r="DA8" s="1595"/>
      <c r="DB8" s="1595"/>
      <c r="DC8" s="1595"/>
      <c r="DD8" s="1595"/>
      <c r="DE8" s="1595"/>
      <c r="DF8" s="1595"/>
      <c r="DG8" s="1595"/>
      <c r="DH8" s="1595"/>
      <c r="DI8" s="1595"/>
      <c r="DJ8" s="1595"/>
      <c r="DK8" s="1595"/>
      <c r="DL8" s="1595"/>
      <c r="DM8" s="1595"/>
      <c r="DN8" s="1595"/>
      <c r="DO8" s="1595"/>
      <c r="DP8" s="1595"/>
      <c r="DQ8" s="1595"/>
      <c r="DR8" s="1595"/>
      <c r="DS8" s="1595"/>
      <c r="DT8" s="1595"/>
      <c r="DU8" s="1595"/>
      <c r="DV8" s="1595"/>
      <c r="DW8" s="1595"/>
      <c r="DX8" s="1595"/>
      <c r="DY8" s="1595"/>
      <c r="DZ8" s="1595"/>
      <c r="EA8" s="1595"/>
      <c r="EB8" s="1595"/>
      <c r="EC8" s="1595"/>
      <c r="ED8" s="1595"/>
      <c r="EE8" s="1595"/>
      <c r="EF8" s="1595"/>
      <c r="EG8" s="1595"/>
      <c r="EH8" s="1595"/>
      <c r="EI8" s="1595"/>
      <c r="EJ8" s="1595"/>
      <c r="EK8" s="1595"/>
      <c r="EL8" s="1595"/>
      <c r="EM8" s="1595"/>
      <c r="EN8" s="1595"/>
      <c r="EO8" s="1595"/>
      <c r="EP8" s="1595"/>
      <c r="EQ8" s="1595"/>
      <c r="ER8" s="1595"/>
      <c r="ES8" s="1595"/>
      <c r="ET8" s="1595"/>
      <c r="EU8" s="1595"/>
      <c r="EV8" s="1595"/>
      <c r="EW8" s="1595"/>
      <c r="EX8" s="1595"/>
      <c r="EY8" s="1595"/>
      <c r="EZ8" s="1595"/>
      <c r="FA8" s="1595"/>
      <c r="FB8" s="1595"/>
      <c r="FC8" s="1595"/>
      <c r="FD8" s="1595"/>
      <c r="FE8" s="1595"/>
      <c r="FF8" s="1595"/>
      <c r="FG8" s="1595"/>
      <c r="FH8" s="1595"/>
      <c r="FI8" s="1595"/>
      <c r="FJ8" s="1595"/>
      <c r="FK8" s="1595"/>
      <c r="FL8" s="1595"/>
      <c r="FM8" s="1595"/>
      <c r="FN8" s="1595"/>
      <c r="FO8" s="1595"/>
      <c r="FP8" s="1595"/>
      <c r="FQ8" s="1595"/>
      <c r="FR8" s="1595"/>
      <c r="FS8" s="1595"/>
      <c r="FT8" s="1595"/>
      <c r="FU8" s="1595"/>
      <c r="FV8" s="1595"/>
      <c r="FW8" s="1595"/>
      <c r="FX8" s="1595"/>
      <c r="FY8" s="1595"/>
      <c r="FZ8" s="1595"/>
      <c r="GA8" s="1595"/>
      <c r="GB8" s="1595"/>
      <c r="GC8" s="1595"/>
      <c r="GD8" s="1595"/>
      <c r="GE8" s="1595"/>
      <c r="GF8" s="1595"/>
      <c r="GG8" s="1595"/>
      <c r="GH8" s="1595"/>
      <c r="GI8" s="1595"/>
      <c r="GJ8" s="1595"/>
      <c r="GK8" s="1595"/>
      <c r="GL8" s="1595"/>
      <c r="GM8" s="1595"/>
      <c r="GN8" s="1595"/>
      <c r="GO8" s="1595"/>
      <c r="GP8" s="1595"/>
      <c r="GQ8" s="1595"/>
      <c r="GR8" s="1595"/>
      <c r="GS8" s="1595"/>
      <c r="GT8" s="1595"/>
      <c r="GU8" s="1595"/>
      <c r="GV8" s="1595"/>
      <c r="GW8" s="1595"/>
      <c r="GX8" s="1595"/>
      <c r="GY8" s="1595"/>
      <c r="GZ8" s="1595"/>
      <c r="HA8" s="1595"/>
      <c r="HB8" s="1595"/>
      <c r="HC8" s="1595"/>
      <c r="HD8" s="1595"/>
      <c r="HE8" s="1595"/>
      <c r="HF8" s="1595"/>
      <c r="HG8" s="1595"/>
      <c r="HH8" s="1595"/>
      <c r="HI8" s="1595"/>
      <c r="HJ8" s="1595"/>
      <c r="HK8" s="1595"/>
      <c r="HL8" s="1595"/>
      <c r="HM8" s="1595"/>
      <c r="HN8" s="1595"/>
      <c r="HO8" s="1595"/>
      <c r="HP8" s="1595"/>
      <c r="HQ8" s="1595"/>
      <c r="HR8" s="1595"/>
      <c r="HS8" s="1595"/>
      <c r="HT8" s="1595"/>
      <c r="HU8" s="1595"/>
      <c r="HV8" s="1595"/>
      <c r="HW8" s="1595"/>
      <c r="HX8" s="1595"/>
      <c r="HY8" s="1595"/>
      <c r="HZ8" s="1595"/>
      <c r="IA8" s="1595"/>
      <c r="IB8" s="1595"/>
      <c r="IC8" s="1595"/>
      <c r="ID8" s="1595"/>
      <c r="IE8" s="1595"/>
      <c r="IF8" s="1595"/>
      <c r="IG8" s="1595"/>
      <c r="IH8" s="1595"/>
      <c r="II8" s="1595"/>
      <c r="IJ8" s="1595"/>
      <c r="IK8" s="1595"/>
      <c r="IL8" s="1595"/>
      <c r="IM8" s="1595"/>
      <c r="IN8" s="1595"/>
    </row>
    <row r="9" spans="1:248">
      <c r="A9" s="1604"/>
      <c r="B9" s="1595" t="s">
        <v>2514</v>
      </c>
      <c r="C9" s="1595"/>
      <c r="D9" s="1595"/>
      <c r="E9" s="1595"/>
      <c r="F9" s="1595"/>
      <c r="G9" s="1595"/>
      <c r="H9" s="1595"/>
      <c r="I9" s="1605"/>
      <c r="J9" s="1595"/>
      <c r="K9" s="1595"/>
      <c r="L9" s="1595"/>
      <c r="M9" s="1595"/>
      <c r="N9" s="1595"/>
      <c r="O9" s="1595"/>
      <c r="P9" s="1595"/>
      <c r="Q9" s="1595"/>
      <c r="R9" s="1595"/>
      <c r="S9" s="1595"/>
      <c r="T9" s="1595"/>
      <c r="U9" s="1595"/>
      <c r="V9" s="1595"/>
      <c r="W9" s="1595"/>
      <c r="X9" s="1595"/>
      <c r="Y9" s="1595"/>
      <c r="Z9" s="1595"/>
      <c r="AA9" s="1595"/>
      <c r="AB9" s="1595"/>
      <c r="AC9" s="1595"/>
      <c r="AD9" s="1595"/>
      <c r="AE9" s="1595"/>
      <c r="AF9" s="1595"/>
      <c r="AG9" s="1595"/>
      <c r="AH9" s="1595"/>
      <c r="AI9" s="1595"/>
      <c r="AJ9" s="1595"/>
      <c r="AK9" s="1595"/>
      <c r="AL9" s="1595"/>
      <c r="AM9" s="1595"/>
      <c r="AN9" s="1595"/>
      <c r="AO9" s="1595"/>
      <c r="AP9" s="1595"/>
      <c r="AQ9" s="1595"/>
      <c r="AR9" s="1595"/>
      <c r="AS9" s="1595"/>
      <c r="AT9" s="1595"/>
      <c r="AU9" s="1595"/>
      <c r="AV9" s="1595"/>
      <c r="AW9" s="1595"/>
      <c r="AX9" s="1595"/>
      <c r="AY9" s="1595"/>
      <c r="AZ9" s="1595"/>
      <c r="BA9" s="1595"/>
      <c r="BB9" s="1595"/>
      <c r="BC9" s="1595"/>
      <c r="BD9" s="1595"/>
      <c r="BE9" s="1595"/>
      <c r="BF9" s="1595"/>
      <c r="BG9" s="1595"/>
      <c r="BH9" s="1595"/>
      <c r="BI9" s="1595"/>
      <c r="BJ9" s="1595"/>
      <c r="BK9" s="1595"/>
      <c r="BL9" s="1595"/>
      <c r="BM9" s="1595"/>
      <c r="BN9" s="1595"/>
      <c r="BO9" s="1595"/>
      <c r="BP9" s="1595"/>
      <c r="BQ9" s="1595"/>
      <c r="BR9" s="1595"/>
      <c r="BS9" s="1595"/>
      <c r="BT9" s="1595"/>
      <c r="BU9" s="1595"/>
      <c r="BV9" s="1595"/>
      <c r="BW9" s="1595"/>
      <c r="BX9" s="1595"/>
      <c r="BY9" s="1595"/>
      <c r="BZ9" s="1595"/>
      <c r="CA9" s="1595"/>
      <c r="CB9" s="1595"/>
      <c r="CC9" s="1595"/>
      <c r="CD9" s="1595"/>
      <c r="CE9" s="1595"/>
      <c r="CF9" s="1595"/>
      <c r="CG9" s="1595"/>
      <c r="CH9" s="1595"/>
      <c r="CI9" s="1595"/>
      <c r="CJ9" s="1595"/>
      <c r="CK9" s="1595"/>
      <c r="CL9" s="1595"/>
      <c r="CM9" s="1595"/>
      <c r="CN9" s="1595"/>
      <c r="CO9" s="1595"/>
      <c r="CP9" s="1595"/>
      <c r="CQ9" s="1595"/>
      <c r="CR9" s="1595"/>
      <c r="CS9" s="1595"/>
      <c r="CT9" s="1595"/>
      <c r="CU9" s="1595"/>
      <c r="CV9" s="1595"/>
      <c r="CW9" s="1595"/>
      <c r="CX9" s="1595"/>
      <c r="CY9" s="1595"/>
      <c r="CZ9" s="1595"/>
      <c r="DA9" s="1595"/>
      <c r="DB9" s="1595"/>
      <c r="DC9" s="1595"/>
      <c r="DD9" s="1595"/>
      <c r="DE9" s="1595"/>
      <c r="DF9" s="1595"/>
      <c r="DG9" s="1595"/>
      <c r="DH9" s="1595"/>
      <c r="DI9" s="1595"/>
      <c r="DJ9" s="1595"/>
      <c r="DK9" s="1595"/>
      <c r="DL9" s="1595"/>
      <c r="DM9" s="1595"/>
      <c r="DN9" s="1595"/>
      <c r="DO9" s="1595"/>
      <c r="DP9" s="1595"/>
      <c r="DQ9" s="1595"/>
      <c r="DR9" s="1595"/>
      <c r="DS9" s="1595"/>
      <c r="DT9" s="1595"/>
      <c r="DU9" s="1595"/>
      <c r="DV9" s="1595"/>
      <c r="DW9" s="1595"/>
      <c r="DX9" s="1595"/>
      <c r="DY9" s="1595"/>
      <c r="DZ9" s="1595"/>
      <c r="EA9" s="1595"/>
      <c r="EB9" s="1595"/>
      <c r="EC9" s="1595"/>
      <c r="ED9" s="1595"/>
      <c r="EE9" s="1595"/>
      <c r="EF9" s="1595"/>
      <c r="EG9" s="1595"/>
      <c r="EH9" s="1595"/>
      <c r="EI9" s="1595"/>
      <c r="EJ9" s="1595"/>
      <c r="EK9" s="1595"/>
      <c r="EL9" s="1595"/>
      <c r="EM9" s="1595"/>
      <c r="EN9" s="1595"/>
      <c r="EO9" s="1595"/>
      <c r="EP9" s="1595"/>
      <c r="EQ9" s="1595"/>
      <c r="ER9" s="1595"/>
      <c r="ES9" s="1595"/>
      <c r="ET9" s="1595"/>
      <c r="EU9" s="1595"/>
      <c r="EV9" s="1595"/>
      <c r="EW9" s="1595"/>
      <c r="EX9" s="1595"/>
      <c r="EY9" s="1595"/>
      <c r="EZ9" s="1595"/>
      <c r="FA9" s="1595"/>
      <c r="FB9" s="1595"/>
      <c r="FC9" s="1595"/>
      <c r="FD9" s="1595"/>
      <c r="FE9" s="1595"/>
      <c r="FF9" s="1595"/>
      <c r="FG9" s="1595"/>
      <c r="FH9" s="1595"/>
      <c r="FI9" s="1595"/>
      <c r="FJ9" s="1595"/>
      <c r="FK9" s="1595"/>
      <c r="FL9" s="1595"/>
      <c r="FM9" s="1595"/>
      <c r="FN9" s="1595"/>
      <c r="FO9" s="1595"/>
      <c r="FP9" s="1595"/>
      <c r="FQ9" s="1595"/>
      <c r="FR9" s="1595"/>
      <c r="FS9" s="1595"/>
      <c r="FT9" s="1595"/>
      <c r="FU9" s="1595"/>
      <c r="FV9" s="1595"/>
      <c r="FW9" s="1595"/>
      <c r="FX9" s="1595"/>
      <c r="FY9" s="1595"/>
      <c r="FZ9" s="1595"/>
      <c r="GA9" s="1595"/>
      <c r="GB9" s="1595"/>
      <c r="GC9" s="1595"/>
      <c r="GD9" s="1595"/>
      <c r="GE9" s="1595"/>
      <c r="GF9" s="1595"/>
      <c r="GG9" s="1595"/>
      <c r="GH9" s="1595"/>
      <c r="GI9" s="1595"/>
      <c r="GJ9" s="1595"/>
      <c r="GK9" s="1595"/>
      <c r="GL9" s="1595"/>
      <c r="GM9" s="1595"/>
      <c r="GN9" s="1595"/>
      <c r="GO9" s="1595"/>
      <c r="GP9" s="1595"/>
      <c r="GQ9" s="1595"/>
      <c r="GR9" s="1595"/>
      <c r="GS9" s="1595"/>
      <c r="GT9" s="1595"/>
      <c r="GU9" s="1595"/>
      <c r="GV9" s="1595"/>
      <c r="GW9" s="1595"/>
      <c r="GX9" s="1595"/>
      <c r="GY9" s="1595"/>
      <c r="GZ9" s="1595"/>
      <c r="HA9" s="1595"/>
      <c r="HB9" s="1595"/>
      <c r="HC9" s="1595"/>
      <c r="HD9" s="1595"/>
      <c r="HE9" s="1595"/>
      <c r="HF9" s="1595"/>
      <c r="HG9" s="1595"/>
      <c r="HH9" s="1595"/>
      <c r="HI9" s="1595"/>
      <c r="HJ9" s="1595"/>
      <c r="HK9" s="1595"/>
      <c r="HL9" s="1595"/>
      <c r="HM9" s="1595"/>
      <c r="HN9" s="1595"/>
      <c r="HO9" s="1595"/>
      <c r="HP9" s="1595"/>
      <c r="HQ9" s="1595"/>
      <c r="HR9" s="1595"/>
      <c r="HS9" s="1595"/>
      <c r="HT9" s="1595"/>
      <c r="HU9" s="1595"/>
      <c r="HV9" s="1595"/>
      <c r="HW9" s="1595"/>
      <c r="HX9" s="1595"/>
      <c r="HY9" s="1595"/>
      <c r="HZ9" s="1595"/>
      <c r="IA9" s="1595"/>
      <c r="IB9" s="1595"/>
      <c r="IC9" s="1595"/>
      <c r="ID9" s="1595"/>
      <c r="IE9" s="1595"/>
      <c r="IF9" s="1595"/>
      <c r="IG9" s="1595"/>
      <c r="IH9" s="1595"/>
      <c r="II9" s="1595"/>
      <c r="IJ9" s="1595"/>
      <c r="IK9" s="1595"/>
      <c r="IL9" s="1595"/>
      <c r="IM9" s="1595"/>
      <c r="IN9" s="1595"/>
    </row>
    <row r="10" spans="1:248">
      <c r="A10" s="1604"/>
      <c r="B10" s="1595" t="s">
        <v>2515</v>
      </c>
      <c r="C10" s="1595"/>
      <c r="D10" s="1595"/>
      <c r="E10" s="1595"/>
      <c r="F10" s="1595"/>
      <c r="G10" s="1595"/>
      <c r="H10" s="1595"/>
      <c r="I10" s="1605"/>
      <c r="J10" s="1595"/>
      <c r="K10" s="1595"/>
      <c r="L10" s="1595"/>
      <c r="M10" s="1595"/>
      <c r="N10" s="1595"/>
      <c r="O10" s="1595"/>
      <c r="P10" s="1595"/>
      <c r="Q10" s="1595"/>
      <c r="R10" s="1595"/>
      <c r="S10" s="1595"/>
      <c r="T10" s="1595"/>
      <c r="U10" s="1595"/>
      <c r="V10" s="1595"/>
      <c r="W10" s="1595"/>
      <c r="X10" s="1595"/>
      <c r="Y10" s="1595"/>
      <c r="Z10" s="1595"/>
      <c r="AA10" s="1595"/>
      <c r="AB10" s="1595"/>
      <c r="AC10" s="1595"/>
      <c r="AD10" s="1595"/>
      <c r="AE10" s="1595"/>
      <c r="AF10" s="1595"/>
      <c r="AG10" s="1595"/>
      <c r="AH10" s="1595"/>
      <c r="AI10" s="1595"/>
      <c r="AJ10" s="1595"/>
      <c r="AK10" s="1595"/>
      <c r="AL10" s="1595"/>
      <c r="AM10" s="1595"/>
      <c r="AN10" s="1595"/>
      <c r="AO10" s="1595"/>
      <c r="AP10" s="1595"/>
      <c r="AQ10" s="1595"/>
      <c r="AR10" s="1595"/>
      <c r="AS10" s="1595"/>
      <c r="AT10" s="1595"/>
      <c r="AU10" s="1595"/>
      <c r="AV10" s="1595"/>
      <c r="AW10" s="1595"/>
      <c r="AX10" s="1595"/>
      <c r="AY10" s="1595"/>
      <c r="AZ10" s="1595"/>
      <c r="BA10" s="1595"/>
      <c r="BB10" s="1595"/>
      <c r="BC10" s="1595"/>
      <c r="BD10" s="1595"/>
      <c r="BE10" s="1595"/>
      <c r="BF10" s="1595"/>
      <c r="BG10" s="1595"/>
      <c r="BH10" s="1595"/>
      <c r="BI10" s="1595"/>
      <c r="BJ10" s="1595"/>
      <c r="BK10" s="1595"/>
      <c r="BL10" s="1595"/>
      <c r="BM10" s="1595"/>
      <c r="BN10" s="1595"/>
      <c r="BO10" s="1595"/>
      <c r="BP10" s="1595"/>
      <c r="BQ10" s="1595"/>
      <c r="BR10" s="1595"/>
      <c r="BS10" s="1595"/>
      <c r="BT10" s="1595"/>
      <c r="BU10" s="1595"/>
      <c r="BV10" s="1595"/>
      <c r="BW10" s="1595"/>
      <c r="BX10" s="1595"/>
      <c r="BY10" s="1595"/>
      <c r="BZ10" s="1595"/>
      <c r="CA10" s="1595"/>
      <c r="CB10" s="1595"/>
      <c r="CC10" s="1595"/>
      <c r="CD10" s="1595"/>
      <c r="CE10" s="1595"/>
      <c r="CF10" s="1595"/>
      <c r="CG10" s="1595"/>
      <c r="CH10" s="1595"/>
      <c r="CI10" s="1595"/>
      <c r="CJ10" s="1595"/>
      <c r="CK10" s="1595"/>
      <c r="CL10" s="1595"/>
      <c r="CM10" s="1595"/>
      <c r="CN10" s="1595"/>
      <c r="CO10" s="1595"/>
      <c r="CP10" s="1595"/>
      <c r="CQ10" s="1595"/>
      <c r="CR10" s="1595"/>
      <c r="CS10" s="1595"/>
      <c r="CT10" s="1595"/>
      <c r="CU10" s="1595"/>
      <c r="CV10" s="1595"/>
      <c r="CW10" s="1595"/>
      <c r="CX10" s="1595"/>
      <c r="CY10" s="1595"/>
      <c r="CZ10" s="1595"/>
      <c r="DA10" s="1595"/>
      <c r="DB10" s="1595"/>
      <c r="DC10" s="1595"/>
      <c r="DD10" s="1595"/>
      <c r="DE10" s="1595"/>
      <c r="DF10" s="1595"/>
      <c r="DG10" s="1595"/>
      <c r="DH10" s="1595"/>
      <c r="DI10" s="1595"/>
      <c r="DJ10" s="1595"/>
      <c r="DK10" s="1595"/>
      <c r="DL10" s="1595"/>
      <c r="DM10" s="1595"/>
      <c r="DN10" s="1595"/>
      <c r="DO10" s="1595"/>
      <c r="DP10" s="1595"/>
      <c r="DQ10" s="1595"/>
      <c r="DR10" s="1595"/>
      <c r="DS10" s="1595"/>
      <c r="DT10" s="1595"/>
      <c r="DU10" s="1595"/>
      <c r="DV10" s="1595"/>
      <c r="DW10" s="1595"/>
      <c r="DX10" s="1595"/>
      <c r="DY10" s="1595"/>
      <c r="DZ10" s="1595"/>
      <c r="EA10" s="1595"/>
      <c r="EB10" s="1595"/>
      <c r="EC10" s="1595"/>
      <c r="ED10" s="1595"/>
      <c r="EE10" s="1595"/>
      <c r="EF10" s="1595"/>
      <c r="EG10" s="1595"/>
      <c r="EH10" s="1595"/>
      <c r="EI10" s="1595"/>
      <c r="EJ10" s="1595"/>
      <c r="EK10" s="1595"/>
      <c r="EL10" s="1595"/>
      <c r="EM10" s="1595"/>
      <c r="EN10" s="1595"/>
      <c r="EO10" s="1595"/>
      <c r="EP10" s="1595"/>
      <c r="EQ10" s="1595"/>
      <c r="ER10" s="1595"/>
      <c r="ES10" s="1595"/>
      <c r="ET10" s="1595"/>
      <c r="EU10" s="1595"/>
      <c r="EV10" s="1595"/>
      <c r="EW10" s="1595"/>
      <c r="EX10" s="1595"/>
      <c r="EY10" s="1595"/>
      <c r="EZ10" s="1595"/>
      <c r="FA10" s="1595"/>
      <c r="FB10" s="1595"/>
      <c r="FC10" s="1595"/>
      <c r="FD10" s="1595"/>
      <c r="FE10" s="1595"/>
      <c r="FF10" s="1595"/>
      <c r="FG10" s="1595"/>
      <c r="FH10" s="1595"/>
      <c r="FI10" s="1595"/>
      <c r="FJ10" s="1595"/>
      <c r="FK10" s="1595"/>
      <c r="FL10" s="1595"/>
      <c r="FM10" s="1595"/>
      <c r="FN10" s="1595"/>
      <c r="FO10" s="1595"/>
      <c r="FP10" s="1595"/>
      <c r="FQ10" s="1595"/>
      <c r="FR10" s="1595"/>
      <c r="FS10" s="1595"/>
      <c r="FT10" s="1595"/>
      <c r="FU10" s="1595"/>
      <c r="FV10" s="1595"/>
      <c r="FW10" s="1595"/>
      <c r="FX10" s="1595"/>
      <c r="FY10" s="1595"/>
      <c r="FZ10" s="1595"/>
      <c r="GA10" s="1595"/>
      <c r="GB10" s="1595"/>
      <c r="GC10" s="1595"/>
      <c r="GD10" s="1595"/>
      <c r="GE10" s="1595"/>
      <c r="GF10" s="1595"/>
      <c r="GG10" s="1595"/>
      <c r="GH10" s="1595"/>
      <c r="GI10" s="1595"/>
      <c r="GJ10" s="1595"/>
      <c r="GK10" s="1595"/>
      <c r="GL10" s="1595"/>
      <c r="GM10" s="1595"/>
      <c r="GN10" s="1595"/>
      <c r="GO10" s="1595"/>
      <c r="GP10" s="1595"/>
      <c r="GQ10" s="1595"/>
      <c r="GR10" s="1595"/>
      <c r="GS10" s="1595"/>
      <c r="GT10" s="1595"/>
      <c r="GU10" s="1595"/>
      <c r="GV10" s="1595"/>
      <c r="GW10" s="1595"/>
      <c r="GX10" s="1595"/>
      <c r="GY10" s="1595"/>
      <c r="GZ10" s="1595"/>
      <c r="HA10" s="1595"/>
      <c r="HB10" s="1595"/>
      <c r="HC10" s="1595"/>
      <c r="HD10" s="1595"/>
      <c r="HE10" s="1595"/>
      <c r="HF10" s="1595"/>
      <c r="HG10" s="1595"/>
      <c r="HH10" s="1595"/>
      <c r="HI10" s="1595"/>
      <c r="HJ10" s="1595"/>
      <c r="HK10" s="1595"/>
      <c r="HL10" s="1595"/>
      <c r="HM10" s="1595"/>
      <c r="HN10" s="1595"/>
      <c r="HO10" s="1595"/>
      <c r="HP10" s="1595"/>
      <c r="HQ10" s="1595"/>
      <c r="HR10" s="1595"/>
      <c r="HS10" s="1595"/>
      <c r="HT10" s="1595"/>
      <c r="HU10" s="1595"/>
      <c r="HV10" s="1595"/>
      <c r="HW10" s="1595"/>
      <c r="HX10" s="1595"/>
      <c r="HY10" s="1595"/>
      <c r="HZ10" s="1595"/>
      <c r="IA10" s="1595"/>
      <c r="IB10" s="1595"/>
      <c r="IC10" s="1595"/>
      <c r="ID10" s="1595"/>
      <c r="IE10" s="1595"/>
      <c r="IF10" s="1595"/>
      <c r="IG10" s="1595"/>
      <c r="IH10" s="1595"/>
      <c r="II10" s="1595"/>
      <c r="IJ10" s="1595"/>
      <c r="IK10" s="1595"/>
      <c r="IL10" s="1595"/>
      <c r="IM10" s="1595"/>
      <c r="IN10" s="1595"/>
    </row>
    <row r="11" spans="1:248">
      <c r="A11" s="1611"/>
      <c r="B11" s="1612"/>
      <c r="C11" s="1612"/>
      <c r="D11" s="1612"/>
      <c r="E11" s="1612"/>
      <c r="F11" s="1612"/>
      <c r="G11" s="1612"/>
      <c r="H11" s="1612"/>
      <c r="I11" s="1613"/>
      <c r="J11" s="1595"/>
      <c r="K11" s="1595"/>
      <c r="L11" s="1595"/>
      <c r="M11" s="1595"/>
      <c r="N11" s="1595"/>
      <c r="O11" s="1595"/>
      <c r="P11" s="1595"/>
      <c r="Q11" s="1595"/>
      <c r="R11" s="1595"/>
      <c r="S11" s="1595"/>
      <c r="T11" s="1595"/>
      <c r="U11" s="1595"/>
      <c r="V11" s="1595"/>
      <c r="W11" s="1595"/>
      <c r="X11" s="1595"/>
      <c r="Y11" s="1595"/>
      <c r="Z11" s="1595"/>
      <c r="AA11" s="1595"/>
      <c r="AB11" s="1595"/>
      <c r="AC11" s="1595"/>
      <c r="AD11" s="1595"/>
      <c r="AE11" s="1595"/>
      <c r="AF11" s="1595"/>
      <c r="AG11" s="1595"/>
      <c r="AH11" s="1595"/>
      <c r="AI11" s="1595"/>
      <c r="AJ11" s="1595"/>
      <c r="AK11" s="1595"/>
      <c r="AL11" s="1595"/>
      <c r="AM11" s="1595"/>
      <c r="AN11" s="1595"/>
      <c r="AO11" s="1595"/>
      <c r="AP11" s="1595"/>
      <c r="AQ11" s="1595"/>
      <c r="AR11" s="1595"/>
      <c r="AS11" s="1595"/>
      <c r="AT11" s="1595"/>
      <c r="AU11" s="1595"/>
      <c r="AV11" s="1595"/>
      <c r="AW11" s="1595"/>
      <c r="AX11" s="1595"/>
      <c r="AY11" s="1595"/>
      <c r="AZ11" s="1595"/>
      <c r="BA11" s="1595"/>
      <c r="BB11" s="1595"/>
      <c r="BC11" s="1595"/>
      <c r="BD11" s="1595"/>
      <c r="BE11" s="1595"/>
      <c r="BF11" s="1595"/>
      <c r="BG11" s="1595"/>
      <c r="BH11" s="1595"/>
      <c r="BI11" s="1595"/>
      <c r="BJ11" s="1595"/>
      <c r="BK11" s="1595"/>
      <c r="BL11" s="1595"/>
      <c r="BM11" s="1595"/>
      <c r="BN11" s="1595"/>
      <c r="BO11" s="1595"/>
      <c r="BP11" s="1595"/>
      <c r="BQ11" s="1595"/>
      <c r="BR11" s="1595"/>
      <c r="BS11" s="1595"/>
      <c r="BT11" s="1595"/>
      <c r="BU11" s="1595"/>
      <c r="BV11" s="1595"/>
      <c r="BW11" s="1595"/>
      <c r="BX11" s="1595"/>
      <c r="BY11" s="1595"/>
      <c r="BZ11" s="1595"/>
      <c r="CA11" s="1595"/>
      <c r="CB11" s="1595"/>
      <c r="CC11" s="1595"/>
      <c r="CD11" s="1595"/>
      <c r="CE11" s="1595"/>
      <c r="CF11" s="1595"/>
      <c r="CG11" s="1595"/>
      <c r="CH11" s="1595"/>
      <c r="CI11" s="1595"/>
      <c r="CJ11" s="1595"/>
      <c r="CK11" s="1595"/>
      <c r="CL11" s="1595"/>
      <c r="CM11" s="1595"/>
      <c r="CN11" s="1595"/>
      <c r="CO11" s="1595"/>
      <c r="CP11" s="1595"/>
      <c r="CQ11" s="1595"/>
      <c r="CR11" s="1595"/>
      <c r="CS11" s="1595"/>
      <c r="CT11" s="1595"/>
      <c r="CU11" s="1595"/>
      <c r="CV11" s="1595"/>
      <c r="CW11" s="1595"/>
      <c r="CX11" s="1595"/>
      <c r="CY11" s="1595"/>
      <c r="CZ11" s="1595"/>
      <c r="DA11" s="1595"/>
      <c r="DB11" s="1595"/>
      <c r="DC11" s="1595"/>
      <c r="DD11" s="1595"/>
      <c r="DE11" s="1595"/>
      <c r="DF11" s="1595"/>
      <c r="DG11" s="1595"/>
      <c r="DH11" s="1595"/>
      <c r="DI11" s="1595"/>
      <c r="DJ11" s="1595"/>
      <c r="DK11" s="1595"/>
      <c r="DL11" s="1595"/>
      <c r="DM11" s="1595"/>
      <c r="DN11" s="1595"/>
      <c r="DO11" s="1595"/>
      <c r="DP11" s="1595"/>
      <c r="DQ11" s="1595"/>
      <c r="DR11" s="1595"/>
      <c r="DS11" s="1595"/>
      <c r="DT11" s="1595"/>
      <c r="DU11" s="1595"/>
      <c r="DV11" s="1595"/>
      <c r="DW11" s="1595"/>
      <c r="DX11" s="1595"/>
      <c r="DY11" s="1595"/>
      <c r="DZ11" s="1595"/>
      <c r="EA11" s="1595"/>
      <c r="EB11" s="1595"/>
      <c r="EC11" s="1595"/>
      <c r="ED11" s="1595"/>
      <c r="EE11" s="1595"/>
      <c r="EF11" s="1595"/>
      <c r="EG11" s="1595"/>
      <c r="EH11" s="1595"/>
      <c r="EI11" s="1595"/>
      <c r="EJ11" s="1595"/>
      <c r="EK11" s="1595"/>
      <c r="EL11" s="1595"/>
      <c r="EM11" s="1595"/>
      <c r="EN11" s="1595"/>
      <c r="EO11" s="1595"/>
      <c r="EP11" s="1595"/>
      <c r="EQ11" s="1595"/>
      <c r="ER11" s="1595"/>
      <c r="ES11" s="1595"/>
      <c r="ET11" s="1595"/>
      <c r="EU11" s="1595"/>
      <c r="EV11" s="1595"/>
      <c r="EW11" s="1595"/>
      <c r="EX11" s="1595"/>
      <c r="EY11" s="1595"/>
      <c r="EZ11" s="1595"/>
      <c r="FA11" s="1595"/>
      <c r="FB11" s="1595"/>
      <c r="FC11" s="1595"/>
      <c r="FD11" s="1595"/>
      <c r="FE11" s="1595"/>
      <c r="FF11" s="1595"/>
      <c r="FG11" s="1595"/>
      <c r="FH11" s="1595"/>
      <c r="FI11" s="1595"/>
      <c r="FJ11" s="1595"/>
      <c r="FK11" s="1595"/>
      <c r="FL11" s="1595"/>
      <c r="FM11" s="1595"/>
      <c r="FN11" s="1595"/>
      <c r="FO11" s="1595"/>
      <c r="FP11" s="1595"/>
      <c r="FQ11" s="1595"/>
      <c r="FR11" s="1595"/>
      <c r="FS11" s="1595"/>
      <c r="FT11" s="1595"/>
      <c r="FU11" s="1595"/>
      <c r="FV11" s="1595"/>
      <c r="FW11" s="1595"/>
      <c r="FX11" s="1595"/>
      <c r="FY11" s="1595"/>
      <c r="FZ11" s="1595"/>
      <c r="GA11" s="1595"/>
      <c r="GB11" s="1595"/>
      <c r="GC11" s="1595"/>
      <c r="GD11" s="1595"/>
      <c r="GE11" s="1595"/>
      <c r="GF11" s="1595"/>
      <c r="GG11" s="1595"/>
      <c r="GH11" s="1595"/>
      <c r="GI11" s="1595"/>
      <c r="GJ11" s="1595"/>
      <c r="GK11" s="1595"/>
      <c r="GL11" s="1595"/>
      <c r="GM11" s="1595"/>
      <c r="GN11" s="1595"/>
      <c r="GO11" s="1595"/>
      <c r="GP11" s="1595"/>
      <c r="GQ11" s="1595"/>
      <c r="GR11" s="1595"/>
      <c r="GS11" s="1595"/>
      <c r="GT11" s="1595"/>
      <c r="GU11" s="1595"/>
      <c r="GV11" s="1595"/>
      <c r="GW11" s="1595"/>
      <c r="GX11" s="1595"/>
      <c r="GY11" s="1595"/>
      <c r="GZ11" s="1595"/>
      <c r="HA11" s="1595"/>
      <c r="HB11" s="1595"/>
      <c r="HC11" s="1595"/>
      <c r="HD11" s="1595"/>
      <c r="HE11" s="1595"/>
      <c r="HF11" s="1595"/>
      <c r="HG11" s="1595"/>
      <c r="HH11" s="1595"/>
      <c r="HI11" s="1595"/>
      <c r="HJ11" s="1595"/>
      <c r="HK11" s="1595"/>
      <c r="HL11" s="1595"/>
      <c r="HM11" s="1595"/>
      <c r="HN11" s="1595"/>
      <c r="HO11" s="1595"/>
      <c r="HP11" s="1595"/>
      <c r="HQ11" s="1595"/>
      <c r="HR11" s="1595"/>
      <c r="HS11" s="1595"/>
      <c r="HT11" s="1595"/>
      <c r="HU11" s="1595"/>
      <c r="HV11" s="1595"/>
      <c r="HW11" s="1595"/>
      <c r="HX11" s="1595"/>
      <c r="HY11" s="1595"/>
      <c r="HZ11" s="1595"/>
      <c r="IA11" s="1595"/>
      <c r="IB11" s="1595"/>
      <c r="IC11" s="1595"/>
      <c r="ID11" s="1595"/>
      <c r="IE11" s="1595"/>
      <c r="IF11" s="1595"/>
      <c r="IG11" s="1595"/>
      <c r="IH11" s="1595"/>
      <c r="II11" s="1595"/>
      <c r="IJ11" s="1595"/>
      <c r="IK11" s="1595"/>
      <c r="IL11" s="1595"/>
      <c r="IM11" s="1595"/>
      <c r="IN11" s="1595"/>
    </row>
    <row r="12" spans="1:248">
      <c r="A12" s="1604"/>
      <c r="B12" s="1662"/>
      <c r="C12" s="1615"/>
      <c r="D12" s="1595"/>
      <c r="E12" s="1615"/>
      <c r="F12" s="1615"/>
      <c r="G12" s="1615"/>
      <c r="H12" s="1601" t="s">
        <v>2516</v>
      </c>
      <c r="I12" s="1602"/>
      <c r="J12" s="1595"/>
      <c r="K12" s="1595"/>
      <c r="L12" s="1595"/>
      <c r="M12" s="1595"/>
      <c r="N12" s="1595"/>
      <c r="O12" s="1595"/>
      <c r="P12" s="1595"/>
      <c r="Q12" s="1595"/>
      <c r="R12" s="1595"/>
      <c r="S12" s="1595"/>
      <c r="T12" s="1595"/>
      <c r="U12" s="1595"/>
      <c r="V12" s="1595"/>
      <c r="W12" s="1595"/>
      <c r="X12" s="1595"/>
      <c r="Y12" s="1595"/>
      <c r="Z12" s="1595"/>
      <c r="AA12" s="1595"/>
      <c r="AB12" s="1595"/>
      <c r="AC12" s="1595"/>
      <c r="AD12" s="1595"/>
      <c r="AE12" s="1595"/>
      <c r="AF12" s="1595"/>
      <c r="AG12" s="1595"/>
      <c r="AH12" s="1595"/>
      <c r="AI12" s="1595"/>
      <c r="AJ12" s="1595"/>
      <c r="AK12" s="1595"/>
      <c r="AL12" s="1595"/>
      <c r="AM12" s="1595"/>
      <c r="AN12" s="1595"/>
      <c r="AO12" s="1595"/>
      <c r="AP12" s="1595"/>
      <c r="AQ12" s="1595"/>
      <c r="AR12" s="1595"/>
      <c r="AS12" s="1595"/>
      <c r="AT12" s="1595"/>
      <c r="AU12" s="1595"/>
      <c r="AV12" s="1595"/>
      <c r="AW12" s="1595"/>
      <c r="AX12" s="1595"/>
      <c r="AY12" s="1595"/>
      <c r="AZ12" s="1595"/>
      <c r="BA12" s="1595"/>
      <c r="BB12" s="1595"/>
      <c r="BC12" s="1595"/>
      <c r="BD12" s="1595"/>
      <c r="BE12" s="1595"/>
      <c r="BF12" s="1595"/>
      <c r="BG12" s="1595"/>
      <c r="BH12" s="1595"/>
      <c r="BI12" s="1595"/>
      <c r="BJ12" s="1595"/>
      <c r="BK12" s="1595"/>
      <c r="BL12" s="1595"/>
      <c r="BM12" s="1595"/>
      <c r="BN12" s="1595"/>
      <c r="BO12" s="1595"/>
      <c r="BP12" s="1595"/>
      <c r="BQ12" s="1595"/>
      <c r="BR12" s="1595"/>
      <c r="BS12" s="1595"/>
      <c r="BT12" s="1595"/>
      <c r="BU12" s="1595"/>
      <c r="BV12" s="1595"/>
      <c r="BW12" s="1595"/>
      <c r="BX12" s="1595"/>
      <c r="BY12" s="1595"/>
      <c r="BZ12" s="1595"/>
      <c r="CA12" s="1595"/>
      <c r="CB12" s="1595"/>
      <c r="CC12" s="1595"/>
      <c r="CD12" s="1595"/>
      <c r="CE12" s="1595"/>
      <c r="CF12" s="1595"/>
      <c r="CG12" s="1595"/>
      <c r="CH12" s="1595"/>
      <c r="CI12" s="1595"/>
      <c r="CJ12" s="1595"/>
      <c r="CK12" s="1595"/>
      <c r="CL12" s="1595"/>
      <c r="CM12" s="1595"/>
      <c r="CN12" s="1595"/>
      <c r="CO12" s="1595"/>
      <c r="CP12" s="1595"/>
      <c r="CQ12" s="1595"/>
      <c r="CR12" s="1595"/>
      <c r="CS12" s="1595"/>
      <c r="CT12" s="1595"/>
      <c r="CU12" s="1595"/>
      <c r="CV12" s="1595"/>
      <c r="CW12" s="1595"/>
      <c r="CX12" s="1595"/>
      <c r="CY12" s="1595"/>
      <c r="CZ12" s="1595"/>
      <c r="DA12" s="1595"/>
      <c r="DB12" s="1595"/>
      <c r="DC12" s="1595"/>
      <c r="DD12" s="1595"/>
      <c r="DE12" s="1595"/>
      <c r="DF12" s="1595"/>
      <c r="DG12" s="1595"/>
      <c r="DH12" s="1595"/>
      <c r="DI12" s="1595"/>
      <c r="DJ12" s="1595"/>
      <c r="DK12" s="1595"/>
      <c r="DL12" s="1595"/>
      <c r="DM12" s="1595"/>
      <c r="DN12" s="1595"/>
      <c r="DO12" s="1595"/>
      <c r="DP12" s="1595"/>
      <c r="DQ12" s="1595"/>
      <c r="DR12" s="1595"/>
      <c r="DS12" s="1595"/>
      <c r="DT12" s="1595"/>
      <c r="DU12" s="1595"/>
      <c r="DV12" s="1595"/>
      <c r="DW12" s="1595"/>
      <c r="DX12" s="1595"/>
      <c r="DY12" s="1595"/>
      <c r="DZ12" s="1595"/>
      <c r="EA12" s="1595"/>
      <c r="EB12" s="1595"/>
      <c r="EC12" s="1595"/>
      <c r="ED12" s="1595"/>
      <c r="EE12" s="1595"/>
      <c r="EF12" s="1595"/>
      <c r="EG12" s="1595"/>
      <c r="EH12" s="1595"/>
      <c r="EI12" s="1595"/>
      <c r="EJ12" s="1595"/>
      <c r="EK12" s="1595"/>
      <c r="EL12" s="1595"/>
      <c r="EM12" s="1595"/>
      <c r="EN12" s="1595"/>
      <c r="EO12" s="1595"/>
      <c r="EP12" s="1595"/>
      <c r="EQ12" s="1595"/>
      <c r="ER12" s="1595"/>
      <c r="ES12" s="1595"/>
      <c r="ET12" s="1595"/>
      <c r="EU12" s="1595"/>
      <c r="EV12" s="1595"/>
      <c r="EW12" s="1595"/>
      <c r="EX12" s="1595"/>
      <c r="EY12" s="1595"/>
      <c r="EZ12" s="1595"/>
      <c r="FA12" s="1595"/>
      <c r="FB12" s="1595"/>
      <c r="FC12" s="1595"/>
      <c r="FD12" s="1595"/>
      <c r="FE12" s="1595"/>
      <c r="FF12" s="1595"/>
      <c r="FG12" s="1595"/>
      <c r="FH12" s="1595"/>
      <c r="FI12" s="1595"/>
      <c r="FJ12" s="1595"/>
      <c r="FK12" s="1595"/>
      <c r="FL12" s="1595"/>
      <c r="FM12" s="1595"/>
      <c r="FN12" s="1595"/>
      <c r="FO12" s="1595"/>
      <c r="FP12" s="1595"/>
      <c r="FQ12" s="1595"/>
      <c r="FR12" s="1595"/>
      <c r="FS12" s="1595"/>
      <c r="FT12" s="1595"/>
      <c r="FU12" s="1595"/>
      <c r="FV12" s="1595"/>
      <c r="FW12" s="1595"/>
      <c r="FX12" s="1595"/>
      <c r="FY12" s="1595"/>
      <c r="FZ12" s="1595"/>
      <c r="GA12" s="1595"/>
      <c r="GB12" s="1595"/>
      <c r="GC12" s="1595"/>
      <c r="GD12" s="1595"/>
      <c r="GE12" s="1595"/>
      <c r="GF12" s="1595"/>
      <c r="GG12" s="1595"/>
      <c r="GH12" s="1595"/>
      <c r="GI12" s="1595"/>
      <c r="GJ12" s="1595"/>
      <c r="GK12" s="1595"/>
      <c r="GL12" s="1595"/>
      <c r="GM12" s="1595"/>
      <c r="GN12" s="1595"/>
      <c r="GO12" s="1595"/>
      <c r="GP12" s="1595"/>
      <c r="GQ12" s="1595"/>
      <c r="GR12" s="1595"/>
      <c r="GS12" s="1595"/>
      <c r="GT12" s="1595"/>
      <c r="GU12" s="1595"/>
      <c r="GV12" s="1595"/>
      <c r="GW12" s="1595"/>
      <c r="GX12" s="1595"/>
      <c r="GY12" s="1595"/>
      <c r="GZ12" s="1595"/>
      <c r="HA12" s="1595"/>
      <c r="HB12" s="1595"/>
      <c r="HC12" s="1595"/>
      <c r="HD12" s="1595"/>
      <c r="HE12" s="1595"/>
      <c r="HF12" s="1595"/>
      <c r="HG12" s="1595"/>
      <c r="HH12" s="1595"/>
      <c r="HI12" s="1595"/>
      <c r="HJ12" s="1595"/>
      <c r="HK12" s="1595"/>
      <c r="HL12" s="1595"/>
      <c r="HM12" s="1595"/>
      <c r="HN12" s="1595"/>
      <c r="HO12" s="1595"/>
      <c r="HP12" s="1595"/>
      <c r="HQ12" s="1595"/>
      <c r="HR12" s="1595"/>
      <c r="HS12" s="1595"/>
      <c r="HT12" s="1595"/>
      <c r="HU12" s="1595"/>
      <c r="HV12" s="1595"/>
      <c r="HW12" s="1595"/>
      <c r="HX12" s="1595"/>
      <c r="HY12" s="1595"/>
      <c r="HZ12" s="1595"/>
      <c r="IA12" s="1595"/>
      <c r="IB12" s="1595"/>
      <c r="IC12" s="1595"/>
      <c r="ID12" s="1595"/>
      <c r="IE12" s="1595"/>
      <c r="IF12" s="1595"/>
      <c r="IG12" s="1595"/>
      <c r="IH12" s="1595"/>
      <c r="II12" s="1595"/>
      <c r="IJ12" s="1595"/>
      <c r="IK12" s="1595"/>
      <c r="IL12" s="1595"/>
      <c r="IM12" s="1595"/>
      <c r="IN12" s="1595"/>
    </row>
    <row r="13" spans="1:248">
      <c r="A13" s="1604"/>
      <c r="B13" s="1662"/>
      <c r="C13" s="1616" t="s">
        <v>2517</v>
      </c>
      <c r="D13" s="1601" t="s">
        <v>1360</v>
      </c>
      <c r="E13" s="1663"/>
      <c r="F13" s="1615"/>
      <c r="G13" s="1615"/>
      <c r="H13" s="1601" t="s">
        <v>2518</v>
      </c>
      <c r="I13" s="1602"/>
      <c r="J13" s="1595"/>
      <c r="K13" s="1595"/>
      <c r="L13" s="1595"/>
      <c r="M13" s="1595"/>
      <c r="N13" s="1595"/>
      <c r="O13" s="1595"/>
      <c r="P13" s="1595"/>
      <c r="Q13" s="1595"/>
      <c r="R13" s="1595"/>
      <c r="S13" s="1595"/>
      <c r="T13" s="1595"/>
      <c r="U13" s="1595"/>
      <c r="V13" s="1595"/>
      <c r="W13" s="1595"/>
      <c r="X13" s="1595"/>
      <c r="Y13" s="1595"/>
      <c r="Z13" s="1595"/>
      <c r="AA13" s="1595"/>
      <c r="AB13" s="1595"/>
      <c r="AC13" s="1595"/>
      <c r="AD13" s="1595"/>
      <c r="AE13" s="1595"/>
      <c r="AF13" s="1595"/>
      <c r="AG13" s="1595"/>
      <c r="AH13" s="1595"/>
      <c r="AI13" s="1595"/>
      <c r="AJ13" s="1595"/>
      <c r="AK13" s="1595"/>
      <c r="AL13" s="1595"/>
      <c r="AM13" s="1595"/>
      <c r="AN13" s="1595"/>
      <c r="AO13" s="1595"/>
      <c r="AP13" s="1595"/>
      <c r="AQ13" s="1595"/>
      <c r="AR13" s="1595"/>
      <c r="AS13" s="1595"/>
      <c r="AT13" s="1595"/>
      <c r="AU13" s="1595"/>
      <c r="AV13" s="1595"/>
      <c r="AW13" s="1595"/>
      <c r="AX13" s="1595"/>
      <c r="AY13" s="1595"/>
      <c r="AZ13" s="1595"/>
      <c r="BA13" s="1595"/>
      <c r="BB13" s="1595"/>
      <c r="BC13" s="1595"/>
      <c r="BD13" s="1595"/>
      <c r="BE13" s="1595"/>
      <c r="BF13" s="1595"/>
      <c r="BG13" s="1595"/>
      <c r="BH13" s="1595"/>
      <c r="BI13" s="1595"/>
      <c r="BJ13" s="1595"/>
      <c r="BK13" s="1595"/>
      <c r="BL13" s="1595"/>
      <c r="BM13" s="1595"/>
      <c r="BN13" s="1595"/>
      <c r="BO13" s="1595"/>
      <c r="BP13" s="1595"/>
      <c r="BQ13" s="1595"/>
      <c r="BR13" s="1595"/>
      <c r="BS13" s="1595"/>
      <c r="BT13" s="1595"/>
      <c r="BU13" s="1595"/>
      <c r="BV13" s="1595"/>
      <c r="BW13" s="1595"/>
      <c r="BX13" s="1595"/>
      <c r="BY13" s="1595"/>
      <c r="BZ13" s="1595"/>
      <c r="CA13" s="1595"/>
      <c r="CB13" s="1595"/>
      <c r="CC13" s="1595"/>
      <c r="CD13" s="1595"/>
      <c r="CE13" s="1595"/>
      <c r="CF13" s="1595"/>
      <c r="CG13" s="1595"/>
      <c r="CH13" s="1595"/>
      <c r="CI13" s="1595"/>
      <c r="CJ13" s="1595"/>
      <c r="CK13" s="1595"/>
      <c r="CL13" s="1595"/>
      <c r="CM13" s="1595"/>
      <c r="CN13" s="1595"/>
      <c r="CO13" s="1595"/>
      <c r="CP13" s="1595"/>
      <c r="CQ13" s="1595"/>
      <c r="CR13" s="1595"/>
      <c r="CS13" s="1595"/>
      <c r="CT13" s="1595"/>
      <c r="CU13" s="1595"/>
      <c r="CV13" s="1595"/>
      <c r="CW13" s="1595"/>
      <c r="CX13" s="1595"/>
      <c r="CY13" s="1595"/>
      <c r="CZ13" s="1595"/>
      <c r="DA13" s="1595"/>
      <c r="DB13" s="1595"/>
      <c r="DC13" s="1595"/>
      <c r="DD13" s="1595"/>
      <c r="DE13" s="1595"/>
      <c r="DF13" s="1595"/>
      <c r="DG13" s="1595"/>
      <c r="DH13" s="1595"/>
      <c r="DI13" s="1595"/>
      <c r="DJ13" s="1595"/>
      <c r="DK13" s="1595"/>
      <c r="DL13" s="1595"/>
      <c r="DM13" s="1595"/>
      <c r="DN13" s="1595"/>
      <c r="DO13" s="1595"/>
      <c r="DP13" s="1595"/>
      <c r="DQ13" s="1595"/>
      <c r="DR13" s="1595"/>
      <c r="DS13" s="1595"/>
      <c r="DT13" s="1595"/>
      <c r="DU13" s="1595"/>
      <c r="DV13" s="1595"/>
      <c r="DW13" s="1595"/>
      <c r="DX13" s="1595"/>
      <c r="DY13" s="1595"/>
      <c r="DZ13" s="1595"/>
      <c r="EA13" s="1595"/>
      <c r="EB13" s="1595"/>
      <c r="EC13" s="1595"/>
      <c r="ED13" s="1595"/>
      <c r="EE13" s="1595"/>
      <c r="EF13" s="1595"/>
      <c r="EG13" s="1595"/>
      <c r="EH13" s="1595"/>
      <c r="EI13" s="1595"/>
      <c r="EJ13" s="1595"/>
      <c r="EK13" s="1595"/>
      <c r="EL13" s="1595"/>
      <c r="EM13" s="1595"/>
      <c r="EN13" s="1595"/>
      <c r="EO13" s="1595"/>
      <c r="EP13" s="1595"/>
      <c r="EQ13" s="1595"/>
      <c r="ER13" s="1595"/>
      <c r="ES13" s="1595"/>
      <c r="ET13" s="1595"/>
      <c r="EU13" s="1595"/>
      <c r="EV13" s="1595"/>
      <c r="EW13" s="1595"/>
      <c r="EX13" s="1595"/>
      <c r="EY13" s="1595"/>
      <c r="EZ13" s="1595"/>
      <c r="FA13" s="1595"/>
      <c r="FB13" s="1595"/>
      <c r="FC13" s="1595"/>
      <c r="FD13" s="1595"/>
      <c r="FE13" s="1595"/>
      <c r="FF13" s="1595"/>
      <c r="FG13" s="1595"/>
      <c r="FH13" s="1595"/>
      <c r="FI13" s="1595"/>
      <c r="FJ13" s="1595"/>
      <c r="FK13" s="1595"/>
      <c r="FL13" s="1595"/>
      <c r="FM13" s="1595"/>
      <c r="FN13" s="1595"/>
      <c r="FO13" s="1595"/>
      <c r="FP13" s="1595"/>
      <c r="FQ13" s="1595"/>
      <c r="FR13" s="1595"/>
      <c r="FS13" s="1595"/>
      <c r="FT13" s="1595"/>
      <c r="FU13" s="1595"/>
      <c r="FV13" s="1595"/>
      <c r="FW13" s="1595"/>
      <c r="FX13" s="1595"/>
      <c r="FY13" s="1595"/>
      <c r="FZ13" s="1595"/>
      <c r="GA13" s="1595"/>
      <c r="GB13" s="1595"/>
      <c r="GC13" s="1595"/>
      <c r="GD13" s="1595"/>
      <c r="GE13" s="1595"/>
      <c r="GF13" s="1595"/>
      <c r="GG13" s="1595"/>
      <c r="GH13" s="1595"/>
      <c r="GI13" s="1595"/>
      <c r="GJ13" s="1595"/>
      <c r="GK13" s="1595"/>
      <c r="GL13" s="1595"/>
      <c r="GM13" s="1595"/>
      <c r="GN13" s="1595"/>
      <c r="GO13" s="1595"/>
      <c r="GP13" s="1595"/>
      <c r="GQ13" s="1595"/>
      <c r="GR13" s="1595"/>
      <c r="GS13" s="1595"/>
      <c r="GT13" s="1595"/>
      <c r="GU13" s="1595"/>
      <c r="GV13" s="1595"/>
      <c r="GW13" s="1595"/>
      <c r="GX13" s="1595"/>
      <c r="GY13" s="1595"/>
      <c r="GZ13" s="1595"/>
      <c r="HA13" s="1595"/>
      <c r="HB13" s="1595"/>
      <c r="HC13" s="1595"/>
      <c r="HD13" s="1595"/>
      <c r="HE13" s="1595"/>
      <c r="HF13" s="1595"/>
      <c r="HG13" s="1595"/>
      <c r="HH13" s="1595"/>
      <c r="HI13" s="1595"/>
      <c r="HJ13" s="1595"/>
      <c r="HK13" s="1595"/>
      <c r="HL13" s="1595"/>
      <c r="HM13" s="1595"/>
      <c r="HN13" s="1595"/>
      <c r="HO13" s="1595"/>
      <c r="HP13" s="1595"/>
      <c r="HQ13" s="1595"/>
      <c r="HR13" s="1595"/>
      <c r="HS13" s="1595"/>
      <c r="HT13" s="1595"/>
      <c r="HU13" s="1595"/>
      <c r="HV13" s="1595"/>
      <c r="HW13" s="1595"/>
      <c r="HX13" s="1595"/>
      <c r="HY13" s="1595"/>
      <c r="HZ13" s="1595"/>
      <c r="IA13" s="1595"/>
      <c r="IB13" s="1595"/>
      <c r="IC13" s="1595"/>
      <c r="ID13" s="1595"/>
      <c r="IE13" s="1595"/>
      <c r="IF13" s="1595"/>
      <c r="IG13" s="1595"/>
      <c r="IH13" s="1595"/>
      <c r="II13" s="1595"/>
      <c r="IJ13" s="1595"/>
      <c r="IK13" s="1595"/>
      <c r="IL13" s="1595"/>
      <c r="IM13" s="1595"/>
      <c r="IN13" s="1595"/>
    </row>
    <row r="14" spans="1:248">
      <c r="A14" s="1604"/>
      <c r="B14" s="1662"/>
      <c r="C14" s="1616" t="s">
        <v>2519</v>
      </c>
      <c r="D14" s="1612"/>
      <c r="E14" s="1664"/>
      <c r="F14" s="1615"/>
      <c r="G14" s="1615"/>
      <c r="H14" s="1612"/>
      <c r="I14" s="1613"/>
      <c r="J14" s="1595"/>
      <c r="K14" s="1595"/>
      <c r="L14" s="1595"/>
      <c r="M14" s="1595"/>
      <c r="N14" s="1595"/>
      <c r="O14" s="1595"/>
      <c r="P14" s="1595"/>
      <c r="Q14" s="1595"/>
      <c r="R14" s="1595"/>
      <c r="S14" s="1595"/>
      <c r="T14" s="1595"/>
      <c r="U14" s="1595"/>
      <c r="V14" s="1595"/>
      <c r="W14" s="1595"/>
      <c r="X14" s="1595"/>
      <c r="Y14" s="1595"/>
      <c r="Z14" s="1595"/>
      <c r="AA14" s="1595"/>
      <c r="AB14" s="1595"/>
      <c r="AC14" s="1595"/>
      <c r="AD14" s="1595"/>
      <c r="AE14" s="1595"/>
      <c r="AF14" s="1595"/>
      <c r="AG14" s="1595"/>
      <c r="AH14" s="1595"/>
      <c r="AI14" s="1595"/>
      <c r="AJ14" s="1595"/>
      <c r="AK14" s="1595"/>
      <c r="AL14" s="1595"/>
      <c r="AM14" s="1595"/>
      <c r="AN14" s="1595"/>
      <c r="AO14" s="1595"/>
      <c r="AP14" s="1595"/>
      <c r="AQ14" s="1595"/>
      <c r="AR14" s="1595"/>
      <c r="AS14" s="1595"/>
      <c r="AT14" s="1595"/>
      <c r="AU14" s="1595"/>
      <c r="AV14" s="1595"/>
      <c r="AW14" s="1595"/>
      <c r="AX14" s="1595"/>
      <c r="AY14" s="1595"/>
      <c r="AZ14" s="1595"/>
      <c r="BA14" s="1595"/>
      <c r="BB14" s="1595"/>
      <c r="BC14" s="1595"/>
      <c r="BD14" s="1595"/>
      <c r="BE14" s="1595"/>
      <c r="BF14" s="1595"/>
      <c r="BG14" s="1595"/>
      <c r="BH14" s="1595"/>
      <c r="BI14" s="1595"/>
      <c r="BJ14" s="1595"/>
      <c r="BK14" s="1595"/>
      <c r="BL14" s="1595"/>
      <c r="BM14" s="1595"/>
      <c r="BN14" s="1595"/>
      <c r="BO14" s="1595"/>
      <c r="BP14" s="1595"/>
      <c r="BQ14" s="1595"/>
      <c r="BR14" s="1595"/>
      <c r="BS14" s="1595"/>
      <c r="BT14" s="1595"/>
      <c r="BU14" s="1595"/>
      <c r="BV14" s="1595"/>
      <c r="BW14" s="1595"/>
      <c r="BX14" s="1595"/>
      <c r="BY14" s="1595"/>
      <c r="BZ14" s="1595"/>
      <c r="CA14" s="1595"/>
      <c r="CB14" s="1595"/>
      <c r="CC14" s="1595"/>
      <c r="CD14" s="1595"/>
      <c r="CE14" s="1595"/>
      <c r="CF14" s="1595"/>
      <c r="CG14" s="1595"/>
      <c r="CH14" s="1595"/>
      <c r="CI14" s="1595"/>
      <c r="CJ14" s="1595"/>
      <c r="CK14" s="1595"/>
      <c r="CL14" s="1595"/>
      <c r="CM14" s="1595"/>
      <c r="CN14" s="1595"/>
      <c r="CO14" s="1595"/>
      <c r="CP14" s="1595"/>
      <c r="CQ14" s="1595"/>
      <c r="CR14" s="1595"/>
      <c r="CS14" s="1595"/>
      <c r="CT14" s="1595"/>
      <c r="CU14" s="1595"/>
      <c r="CV14" s="1595"/>
      <c r="CW14" s="1595"/>
      <c r="CX14" s="1595"/>
      <c r="CY14" s="1595"/>
      <c r="CZ14" s="1595"/>
      <c r="DA14" s="1595"/>
      <c r="DB14" s="1595"/>
      <c r="DC14" s="1595"/>
      <c r="DD14" s="1595"/>
      <c r="DE14" s="1595"/>
      <c r="DF14" s="1595"/>
      <c r="DG14" s="1595"/>
      <c r="DH14" s="1595"/>
      <c r="DI14" s="1595"/>
      <c r="DJ14" s="1595"/>
      <c r="DK14" s="1595"/>
      <c r="DL14" s="1595"/>
      <c r="DM14" s="1595"/>
      <c r="DN14" s="1595"/>
      <c r="DO14" s="1595"/>
      <c r="DP14" s="1595"/>
      <c r="DQ14" s="1595"/>
      <c r="DR14" s="1595"/>
      <c r="DS14" s="1595"/>
      <c r="DT14" s="1595"/>
      <c r="DU14" s="1595"/>
      <c r="DV14" s="1595"/>
      <c r="DW14" s="1595"/>
      <c r="DX14" s="1595"/>
      <c r="DY14" s="1595"/>
      <c r="DZ14" s="1595"/>
      <c r="EA14" s="1595"/>
      <c r="EB14" s="1595"/>
      <c r="EC14" s="1595"/>
      <c r="ED14" s="1595"/>
      <c r="EE14" s="1595"/>
      <c r="EF14" s="1595"/>
      <c r="EG14" s="1595"/>
      <c r="EH14" s="1595"/>
      <c r="EI14" s="1595"/>
      <c r="EJ14" s="1595"/>
      <c r="EK14" s="1595"/>
      <c r="EL14" s="1595"/>
      <c r="EM14" s="1595"/>
      <c r="EN14" s="1595"/>
      <c r="EO14" s="1595"/>
      <c r="EP14" s="1595"/>
      <c r="EQ14" s="1595"/>
      <c r="ER14" s="1595"/>
      <c r="ES14" s="1595"/>
      <c r="ET14" s="1595"/>
      <c r="EU14" s="1595"/>
      <c r="EV14" s="1595"/>
      <c r="EW14" s="1595"/>
      <c r="EX14" s="1595"/>
      <c r="EY14" s="1595"/>
      <c r="EZ14" s="1595"/>
      <c r="FA14" s="1595"/>
      <c r="FB14" s="1595"/>
      <c r="FC14" s="1595"/>
      <c r="FD14" s="1595"/>
      <c r="FE14" s="1595"/>
      <c r="FF14" s="1595"/>
      <c r="FG14" s="1595"/>
      <c r="FH14" s="1595"/>
      <c r="FI14" s="1595"/>
      <c r="FJ14" s="1595"/>
      <c r="FK14" s="1595"/>
      <c r="FL14" s="1595"/>
      <c r="FM14" s="1595"/>
      <c r="FN14" s="1595"/>
      <c r="FO14" s="1595"/>
      <c r="FP14" s="1595"/>
      <c r="FQ14" s="1595"/>
      <c r="FR14" s="1595"/>
      <c r="FS14" s="1595"/>
      <c r="FT14" s="1595"/>
      <c r="FU14" s="1595"/>
      <c r="FV14" s="1595"/>
      <c r="FW14" s="1595"/>
      <c r="FX14" s="1595"/>
      <c r="FY14" s="1595"/>
      <c r="FZ14" s="1595"/>
      <c r="GA14" s="1595"/>
      <c r="GB14" s="1595"/>
      <c r="GC14" s="1595"/>
      <c r="GD14" s="1595"/>
      <c r="GE14" s="1595"/>
      <c r="GF14" s="1595"/>
      <c r="GG14" s="1595"/>
      <c r="GH14" s="1595"/>
      <c r="GI14" s="1595"/>
      <c r="GJ14" s="1595"/>
      <c r="GK14" s="1595"/>
      <c r="GL14" s="1595"/>
      <c r="GM14" s="1595"/>
      <c r="GN14" s="1595"/>
      <c r="GO14" s="1595"/>
      <c r="GP14" s="1595"/>
      <c r="GQ14" s="1595"/>
      <c r="GR14" s="1595"/>
      <c r="GS14" s="1595"/>
      <c r="GT14" s="1595"/>
      <c r="GU14" s="1595"/>
      <c r="GV14" s="1595"/>
      <c r="GW14" s="1595"/>
      <c r="GX14" s="1595"/>
      <c r="GY14" s="1595"/>
      <c r="GZ14" s="1595"/>
      <c r="HA14" s="1595"/>
      <c r="HB14" s="1595"/>
      <c r="HC14" s="1595"/>
      <c r="HD14" s="1595"/>
      <c r="HE14" s="1595"/>
      <c r="HF14" s="1595"/>
      <c r="HG14" s="1595"/>
      <c r="HH14" s="1595"/>
      <c r="HI14" s="1595"/>
      <c r="HJ14" s="1595"/>
      <c r="HK14" s="1595"/>
      <c r="HL14" s="1595"/>
      <c r="HM14" s="1595"/>
      <c r="HN14" s="1595"/>
      <c r="HO14" s="1595"/>
      <c r="HP14" s="1595"/>
      <c r="HQ14" s="1595"/>
      <c r="HR14" s="1595"/>
      <c r="HS14" s="1595"/>
      <c r="HT14" s="1595"/>
      <c r="HU14" s="1595"/>
      <c r="HV14" s="1595"/>
      <c r="HW14" s="1595"/>
      <c r="HX14" s="1595"/>
      <c r="HY14" s="1595"/>
      <c r="HZ14" s="1595"/>
      <c r="IA14" s="1595"/>
      <c r="IB14" s="1595"/>
      <c r="IC14" s="1595"/>
      <c r="ID14" s="1595"/>
      <c r="IE14" s="1595"/>
      <c r="IF14" s="1595"/>
      <c r="IG14" s="1595"/>
      <c r="IH14" s="1595"/>
      <c r="II14" s="1595"/>
      <c r="IJ14" s="1595"/>
      <c r="IK14" s="1595"/>
      <c r="IL14" s="1595"/>
      <c r="IM14" s="1595"/>
      <c r="IN14" s="1595"/>
    </row>
    <row r="15" spans="1:248">
      <c r="A15" s="1604"/>
      <c r="B15" s="1662"/>
      <c r="C15" s="1616" t="s">
        <v>2520</v>
      </c>
      <c r="D15" s="1616" t="s">
        <v>178</v>
      </c>
      <c r="E15" s="1616" t="s">
        <v>176</v>
      </c>
      <c r="F15" s="1615"/>
      <c r="G15" s="1616" t="s">
        <v>2521</v>
      </c>
      <c r="H15" s="1615"/>
      <c r="I15" s="1617" t="s">
        <v>2522</v>
      </c>
      <c r="J15" s="1595"/>
      <c r="K15" s="1595"/>
      <c r="L15" s="1595"/>
      <c r="M15" s="1595"/>
      <c r="N15" s="1595"/>
      <c r="O15" s="1595"/>
      <c r="P15" s="1595"/>
      <c r="Q15" s="1595"/>
      <c r="R15" s="1595"/>
      <c r="S15" s="1595"/>
      <c r="T15" s="1595"/>
      <c r="U15" s="1595"/>
      <c r="V15" s="1595"/>
      <c r="W15" s="1595"/>
      <c r="X15" s="1595"/>
      <c r="Y15" s="1595"/>
      <c r="Z15" s="1595"/>
      <c r="AA15" s="1595"/>
      <c r="AB15" s="1595"/>
      <c r="AC15" s="1595"/>
      <c r="AD15" s="1595"/>
      <c r="AE15" s="1595"/>
      <c r="AF15" s="1595"/>
      <c r="AG15" s="1595"/>
      <c r="AH15" s="1595"/>
      <c r="AI15" s="1595"/>
      <c r="AJ15" s="1595"/>
      <c r="AK15" s="1595"/>
      <c r="AL15" s="1595"/>
      <c r="AM15" s="1595"/>
      <c r="AN15" s="1595"/>
      <c r="AO15" s="1595"/>
      <c r="AP15" s="1595"/>
      <c r="AQ15" s="1595"/>
      <c r="AR15" s="1595"/>
      <c r="AS15" s="1595"/>
      <c r="AT15" s="1595"/>
      <c r="AU15" s="1595"/>
      <c r="AV15" s="1595"/>
      <c r="AW15" s="1595"/>
      <c r="AX15" s="1595"/>
      <c r="AY15" s="1595"/>
      <c r="AZ15" s="1595"/>
      <c r="BA15" s="1595"/>
      <c r="BB15" s="1595"/>
      <c r="BC15" s="1595"/>
      <c r="BD15" s="1595"/>
      <c r="BE15" s="1595"/>
      <c r="BF15" s="1595"/>
      <c r="BG15" s="1595"/>
      <c r="BH15" s="1595"/>
      <c r="BI15" s="1595"/>
      <c r="BJ15" s="1595"/>
      <c r="BK15" s="1595"/>
      <c r="BL15" s="1595"/>
      <c r="BM15" s="1595"/>
      <c r="BN15" s="1595"/>
      <c r="BO15" s="1595"/>
      <c r="BP15" s="1595"/>
      <c r="BQ15" s="1595"/>
      <c r="BR15" s="1595"/>
      <c r="BS15" s="1595"/>
      <c r="BT15" s="1595"/>
      <c r="BU15" s="1595"/>
      <c r="BV15" s="1595"/>
      <c r="BW15" s="1595"/>
      <c r="BX15" s="1595"/>
      <c r="BY15" s="1595"/>
      <c r="BZ15" s="1595"/>
      <c r="CA15" s="1595"/>
      <c r="CB15" s="1595"/>
      <c r="CC15" s="1595"/>
      <c r="CD15" s="1595"/>
      <c r="CE15" s="1595"/>
      <c r="CF15" s="1595"/>
      <c r="CG15" s="1595"/>
      <c r="CH15" s="1595"/>
      <c r="CI15" s="1595"/>
      <c r="CJ15" s="1595"/>
      <c r="CK15" s="1595"/>
      <c r="CL15" s="1595"/>
      <c r="CM15" s="1595"/>
      <c r="CN15" s="1595"/>
      <c r="CO15" s="1595"/>
      <c r="CP15" s="1595"/>
      <c r="CQ15" s="1595"/>
      <c r="CR15" s="1595"/>
      <c r="CS15" s="1595"/>
      <c r="CT15" s="1595"/>
      <c r="CU15" s="1595"/>
      <c r="CV15" s="1595"/>
      <c r="CW15" s="1595"/>
      <c r="CX15" s="1595"/>
      <c r="CY15" s="1595"/>
      <c r="CZ15" s="1595"/>
      <c r="DA15" s="1595"/>
      <c r="DB15" s="1595"/>
      <c r="DC15" s="1595"/>
      <c r="DD15" s="1595"/>
      <c r="DE15" s="1595"/>
      <c r="DF15" s="1595"/>
      <c r="DG15" s="1595"/>
      <c r="DH15" s="1595"/>
      <c r="DI15" s="1595"/>
      <c r="DJ15" s="1595"/>
      <c r="DK15" s="1595"/>
      <c r="DL15" s="1595"/>
      <c r="DM15" s="1595"/>
      <c r="DN15" s="1595"/>
      <c r="DO15" s="1595"/>
      <c r="DP15" s="1595"/>
      <c r="DQ15" s="1595"/>
      <c r="DR15" s="1595"/>
      <c r="DS15" s="1595"/>
      <c r="DT15" s="1595"/>
      <c r="DU15" s="1595"/>
      <c r="DV15" s="1595"/>
      <c r="DW15" s="1595"/>
      <c r="DX15" s="1595"/>
      <c r="DY15" s="1595"/>
      <c r="DZ15" s="1595"/>
      <c r="EA15" s="1595"/>
      <c r="EB15" s="1595"/>
      <c r="EC15" s="1595"/>
      <c r="ED15" s="1595"/>
      <c r="EE15" s="1595"/>
      <c r="EF15" s="1595"/>
      <c r="EG15" s="1595"/>
      <c r="EH15" s="1595"/>
      <c r="EI15" s="1595"/>
      <c r="EJ15" s="1595"/>
      <c r="EK15" s="1595"/>
      <c r="EL15" s="1595"/>
      <c r="EM15" s="1595"/>
      <c r="EN15" s="1595"/>
      <c r="EO15" s="1595"/>
      <c r="EP15" s="1595"/>
      <c r="EQ15" s="1595"/>
      <c r="ER15" s="1595"/>
      <c r="ES15" s="1595"/>
      <c r="ET15" s="1595"/>
      <c r="EU15" s="1595"/>
      <c r="EV15" s="1595"/>
      <c r="EW15" s="1595"/>
      <c r="EX15" s="1595"/>
      <c r="EY15" s="1595"/>
      <c r="EZ15" s="1595"/>
      <c r="FA15" s="1595"/>
      <c r="FB15" s="1595"/>
      <c r="FC15" s="1595"/>
      <c r="FD15" s="1595"/>
      <c r="FE15" s="1595"/>
      <c r="FF15" s="1595"/>
      <c r="FG15" s="1595"/>
      <c r="FH15" s="1595"/>
      <c r="FI15" s="1595"/>
      <c r="FJ15" s="1595"/>
      <c r="FK15" s="1595"/>
      <c r="FL15" s="1595"/>
      <c r="FM15" s="1595"/>
      <c r="FN15" s="1595"/>
      <c r="FO15" s="1595"/>
      <c r="FP15" s="1595"/>
      <c r="FQ15" s="1595"/>
      <c r="FR15" s="1595"/>
      <c r="FS15" s="1595"/>
      <c r="FT15" s="1595"/>
      <c r="FU15" s="1595"/>
      <c r="FV15" s="1595"/>
      <c r="FW15" s="1595"/>
      <c r="FX15" s="1595"/>
      <c r="FY15" s="1595"/>
      <c r="FZ15" s="1595"/>
      <c r="GA15" s="1595"/>
      <c r="GB15" s="1595"/>
      <c r="GC15" s="1595"/>
      <c r="GD15" s="1595"/>
      <c r="GE15" s="1595"/>
      <c r="GF15" s="1595"/>
      <c r="GG15" s="1595"/>
      <c r="GH15" s="1595"/>
      <c r="GI15" s="1595"/>
      <c r="GJ15" s="1595"/>
      <c r="GK15" s="1595"/>
      <c r="GL15" s="1595"/>
      <c r="GM15" s="1595"/>
      <c r="GN15" s="1595"/>
      <c r="GO15" s="1595"/>
      <c r="GP15" s="1595"/>
      <c r="GQ15" s="1595"/>
      <c r="GR15" s="1595"/>
      <c r="GS15" s="1595"/>
      <c r="GT15" s="1595"/>
      <c r="GU15" s="1595"/>
      <c r="GV15" s="1595"/>
      <c r="GW15" s="1595"/>
      <c r="GX15" s="1595"/>
      <c r="GY15" s="1595"/>
      <c r="GZ15" s="1595"/>
      <c r="HA15" s="1595"/>
      <c r="HB15" s="1595"/>
      <c r="HC15" s="1595"/>
      <c r="HD15" s="1595"/>
      <c r="HE15" s="1595"/>
      <c r="HF15" s="1595"/>
      <c r="HG15" s="1595"/>
      <c r="HH15" s="1595"/>
      <c r="HI15" s="1595"/>
      <c r="HJ15" s="1595"/>
      <c r="HK15" s="1595"/>
      <c r="HL15" s="1595"/>
      <c r="HM15" s="1595"/>
      <c r="HN15" s="1595"/>
      <c r="HO15" s="1595"/>
      <c r="HP15" s="1595"/>
      <c r="HQ15" s="1595"/>
      <c r="HR15" s="1595"/>
      <c r="HS15" s="1595"/>
      <c r="HT15" s="1595"/>
      <c r="HU15" s="1595"/>
      <c r="HV15" s="1595"/>
      <c r="HW15" s="1595"/>
      <c r="HX15" s="1595"/>
      <c r="HY15" s="1595"/>
      <c r="HZ15" s="1595"/>
      <c r="IA15" s="1595"/>
      <c r="IB15" s="1595"/>
      <c r="IC15" s="1595"/>
      <c r="ID15" s="1595"/>
      <c r="IE15" s="1595"/>
      <c r="IF15" s="1595"/>
      <c r="IG15" s="1595"/>
      <c r="IH15" s="1595"/>
      <c r="II15" s="1595"/>
      <c r="IJ15" s="1595"/>
      <c r="IK15" s="1595"/>
      <c r="IL15" s="1595"/>
      <c r="IM15" s="1595"/>
      <c r="IN15" s="1595"/>
    </row>
    <row r="16" spans="1:248">
      <c r="A16" s="1606" t="s">
        <v>524</v>
      </c>
      <c r="B16" s="1665" t="s">
        <v>2833</v>
      </c>
      <c r="C16" s="1616" t="s">
        <v>2523</v>
      </c>
      <c r="D16" s="1616" t="s">
        <v>2524</v>
      </c>
      <c r="E16" s="1616" t="s">
        <v>177</v>
      </c>
      <c r="F16" s="1616" t="s">
        <v>2839</v>
      </c>
      <c r="G16" s="1616" t="s">
        <v>2525</v>
      </c>
      <c r="H16" s="1616" t="s">
        <v>2526</v>
      </c>
      <c r="I16" s="1617" t="s">
        <v>2527</v>
      </c>
      <c r="J16" s="1595"/>
      <c r="K16" s="1595"/>
      <c r="L16" s="1595"/>
      <c r="M16" s="1595"/>
      <c r="N16" s="1595"/>
      <c r="O16" s="1595"/>
      <c r="P16" s="1595"/>
      <c r="Q16" s="1595"/>
      <c r="R16" s="1595"/>
      <c r="S16" s="1595"/>
      <c r="T16" s="1595"/>
      <c r="U16" s="1595"/>
      <c r="V16" s="1595"/>
      <c r="W16" s="1595"/>
      <c r="X16" s="1595"/>
      <c r="Y16" s="1595"/>
      <c r="Z16" s="1595"/>
      <c r="AA16" s="1595"/>
      <c r="AB16" s="1595"/>
      <c r="AC16" s="1595"/>
      <c r="AD16" s="1595"/>
      <c r="AE16" s="1595"/>
      <c r="AF16" s="1595"/>
      <c r="AG16" s="1595"/>
      <c r="AH16" s="1595"/>
      <c r="AI16" s="1595"/>
      <c r="AJ16" s="1595"/>
      <c r="AK16" s="1595"/>
      <c r="AL16" s="1595"/>
      <c r="AM16" s="1595"/>
      <c r="AN16" s="1595"/>
      <c r="AO16" s="1595"/>
      <c r="AP16" s="1595"/>
      <c r="AQ16" s="1595"/>
      <c r="AR16" s="1595"/>
      <c r="AS16" s="1595"/>
      <c r="AT16" s="1595"/>
      <c r="AU16" s="1595"/>
      <c r="AV16" s="1595"/>
      <c r="AW16" s="1595"/>
      <c r="AX16" s="1595"/>
      <c r="AY16" s="1595"/>
      <c r="AZ16" s="1595"/>
      <c r="BA16" s="1595"/>
      <c r="BB16" s="1595"/>
      <c r="BC16" s="1595"/>
      <c r="BD16" s="1595"/>
      <c r="BE16" s="1595"/>
      <c r="BF16" s="1595"/>
      <c r="BG16" s="1595"/>
      <c r="BH16" s="1595"/>
      <c r="BI16" s="1595"/>
      <c r="BJ16" s="1595"/>
      <c r="BK16" s="1595"/>
      <c r="BL16" s="1595"/>
      <c r="BM16" s="1595"/>
      <c r="BN16" s="1595"/>
      <c r="BO16" s="1595"/>
      <c r="BP16" s="1595"/>
      <c r="BQ16" s="1595"/>
      <c r="BR16" s="1595"/>
      <c r="BS16" s="1595"/>
      <c r="BT16" s="1595"/>
      <c r="BU16" s="1595"/>
      <c r="BV16" s="1595"/>
      <c r="BW16" s="1595"/>
      <c r="BX16" s="1595"/>
      <c r="BY16" s="1595"/>
      <c r="BZ16" s="1595"/>
      <c r="CA16" s="1595"/>
      <c r="CB16" s="1595"/>
      <c r="CC16" s="1595"/>
      <c r="CD16" s="1595"/>
      <c r="CE16" s="1595"/>
      <c r="CF16" s="1595"/>
      <c r="CG16" s="1595"/>
      <c r="CH16" s="1595"/>
      <c r="CI16" s="1595"/>
      <c r="CJ16" s="1595"/>
      <c r="CK16" s="1595"/>
      <c r="CL16" s="1595"/>
      <c r="CM16" s="1595"/>
      <c r="CN16" s="1595"/>
      <c r="CO16" s="1595"/>
      <c r="CP16" s="1595"/>
      <c r="CQ16" s="1595"/>
      <c r="CR16" s="1595"/>
      <c r="CS16" s="1595"/>
      <c r="CT16" s="1595"/>
      <c r="CU16" s="1595"/>
      <c r="CV16" s="1595"/>
      <c r="CW16" s="1595"/>
      <c r="CX16" s="1595"/>
      <c r="CY16" s="1595"/>
      <c r="CZ16" s="1595"/>
      <c r="DA16" s="1595"/>
      <c r="DB16" s="1595"/>
      <c r="DC16" s="1595"/>
      <c r="DD16" s="1595"/>
      <c r="DE16" s="1595"/>
      <c r="DF16" s="1595"/>
      <c r="DG16" s="1595"/>
      <c r="DH16" s="1595"/>
      <c r="DI16" s="1595"/>
      <c r="DJ16" s="1595"/>
      <c r="DK16" s="1595"/>
      <c r="DL16" s="1595"/>
      <c r="DM16" s="1595"/>
      <c r="DN16" s="1595"/>
      <c r="DO16" s="1595"/>
      <c r="DP16" s="1595"/>
      <c r="DQ16" s="1595"/>
      <c r="DR16" s="1595"/>
      <c r="DS16" s="1595"/>
      <c r="DT16" s="1595"/>
      <c r="DU16" s="1595"/>
      <c r="DV16" s="1595"/>
      <c r="DW16" s="1595"/>
      <c r="DX16" s="1595"/>
      <c r="DY16" s="1595"/>
      <c r="DZ16" s="1595"/>
      <c r="EA16" s="1595"/>
      <c r="EB16" s="1595"/>
      <c r="EC16" s="1595"/>
      <c r="ED16" s="1595"/>
      <c r="EE16" s="1595"/>
      <c r="EF16" s="1595"/>
      <c r="EG16" s="1595"/>
      <c r="EH16" s="1595"/>
      <c r="EI16" s="1595"/>
      <c r="EJ16" s="1595"/>
      <c r="EK16" s="1595"/>
      <c r="EL16" s="1595"/>
      <c r="EM16" s="1595"/>
      <c r="EN16" s="1595"/>
      <c r="EO16" s="1595"/>
      <c r="EP16" s="1595"/>
      <c r="EQ16" s="1595"/>
      <c r="ER16" s="1595"/>
      <c r="ES16" s="1595"/>
      <c r="ET16" s="1595"/>
      <c r="EU16" s="1595"/>
      <c r="EV16" s="1595"/>
      <c r="EW16" s="1595"/>
      <c r="EX16" s="1595"/>
      <c r="EY16" s="1595"/>
      <c r="EZ16" s="1595"/>
      <c r="FA16" s="1595"/>
      <c r="FB16" s="1595"/>
      <c r="FC16" s="1595"/>
      <c r="FD16" s="1595"/>
      <c r="FE16" s="1595"/>
      <c r="FF16" s="1595"/>
      <c r="FG16" s="1595"/>
      <c r="FH16" s="1595"/>
      <c r="FI16" s="1595"/>
      <c r="FJ16" s="1595"/>
      <c r="FK16" s="1595"/>
      <c r="FL16" s="1595"/>
      <c r="FM16" s="1595"/>
      <c r="FN16" s="1595"/>
      <c r="FO16" s="1595"/>
      <c r="FP16" s="1595"/>
      <c r="FQ16" s="1595"/>
      <c r="FR16" s="1595"/>
      <c r="FS16" s="1595"/>
      <c r="FT16" s="1595"/>
      <c r="FU16" s="1595"/>
      <c r="FV16" s="1595"/>
      <c r="FW16" s="1595"/>
      <c r="FX16" s="1595"/>
      <c r="FY16" s="1595"/>
      <c r="FZ16" s="1595"/>
      <c r="GA16" s="1595"/>
      <c r="GB16" s="1595"/>
      <c r="GC16" s="1595"/>
      <c r="GD16" s="1595"/>
      <c r="GE16" s="1595"/>
      <c r="GF16" s="1595"/>
      <c r="GG16" s="1595"/>
      <c r="GH16" s="1595"/>
      <c r="GI16" s="1595"/>
      <c r="GJ16" s="1595"/>
      <c r="GK16" s="1595"/>
      <c r="GL16" s="1595"/>
      <c r="GM16" s="1595"/>
      <c r="GN16" s="1595"/>
      <c r="GO16" s="1595"/>
      <c r="GP16" s="1595"/>
      <c r="GQ16" s="1595"/>
      <c r="GR16" s="1595"/>
      <c r="GS16" s="1595"/>
      <c r="GT16" s="1595"/>
      <c r="GU16" s="1595"/>
      <c r="GV16" s="1595"/>
      <c r="GW16" s="1595"/>
      <c r="GX16" s="1595"/>
      <c r="GY16" s="1595"/>
      <c r="GZ16" s="1595"/>
      <c r="HA16" s="1595"/>
      <c r="HB16" s="1595"/>
      <c r="HC16" s="1595"/>
      <c r="HD16" s="1595"/>
      <c r="HE16" s="1595"/>
      <c r="HF16" s="1595"/>
      <c r="HG16" s="1595"/>
      <c r="HH16" s="1595"/>
      <c r="HI16" s="1595"/>
      <c r="HJ16" s="1595"/>
      <c r="HK16" s="1595"/>
      <c r="HL16" s="1595"/>
      <c r="HM16" s="1595"/>
      <c r="HN16" s="1595"/>
      <c r="HO16" s="1595"/>
      <c r="HP16" s="1595"/>
      <c r="HQ16" s="1595"/>
      <c r="HR16" s="1595"/>
      <c r="HS16" s="1595"/>
      <c r="HT16" s="1595"/>
      <c r="HU16" s="1595"/>
      <c r="HV16" s="1595"/>
      <c r="HW16" s="1595"/>
      <c r="HX16" s="1595"/>
      <c r="HY16" s="1595"/>
      <c r="HZ16" s="1595"/>
      <c r="IA16" s="1595"/>
      <c r="IB16" s="1595"/>
      <c r="IC16" s="1595"/>
      <c r="ID16" s="1595"/>
      <c r="IE16" s="1595"/>
      <c r="IF16" s="1595"/>
      <c r="IG16" s="1595"/>
      <c r="IH16" s="1595"/>
      <c r="II16" s="1595"/>
      <c r="IJ16" s="1595"/>
      <c r="IK16" s="1595"/>
      <c r="IL16" s="1595"/>
      <c r="IM16" s="1595"/>
      <c r="IN16" s="1595"/>
    </row>
    <row r="17" spans="1:248">
      <c r="A17" s="1666" t="s">
        <v>529</v>
      </c>
      <c r="B17" s="1667" t="s">
        <v>2502</v>
      </c>
      <c r="C17" s="1621" t="s">
        <v>2503</v>
      </c>
      <c r="D17" s="1621" t="s">
        <v>272</v>
      </c>
      <c r="E17" s="1621" t="s">
        <v>2279</v>
      </c>
      <c r="F17" s="1621" t="s">
        <v>2468</v>
      </c>
      <c r="G17" s="1621" t="s">
        <v>2469</v>
      </c>
      <c r="H17" s="1621" t="s">
        <v>2470</v>
      </c>
      <c r="I17" s="1624" t="s">
        <v>2471</v>
      </c>
      <c r="J17" s="1595"/>
      <c r="K17" s="1595"/>
      <c r="L17" s="1595"/>
      <c r="M17" s="1595"/>
      <c r="N17" s="1595"/>
      <c r="O17" s="1595"/>
      <c r="P17" s="1595"/>
      <c r="Q17" s="1595"/>
      <c r="R17" s="1595"/>
      <c r="S17" s="1595"/>
      <c r="T17" s="1595"/>
      <c r="U17" s="1595"/>
      <c r="V17" s="1595"/>
      <c r="W17" s="1595"/>
      <c r="X17" s="1595"/>
      <c r="Y17" s="1595"/>
      <c r="Z17" s="1595"/>
      <c r="AA17" s="1595"/>
      <c r="AB17" s="1595"/>
      <c r="AC17" s="1595"/>
      <c r="AD17" s="1595"/>
      <c r="AE17" s="1595"/>
      <c r="AF17" s="1595"/>
      <c r="AG17" s="1595"/>
      <c r="AH17" s="1595"/>
      <c r="AI17" s="1595"/>
      <c r="AJ17" s="1595"/>
      <c r="AK17" s="1595"/>
      <c r="AL17" s="1595"/>
      <c r="AM17" s="1595"/>
      <c r="AN17" s="1595"/>
      <c r="AO17" s="1595"/>
      <c r="AP17" s="1595"/>
      <c r="AQ17" s="1595"/>
      <c r="AR17" s="1595"/>
      <c r="AS17" s="1595"/>
      <c r="AT17" s="1595"/>
      <c r="AU17" s="1595"/>
      <c r="AV17" s="1595"/>
      <c r="AW17" s="1595"/>
      <c r="AX17" s="1595"/>
      <c r="AY17" s="1595"/>
      <c r="AZ17" s="1595"/>
      <c r="BA17" s="1595"/>
      <c r="BB17" s="1595"/>
      <c r="BC17" s="1595"/>
      <c r="BD17" s="1595"/>
      <c r="BE17" s="1595"/>
      <c r="BF17" s="1595"/>
      <c r="BG17" s="1595"/>
      <c r="BH17" s="1595"/>
      <c r="BI17" s="1595"/>
      <c r="BJ17" s="1595"/>
      <c r="BK17" s="1595"/>
      <c r="BL17" s="1595"/>
      <c r="BM17" s="1595"/>
      <c r="BN17" s="1595"/>
      <c r="BO17" s="1595"/>
      <c r="BP17" s="1595"/>
      <c r="BQ17" s="1595"/>
      <c r="BR17" s="1595"/>
      <c r="BS17" s="1595"/>
      <c r="BT17" s="1595"/>
      <c r="BU17" s="1595"/>
      <c r="BV17" s="1595"/>
      <c r="BW17" s="1595"/>
      <c r="BX17" s="1595"/>
      <c r="BY17" s="1595"/>
      <c r="BZ17" s="1595"/>
      <c r="CA17" s="1595"/>
      <c r="CB17" s="1595"/>
      <c r="CC17" s="1595"/>
      <c r="CD17" s="1595"/>
      <c r="CE17" s="1595"/>
      <c r="CF17" s="1595"/>
      <c r="CG17" s="1595"/>
      <c r="CH17" s="1595"/>
      <c r="CI17" s="1595"/>
      <c r="CJ17" s="1595"/>
      <c r="CK17" s="1595"/>
      <c r="CL17" s="1595"/>
      <c r="CM17" s="1595"/>
      <c r="CN17" s="1595"/>
      <c r="CO17" s="1595"/>
      <c r="CP17" s="1595"/>
      <c r="CQ17" s="1595"/>
      <c r="CR17" s="1595"/>
      <c r="CS17" s="1595"/>
      <c r="CT17" s="1595"/>
      <c r="CU17" s="1595"/>
      <c r="CV17" s="1595"/>
      <c r="CW17" s="1595"/>
      <c r="CX17" s="1595"/>
      <c r="CY17" s="1595"/>
      <c r="CZ17" s="1595"/>
      <c r="DA17" s="1595"/>
      <c r="DB17" s="1595"/>
      <c r="DC17" s="1595"/>
      <c r="DD17" s="1595"/>
      <c r="DE17" s="1595"/>
      <c r="DF17" s="1595"/>
      <c r="DG17" s="1595"/>
      <c r="DH17" s="1595"/>
      <c r="DI17" s="1595"/>
      <c r="DJ17" s="1595"/>
      <c r="DK17" s="1595"/>
      <c r="DL17" s="1595"/>
      <c r="DM17" s="1595"/>
      <c r="DN17" s="1595"/>
      <c r="DO17" s="1595"/>
      <c r="DP17" s="1595"/>
      <c r="DQ17" s="1595"/>
      <c r="DR17" s="1595"/>
      <c r="DS17" s="1595"/>
      <c r="DT17" s="1595"/>
      <c r="DU17" s="1595"/>
      <c r="DV17" s="1595"/>
      <c r="DW17" s="1595"/>
      <c r="DX17" s="1595"/>
      <c r="DY17" s="1595"/>
      <c r="DZ17" s="1595"/>
      <c r="EA17" s="1595"/>
      <c r="EB17" s="1595"/>
      <c r="EC17" s="1595"/>
      <c r="ED17" s="1595"/>
      <c r="EE17" s="1595"/>
      <c r="EF17" s="1595"/>
      <c r="EG17" s="1595"/>
      <c r="EH17" s="1595"/>
      <c r="EI17" s="1595"/>
      <c r="EJ17" s="1595"/>
      <c r="EK17" s="1595"/>
      <c r="EL17" s="1595"/>
      <c r="EM17" s="1595"/>
      <c r="EN17" s="1595"/>
      <c r="EO17" s="1595"/>
      <c r="EP17" s="1595"/>
      <c r="EQ17" s="1595"/>
      <c r="ER17" s="1595"/>
      <c r="ES17" s="1595"/>
      <c r="ET17" s="1595"/>
      <c r="EU17" s="1595"/>
      <c r="EV17" s="1595"/>
      <c r="EW17" s="1595"/>
      <c r="EX17" s="1595"/>
      <c r="EY17" s="1595"/>
      <c r="EZ17" s="1595"/>
      <c r="FA17" s="1595"/>
      <c r="FB17" s="1595"/>
      <c r="FC17" s="1595"/>
      <c r="FD17" s="1595"/>
      <c r="FE17" s="1595"/>
      <c r="FF17" s="1595"/>
      <c r="FG17" s="1595"/>
      <c r="FH17" s="1595"/>
      <c r="FI17" s="1595"/>
      <c r="FJ17" s="1595"/>
      <c r="FK17" s="1595"/>
      <c r="FL17" s="1595"/>
      <c r="FM17" s="1595"/>
      <c r="FN17" s="1595"/>
      <c r="FO17" s="1595"/>
      <c r="FP17" s="1595"/>
      <c r="FQ17" s="1595"/>
      <c r="FR17" s="1595"/>
      <c r="FS17" s="1595"/>
      <c r="FT17" s="1595"/>
      <c r="FU17" s="1595"/>
      <c r="FV17" s="1595"/>
      <c r="FW17" s="1595"/>
      <c r="FX17" s="1595"/>
      <c r="FY17" s="1595"/>
      <c r="FZ17" s="1595"/>
      <c r="GA17" s="1595"/>
      <c r="GB17" s="1595"/>
      <c r="GC17" s="1595"/>
      <c r="GD17" s="1595"/>
      <c r="GE17" s="1595"/>
      <c r="GF17" s="1595"/>
      <c r="GG17" s="1595"/>
      <c r="GH17" s="1595"/>
      <c r="GI17" s="1595"/>
      <c r="GJ17" s="1595"/>
      <c r="GK17" s="1595"/>
      <c r="GL17" s="1595"/>
      <c r="GM17" s="1595"/>
      <c r="GN17" s="1595"/>
      <c r="GO17" s="1595"/>
      <c r="GP17" s="1595"/>
      <c r="GQ17" s="1595"/>
      <c r="GR17" s="1595"/>
      <c r="GS17" s="1595"/>
      <c r="GT17" s="1595"/>
      <c r="GU17" s="1595"/>
      <c r="GV17" s="1595"/>
      <c r="GW17" s="1595"/>
      <c r="GX17" s="1595"/>
      <c r="GY17" s="1595"/>
      <c r="GZ17" s="1595"/>
      <c r="HA17" s="1595"/>
      <c r="HB17" s="1595"/>
      <c r="HC17" s="1595"/>
      <c r="HD17" s="1595"/>
      <c r="HE17" s="1595"/>
      <c r="HF17" s="1595"/>
      <c r="HG17" s="1595"/>
      <c r="HH17" s="1595"/>
      <c r="HI17" s="1595"/>
      <c r="HJ17" s="1595"/>
      <c r="HK17" s="1595"/>
      <c r="HL17" s="1595"/>
      <c r="HM17" s="1595"/>
      <c r="HN17" s="1595"/>
      <c r="HO17" s="1595"/>
      <c r="HP17" s="1595"/>
      <c r="HQ17" s="1595"/>
      <c r="HR17" s="1595"/>
      <c r="HS17" s="1595"/>
      <c r="HT17" s="1595"/>
      <c r="HU17" s="1595"/>
      <c r="HV17" s="1595"/>
      <c r="HW17" s="1595"/>
      <c r="HX17" s="1595"/>
      <c r="HY17" s="1595"/>
      <c r="HZ17" s="1595"/>
      <c r="IA17" s="1595"/>
      <c r="IB17" s="1595"/>
      <c r="IC17" s="1595"/>
      <c r="ID17" s="1595"/>
      <c r="IE17" s="1595"/>
      <c r="IF17" s="1595"/>
      <c r="IG17" s="1595"/>
      <c r="IH17" s="1595"/>
      <c r="II17" s="1595"/>
      <c r="IJ17" s="1595"/>
      <c r="IK17" s="1595"/>
      <c r="IL17" s="1595"/>
      <c r="IM17" s="1595"/>
      <c r="IN17" s="1595"/>
    </row>
    <row r="18" spans="1:248" ht="13.9" customHeight="1">
      <c r="A18" s="1604">
        <v>1</v>
      </c>
      <c r="B18" s="2250" t="s">
        <v>273</v>
      </c>
      <c r="C18" s="2251">
        <v>240</v>
      </c>
      <c r="D18" s="2251">
        <v>533619</v>
      </c>
      <c r="E18" s="2251">
        <v>19806</v>
      </c>
      <c r="F18" s="2251">
        <v>660071</v>
      </c>
      <c r="G18" s="2251">
        <v>411018</v>
      </c>
      <c r="H18" s="1618" t="s">
        <v>583</v>
      </c>
      <c r="I18" s="2252">
        <v>2502</v>
      </c>
      <c r="J18" s="1595"/>
      <c r="K18" s="1595"/>
      <c r="L18" s="1595"/>
      <c r="M18" s="1595"/>
      <c r="N18" s="1595"/>
      <c r="O18" s="1595"/>
      <c r="P18" s="1595"/>
      <c r="Q18" s="1595"/>
      <c r="R18" s="1595"/>
      <c r="S18" s="1595"/>
      <c r="T18" s="1595"/>
      <c r="U18" s="1595"/>
      <c r="V18" s="1595"/>
      <c r="W18" s="1595"/>
      <c r="X18" s="1595"/>
      <c r="Y18" s="1595"/>
      <c r="Z18" s="1595"/>
      <c r="AA18" s="1595"/>
      <c r="AB18" s="1595"/>
      <c r="AC18" s="1595"/>
      <c r="AD18" s="1595"/>
      <c r="AE18" s="1595"/>
      <c r="AF18" s="1595"/>
      <c r="AG18" s="1595"/>
      <c r="AH18" s="1595"/>
      <c r="AI18" s="1595"/>
      <c r="AJ18" s="1595"/>
      <c r="AK18" s="1595"/>
      <c r="AL18" s="1595"/>
      <c r="AM18" s="1595"/>
      <c r="AN18" s="1595"/>
      <c r="AO18" s="1595"/>
      <c r="AP18" s="1595"/>
      <c r="AQ18" s="1595"/>
      <c r="AR18" s="1595"/>
      <c r="AS18" s="1595"/>
      <c r="AT18" s="1595"/>
      <c r="AU18" s="1595"/>
      <c r="AV18" s="1595"/>
      <c r="AW18" s="1595"/>
      <c r="AX18" s="1595"/>
      <c r="AY18" s="1595"/>
      <c r="AZ18" s="1595"/>
      <c r="BA18" s="1595"/>
      <c r="BB18" s="1595"/>
      <c r="BC18" s="1595"/>
      <c r="BD18" s="1595"/>
      <c r="BE18" s="1595"/>
      <c r="BF18" s="1595"/>
      <c r="BG18" s="1595"/>
      <c r="BH18" s="1595"/>
      <c r="BI18" s="1595"/>
      <c r="BJ18" s="1595"/>
      <c r="BK18" s="1595"/>
      <c r="BL18" s="1595"/>
      <c r="BM18" s="1595"/>
      <c r="BN18" s="1595"/>
      <c r="BO18" s="1595"/>
      <c r="BP18" s="1595"/>
      <c r="BQ18" s="1595"/>
      <c r="BR18" s="1595"/>
      <c r="BS18" s="1595"/>
      <c r="BT18" s="1595"/>
      <c r="BU18" s="1595"/>
      <c r="BV18" s="1595"/>
      <c r="BW18" s="1595"/>
      <c r="BX18" s="1595"/>
      <c r="BY18" s="1595"/>
      <c r="BZ18" s="1595"/>
      <c r="CA18" s="1595"/>
      <c r="CB18" s="1595"/>
      <c r="CC18" s="1595"/>
      <c r="CD18" s="1595"/>
      <c r="CE18" s="1595"/>
      <c r="CF18" s="1595"/>
      <c r="CG18" s="1595"/>
      <c r="CH18" s="1595"/>
      <c r="CI18" s="1595"/>
      <c r="CJ18" s="1595"/>
      <c r="CK18" s="1595"/>
      <c r="CL18" s="1595"/>
      <c r="CM18" s="1595"/>
      <c r="CN18" s="1595"/>
      <c r="CO18" s="1595"/>
      <c r="CP18" s="1595"/>
      <c r="CQ18" s="1595"/>
      <c r="CR18" s="1595"/>
      <c r="CS18" s="1595"/>
      <c r="CT18" s="1595"/>
      <c r="CU18" s="1595"/>
      <c r="CV18" s="1595"/>
      <c r="CW18" s="1595"/>
      <c r="CX18" s="1595"/>
      <c r="CY18" s="1595"/>
      <c r="CZ18" s="1595"/>
      <c r="DA18" s="1595"/>
      <c r="DB18" s="1595"/>
      <c r="DC18" s="1595"/>
      <c r="DD18" s="1595"/>
      <c r="DE18" s="1595"/>
      <c r="DF18" s="1595"/>
      <c r="DG18" s="1595"/>
      <c r="DH18" s="1595"/>
      <c r="DI18" s="1595"/>
      <c r="DJ18" s="1595"/>
      <c r="DK18" s="1595"/>
      <c r="DL18" s="1595"/>
      <c r="DM18" s="1595"/>
      <c r="DN18" s="1595"/>
      <c r="DO18" s="1595"/>
      <c r="DP18" s="1595"/>
      <c r="DQ18" s="1595"/>
      <c r="DR18" s="1595"/>
      <c r="DS18" s="1595"/>
      <c r="DT18" s="1595"/>
      <c r="DU18" s="1595"/>
      <c r="DV18" s="1595"/>
      <c r="DW18" s="1595"/>
      <c r="DX18" s="1595"/>
      <c r="DY18" s="1595"/>
      <c r="DZ18" s="1595"/>
      <c r="EA18" s="1595"/>
      <c r="EB18" s="1595"/>
      <c r="EC18" s="1595"/>
      <c r="ED18" s="1595"/>
      <c r="EE18" s="1595"/>
      <c r="EF18" s="1595"/>
      <c r="EG18" s="1595"/>
      <c r="EH18" s="1595"/>
      <c r="EI18" s="1595"/>
      <c r="EJ18" s="1595"/>
      <c r="EK18" s="1595"/>
      <c r="EL18" s="1595"/>
      <c r="EM18" s="1595"/>
      <c r="EN18" s="1595"/>
      <c r="EO18" s="1595"/>
      <c r="EP18" s="1595"/>
      <c r="EQ18" s="1595"/>
      <c r="ER18" s="1595"/>
      <c r="ES18" s="1595"/>
      <c r="ET18" s="1595"/>
      <c r="EU18" s="1595"/>
      <c r="EV18" s="1595"/>
      <c r="EW18" s="1595"/>
      <c r="EX18" s="1595"/>
      <c r="EY18" s="1595"/>
      <c r="EZ18" s="1595"/>
      <c r="FA18" s="1595"/>
      <c r="FB18" s="1595"/>
      <c r="FC18" s="1595"/>
      <c r="FD18" s="1595"/>
      <c r="FE18" s="1595"/>
      <c r="FF18" s="1595"/>
      <c r="FG18" s="1595"/>
      <c r="FH18" s="1595"/>
      <c r="FI18" s="1595"/>
      <c r="FJ18" s="1595"/>
      <c r="FK18" s="1595"/>
      <c r="FL18" s="1595"/>
      <c r="FM18" s="1595"/>
      <c r="FN18" s="1595"/>
      <c r="FO18" s="1595"/>
      <c r="FP18" s="1595"/>
      <c r="FQ18" s="1595"/>
      <c r="FR18" s="1595"/>
      <c r="FS18" s="1595"/>
      <c r="FT18" s="1595"/>
      <c r="FU18" s="1595"/>
      <c r="FV18" s="1595"/>
      <c r="FW18" s="1595"/>
      <c r="FX18" s="1595"/>
      <c r="FY18" s="1595"/>
      <c r="FZ18" s="1595"/>
      <c r="GA18" s="1595"/>
      <c r="GB18" s="1595"/>
      <c r="GC18" s="1595"/>
      <c r="GD18" s="1595"/>
      <c r="GE18" s="1595"/>
      <c r="GF18" s="1595"/>
      <c r="GG18" s="1595"/>
      <c r="GH18" s="1595"/>
      <c r="GI18" s="1595"/>
      <c r="GJ18" s="1595"/>
      <c r="GK18" s="1595"/>
      <c r="GL18" s="1595"/>
      <c r="GM18" s="1595"/>
      <c r="GN18" s="1595"/>
      <c r="GO18" s="1595"/>
      <c r="GP18" s="1595"/>
      <c r="GQ18" s="1595"/>
      <c r="GR18" s="1595"/>
      <c r="GS18" s="1595"/>
      <c r="GT18" s="1595"/>
      <c r="GU18" s="1595"/>
      <c r="GV18" s="1595"/>
      <c r="GW18" s="1595"/>
      <c r="GX18" s="1595"/>
      <c r="GY18" s="1595"/>
      <c r="GZ18" s="1595"/>
      <c r="HA18" s="1595"/>
      <c r="HB18" s="1595"/>
      <c r="HC18" s="1595"/>
      <c r="HD18" s="1595"/>
      <c r="HE18" s="1595"/>
      <c r="HF18" s="1595"/>
      <c r="HG18" s="1595"/>
      <c r="HH18" s="1595"/>
      <c r="HI18" s="1595"/>
      <c r="HJ18" s="1595"/>
      <c r="HK18" s="1595"/>
      <c r="HL18" s="1595"/>
      <c r="HM18" s="1595"/>
      <c r="HN18" s="1595"/>
      <c r="HO18" s="1595"/>
      <c r="HP18" s="1595"/>
      <c r="HQ18" s="1595"/>
      <c r="HR18" s="1595"/>
      <c r="HS18" s="1595"/>
      <c r="HT18" s="1595"/>
      <c r="HU18" s="1595"/>
      <c r="HV18" s="1595"/>
      <c r="HW18" s="1595"/>
      <c r="HX18" s="1595"/>
      <c r="HY18" s="1595"/>
      <c r="HZ18" s="1595"/>
      <c r="IA18" s="1595"/>
      <c r="IB18" s="1595"/>
      <c r="IC18" s="1595"/>
      <c r="ID18" s="1595"/>
      <c r="IE18" s="1595"/>
      <c r="IF18" s="1595"/>
      <c r="IG18" s="1595"/>
      <c r="IH18" s="1595"/>
      <c r="II18" s="1595"/>
      <c r="IJ18" s="1595"/>
      <c r="IK18" s="1595"/>
      <c r="IL18" s="1595"/>
      <c r="IM18" s="1595"/>
      <c r="IN18" s="1595"/>
    </row>
    <row r="19" spans="1:248" ht="13.9" customHeight="1">
      <c r="A19" s="1604">
        <v>2</v>
      </c>
      <c r="B19" s="2250"/>
      <c r="C19" s="2249"/>
      <c r="D19" s="2249"/>
      <c r="E19" s="2249"/>
      <c r="F19" s="2249"/>
      <c r="G19" s="2249"/>
      <c r="H19" s="1618" t="s">
        <v>584</v>
      </c>
      <c r="I19" s="2252">
        <v>3166</v>
      </c>
      <c r="J19" s="1595"/>
      <c r="K19" s="1595"/>
      <c r="L19" s="1595"/>
      <c r="M19" s="1595"/>
      <c r="N19" s="1595"/>
      <c r="O19" s="1595"/>
      <c r="P19" s="1595"/>
      <c r="Q19" s="1595"/>
      <c r="R19" s="1595"/>
      <c r="S19" s="1595"/>
      <c r="T19" s="1595"/>
      <c r="U19" s="1595"/>
      <c r="V19" s="1595"/>
      <c r="W19" s="1595"/>
      <c r="X19" s="1595"/>
      <c r="Y19" s="1595"/>
      <c r="Z19" s="1595"/>
      <c r="AA19" s="1595"/>
      <c r="AB19" s="1595"/>
      <c r="AC19" s="1595"/>
      <c r="AD19" s="1595"/>
      <c r="AE19" s="1595"/>
      <c r="AF19" s="1595"/>
      <c r="AG19" s="1595"/>
      <c r="AH19" s="1595"/>
      <c r="AI19" s="1595"/>
      <c r="AJ19" s="1595"/>
      <c r="AK19" s="1595"/>
      <c r="AL19" s="1595"/>
      <c r="AM19" s="1595"/>
      <c r="AN19" s="1595"/>
      <c r="AO19" s="1595"/>
      <c r="AP19" s="1595"/>
      <c r="AQ19" s="1595"/>
      <c r="AR19" s="1595"/>
      <c r="AS19" s="1595"/>
      <c r="AT19" s="1595"/>
      <c r="AU19" s="1595"/>
      <c r="AV19" s="1595"/>
      <c r="AW19" s="1595"/>
      <c r="AX19" s="1595"/>
      <c r="AY19" s="1595"/>
      <c r="AZ19" s="1595"/>
      <c r="BA19" s="1595"/>
      <c r="BB19" s="1595"/>
      <c r="BC19" s="1595"/>
      <c r="BD19" s="1595"/>
      <c r="BE19" s="1595"/>
      <c r="BF19" s="1595"/>
      <c r="BG19" s="1595"/>
      <c r="BH19" s="1595"/>
      <c r="BI19" s="1595"/>
      <c r="BJ19" s="1595"/>
      <c r="BK19" s="1595"/>
      <c r="BL19" s="1595"/>
      <c r="BM19" s="1595"/>
      <c r="BN19" s="1595"/>
      <c r="BO19" s="1595"/>
      <c r="BP19" s="1595"/>
      <c r="BQ19" s="1595"/>
      <c r="BR19" s="1595"/>
      <c r="BS19" s="1595"/>
      <c r="BT19" s="1595"/>
      <c r="BU19" s="1595"/>
      <c r="BV19" s="1595"/>
      <c r="BW19" s="1595"/>
      <c r="BX19" s="1595"/>
      <c r="BY19" s="1595"/>
      <c r="BZ19" s="1595"/>
      <c r="CA19" s="1595"/>
      <c r="CB19" s="1595"/>
      <c r="CC19" s="1595"/>
      <c r="CD19" s="1595"/>
      <c r="CE19" s="1595"/>
      <c r="CF19" s="1595"/>
      <c r="CG19" s="1595"/>
      <c r="CH19" s="1595"/>
      <c r="CI19" s="1595"/>
      <c r="CJ19" s="1595"/>
      <c r="CK19" s="1595"/>
      <c r="CL19" s="1595"/>
      <c r="CM19" s="1595"/>
      <c r="CN19" s="1595"/>
      <c r="CO19" s="1595"/>
      <c r="CP19" s="1595"/>
      <c r="CQ19" s="1595"/>
      <c r="CR19" s="1595"/>
      <c r="CS19" s="1595"/>
      <c r="CT19" s="1595"/>
      <c r="CU19" s="1595"/>
      <c r="CV19" s="1595"/>
      <c r="CW19" s="1595"/>
      <c r="CX19" s="1595"/>
      <c r="CY19" s="1595"/>
      <c r="CZ19" s="1595"/>
      <c r="DA19" s="1595"/>
      <c r="DB19" s="1595"/>
      <c r="DC19" s="1595"/>
      <c r="DD19" s="1595"/>
      <c r="DE19" s="1595"/>
      <c r="DF19" s="1595"/>
      <c r="DG19" s="1595"/>
      <c r="DH19" s="1595"/>
      <c r="DI19" s="1595"/>
      <c r="DJ19" s="1595"/>
      <c r="DK19" s="1595"/>
      <c r="DL19" s="1595"/>
      <c r="DM19" s="1595"/>
      <c r="DN19" s="1595"/>
      <c r="DO19" s="1595"/>
      <c r="DP19" s="1595"/>
      <c r="DQ19" s="1595"/>
      <c r="DR19" s="1595"/>
      <c r="DS19" s="1595"/>
      <c r="DT19" s="1595"/>
      <c r="DU19" s="1595"/>
      <c r="DV19" s="1595"/>
      <c r="DW19" s="1595"/>
      <c r="DX19" s="1595"/>
      <c r="DY19" s="1595"/>
      <c r="DZ19" s="1595"/>
      <c r="EA19" s="1595"/>
      <c r="EB19" s="1595"/>
      <c r="EC19" s="1595"/>
      <c r="ED19" s="1595"/>
      <c r="EE19" s="1595"/>
      <c r="EF19" s="1595"/>
      <c r="EG19" s="1595"/>
      <c r="EH19" s="1595"/>
      <c r="EI19" s="1595"/>
      <c r="EJ19" s="1595"/>
      <c r="EK19" s="1595"/>
      <c r="EL19" s="1595"/>
      <c r="EM19" s="1595"/>
      <c r="EN19" s="1595"/>
      <c r="EO19" s="1595"/>
      <c r="EP19" s="1595"/>
      <c r="EQ19" s="1595"/>
      <c r="ER19" s="1595"/>
      <c r="ES19" s="1595"/>
      <c r="ET19" s="1595"/>
      <c r="EU19" s="1595"/>
      <c r="EV19" s="1595"/>
      <c r="EW19" s="1595"/>
      <c r="EX19" s="1595"/>
      <c r="EY19" s="1595"/>
      <c r="EZ19" s="1595"/>
      <c r="FA19" s="1595"/>
      <c r="FB19" s="1595"/>
      <c r="FC19" s="1595"/>
      <c r="FD19" s="1595"/>
      <c r="FE19" s="1595"/>
      <c r="FF19" s="1595"/>
      <c r="FG19" s="1595"/>
      <c r="FH19" s="1595"/>
      <c r="FI19" s="1595"/>
      <c r="FJ19" s="1595"/>
      <c r="FK19" s="1595"/>
      <c r="FL19" s="1595"/>
      <c r="FM19" s="1595"/>
      <c r="FN19" s="1595"/>
      <c r="FO19" s="1595"/>
      <c r="FP19" s="1595"/>
      <c r="FQ19" s="1595"/>
      <c r="FR19" s="1595"/>
      <c r="FS19" s="1595"/>
      <c r="FT19" s="1595"/>
      <c r="FU19" s="1595"/>
      <c r="FV19" s="1595"/>
      <c r="FW19" s="1595"/>
      <c r="FX19" s="1595"/>
      <c r="FY19" s="1595"/>
      <c r="FZ19" s="1595"/>
      <c r="GA19" s="1595"/>
      <c r="GB19" s="1595"/>
      <c r="GC19" s="1595"/>
      <c r="GD19" s="1595"/>
      <c r="GE19" s="1595"/>
      <c r="GF19" s="1595"/>
      <c r="GG19" s="1595"/>
      <c r="GH19" s="1595"/>
      <c r="GI19" s="1595"/>
      <c r="GJ19" s="1595"/>
      <c r="GK19" s="1595"/>
      <c r="GL19" s="1595"/>
      <c r="GM19" s="1595"/>
      <c r="GN19" s="1595"/>
      <c r="GO19" s="1595"/>
      <c r="GP19" s="1595"/>
      <c r="GQ19" s="1595"/>
      <c r="GR19" s="1595"/>
      <c r="GS19" s="1595"/>
      <c r="GT19" s="1595"/>
      <c r="GU19" s="1595"/>
      <c r="GV19" s="1595"/>
      <c r="GW19" s="1595"/>
      <c r="GX19" s="1595"/>
      <c r="GY19" s="1595"/>
      <c r="GZ19" s="1595"/>
      <c r="HA19" s="1595"/>
      <c r="HB19" s="1595"/>
      <c r="HC19" s="1595"/>
      <c r="HD19" s="1595"/>
      <c r="HE19" s="1595"/>
      <c r="HF19" s="1595"/>
      <c r="HG19" s="1595"/>
      <c r="HH19" s="1595"/>
      <c r="HI19" s="1595"/>
      <c r="HJ19" s="1595"/>
      <c r="HK19" s="1595"/>
      <c r="HL19" s="1595"/>
      <c r="HM19" s="1595"/>
      <c r="HN19" s="1595"/>
      <c r="HO19" s="1595"/>
      <c r="HP19" s="1595"/>
      <c r="HQ19" s="1595"/>
      <c r="HR19" s="1595"/>
      <c r="HS19" s="1595"/>
      <c r="HT19" s="1595"/>
      <c r="HU19" s="1595"/>
      <c r="HV19" s="1595"/>
      <c r="HW19" s="1595"/>
      <c r="HX19" s="1595"/>
      <c r="HY19" s="1595"/>
      <c r="HZ19" s="1595"/>
      <c r="IA19" s="1595"/>
      <c r="IB19" s="1595"/>
      <c r="IC19" s="1595"/>
      <c r="ID19" s="1595"/>
      <c r="IE19" s="1595"/>
      <c r="IF19" s="1595"/>
      <c r="IG19" s="1595"/>
      <c r="IH19" s="1595"/>
      <c r="II19" s="1595"/>
      <c r="IJ19" s="1595"/>
      <c r="IK19" s="1595"/>
      <c r="IL19" s="1595"/>
      <c r="IM19" s="1595"/>
      <c r="IN19" s="1595"/>
    </row>
    <row r="20" spans="1:248" ht="13.9" customHeight="1">
      <c r="A20" s="1604">
        <v>3</v>
      </c>
      <c r="B20" s="2253"/>
      <c r="C20" s="2249"/>
      <c r="D20" s="2249"/>
      <c r="E20" s="2254"/>
      <c r="F20" s="2249"/>
      <c r="G20" s="2249"/>
      <c r="H20" s="1618" t="s">
        <v>623</v>
      </c>
      <c r="I20" s="2252">
        <v>23349</v>
      </c>
      <c r="J20" s="1595"/>
      <c r="K20" s="1595"/>
      <c r="L20" s="1595"/>
      <c r="M20" s="1595"/>
      <c r="N20" s="1595"/>
      <c r="O20" s="1595"/>
      <c r="P20" s="1595"/>
      <c r="Q20" s="1595"/>
      <c r="R20" s="1595"/>
      <c r="S20" s="1595"/>
      <c r="T20" s="1595"/>
      <c r="U20" s="1595"/>
      <c r="V20" s="1595"/>
      <c r="W20" s="1595"/>
      <c r="X20" s="1595"/>
      <c r="Y20" s="1595"/>
      <c r="Z20" s="1595"/>
      <c r="AA20" s="1595"/>
      <c r="AB20" s="1595"/>
      <c r="AC20" s="1595"/>
      <c r="AD20" s="1595"/>
      <c r="AE20" s="1595"/>
      <c r="AF20" s="1595"/>
      <c r="AG20" s="1595"/>
      <c r="AH20" s="1595"/>
      <c r="AI20" s="1595"/>
      <c r="AJ20" s="1595"/>
      <c r="AK20" s="1595"/>
      <c r="AL20" s="1595"/>
      <c r="AM20" s="1595"/>
      <c r="AN20" s="1595"/>
      <c r="AO20" s="1595"/>
      <c r="AP20" s="1595"/>
      <c r="AQ20" s="1595"/>
      <c r="AR20" s="1595"/>
      <c r="AS20" s="1595"/>
      <c r="AT20" s="1595"/>
      <c r="AU20" s="1595"/>
      <c r="AV20" s="1595"/>
      <c r="AW20" s="1595"/>
      <c r="AX20" s="1595"/>
      <c r="AY20" s="1595"/>
      <c r="AZ20" s="1595"/>
      <c r="BA20" s="1595"/>
      <c r="BB20" s="1595"/>
      <c r="BC20" s="1595"/>
      <c r="BD20" s="1595"/>
      <c r="BE20" s="1595"/>
      <c r="BF20" s="1595"/>
      <c r="BG20" s="1595"/>
      <c r="BH20" s="1595"/>
      <c r="BI20" s="1595"/>
      <c r="BJ20" s="1595"/>
      <c r="BK20" s="1595"/>
      <c r="BL20" s="1595"/>
      <c r="BM20" s="1595"/>
      <c r="BN20" s="1595"/>
      <c r="BO20" s="1595"/>
      <c r="BP20" s="1595"/>
      <c r="BQ20" s="1595"/>
      <c r="BR20" s="1595"/>
      <c r="BS20" s="1595"/>
      <c r="BT20" s="1595"/>
      <c r="BU20" s="1595"/>
      <c r="BV20" s="1595"/>
      <c r="BW20" s="1595"/>
      <c r="BX20" s="1595"/>
      <c r="BY20" s="1595"/>
      <c r="BZ20" s="1595"/>
      <c r="CA20" s="1595"/>
      <c r="CB20" s="1595"/>
      <c r="CC20" s="1595"/>
      <c r="CD20" s="1595"/>
      <c r="CE20" s="1595"/>
      <c r="CF20" s="1595"/>
      <c r="CG20" s="1595"/>
      <c r="CH20" s="1595"/>
      <c r="CI20" s="1595"/>
      <c r="CJ20" s="1595"/>
      <c r="CK20" s="1595"/>
      <c r="CL20" s="1595"/>
      <c r="CM20" s="1595"/>
      <c r="CN20" s="1595"/>
      <c r="CO20" s="1595"/>
      <c r="CP20" s="1595"/>
      <c r="CQ20" s="1595"/>
      <c r="CR20" s="1595"/>
      <c r="CS20" s="1595"/>
      <c r="CT20" s="1595"/>
      <c r="CU20" s="1595"/>
      <c r="CV20" s="1595"/>
      <c r="CW20" s="1595"/>
      <c r="CX20" s="1595"/>
      <c r="CY20" s="1595"/>
      <c r="CZ20" s="1595"/>
      <c r="DA20" s="1595"/>
      <c r="DB20" s="1595"/>
      <c r="DC20" s="1595"/>
      <c r="DD20" s="1595"/>
      <c r="DE20" s="1595"/>
      <c r="DF20" s="1595"/>
      <c r="DG20" s="1595"/>
      <c r="DH20" s="1595"/>
      <c r="DI20" s="1595"/>
      <c r="DJ20" s="1595"/>
      <c r="DK20" s="1595"/>
      <c r="DL20" s="1595"/>
      <c r="DM20" s="1595"/>
      <c r="DN20" s="1595"/>
      <c r="DO20" s="1595"/>
      <c r="DP20" s="1595"/>
      <c r="DQ20" s="1595"/>
      <c r="DR20" s="1595"/>
      <c r="DS20" s="1595"/>
      <c r="DT20" s="1595"/>
      <c r="DU20" s="1595"/>
      <c r="DV20" s="1595"/>
      <c r="DW20" s="1595"/>
      <c r="DX20" s="1595"/>
      <c r="DY20" s="1595"/>
      <c r="DZ20" s="1595"/>
      <c r="EA20" s="1595"/>
      <c r="EB20" s="1595"/>
      <c r="EC20" s="1595"/>
      <c r="ED20" s="1595"/>
      <c r="EE20" s="1595"/>
      <c r="EF20" s="1595"/>
      <c r="EG20" s="1595"/>
      <c r="EH20" s="1595"/>
      <c r="EI20" s="1595"/>
      <c r="EJ20" s="1595"/>
      <c r="EK20" s="1595"/>
      <c r="EL20" s="1595"/>
      <c r="EM20" s="1595"/>
      <c r="EN20" s="1595"/>
      <c r="EO20" s="1595"/>
      <c r="EP20" s="1595"/>
      <c r="EQ20" s="1595"/>
      <c r="ER20" s="1595"/>
      <c r="ES20" s="1595"/>
      <c r="ET20" s="1595"/>
      <c r="EU20" s="1595"/>
      <c r="EV20" s="1595"/>
      <c r="EW20" s="1595"/>
      <c r="EX20" s="1595"/>
      <c r="EY20" s="1595"/>
      <c r="EZ20" s="1595"/>
      <c r="FA20" s="1595"/>
      <c r="FB20" s="1595"/>
      <c r="FC20" s="1595"/>
      <c r="FD20" s="1595"/>
      <c r="FE20" s="1595"/>
      <c r="FF20" s="1595"/>
      <c r="FG20" s="1595"/>
      <c r="FH20" s="1595"/>
      <c r="FI20" s="1595"/>
      <c r="FJ20" s="1595"/>
      <c r="FK20" s="1595"/>
      <c r="FL20" s="1595"/>
      <c r="FM20" s="1595"/>
      <c r="FN20" s="1595"/>
      <c r="FO20" s="1595"/>
      <c r="FP20" s="1595"/>
      <c r="FQ20" s="1595"/>
      <c r="FR20" s="1595"/>
      <c r="FS20" s="1595"/>
      <c r="FT20" s="1595"/>
      <c r="FU20" s="1595"/>
      <c r="FV20" s="1595"/>
      <c r="FW20" s="1595"/>
      <c r="FX20" s="1595"/>
      <c r="FY20" s="1595"/>
      <c r="FZ20" s="1595"/>
      <c r="GA20" s="1595"/>
      <c r="GB20" s="1595"/>
      <c r="GC20" s="1595"/>
      <c r="GD20" s="1595"/>
      <c r="GE20" s="1595"/>
      <c r="GF20" s="1595"/>
      <c r="GG20" s="1595"/>
      <c r="GH20" s="1595"/>
      <c r="GI20" s="1595"/>
      <c r="GJ20" s="1595"/>
      <c r="GK20" s="1595"/>
      <c r="GL20" s="1595"/>
      <c r="GM20" s="1595"/>
      <c r="GN20" s="1595"/>
      <c r="GO20" s="1595"/>
      <c r="GP20" s="1595"/>
      <c r="GQ20" s="1595"/>
      <c r="GR20" s="1595"/>
      <c r="GS20" s="1595"/>
      <c r="GT20" s="1595"/>
      <c r="GU20" s="1595"/>
      <c r="GV20" s="1595"/>
      <c r="GW20" s="1595"/>
      <c r="GX20" s="1595"/>
      <c r="GY20" s="1595"/>
      <c r="GZ20" s="1595"/>
      <c r="HA20" s="1595"/>
      <c r="HB20" s="1595"/>
      <c r="HC20" s="1595"/>
      <c r="HD20" s="1595"/>
      <c r="HE20" s="1595"/>
      <c r="HF20" s="1595"/>
      <c r="HG20" s="1595"/>
      <c r="HH20" s="1595"/>
      <c r="HI20" s="1595"/>
      <c r="HJ20" s="1595"/>
      <c r="HK20" s="1595"/>
      <c r="HL20" s="1595"/>
      <c r="HM20" s="1595"/>
      <c r="HN20" s="1595"/>
      <c r="HO20" s="1595"/>
      <c r="HP20" s="1595"/>
      <c r="HQ20" s="1595"/>
      <c r="HR20" s="1595"/>
      <c r="HS20" s="1595"/>
      <c r="HT20" s="1595"/>
      <c r="HU20" s="1595"/>
      <c r="HV20" s="1595"/>
      <c r="HW20" s="1595"/>
      <c r="HX20" s="1595"/>
      <c r="HY20" s="1595"/>
      <c r="HZ20" s="1595"/>
      <c r="IA20" s="1595"/>
      <c r="IB20" s="1595"/>
      <c r="IC20" s="1595"/>
      <c r="ID20" s="1595"/>
      <c r="IE20" s="1595"/>
      <c r="IF20" s="1595"/>
      <c r="IG20" s="1595"/>
      <c r="IH20" s="1595"/>
      <c r="II20" s="1595"/>
      <c r="IJ20" s="1595"/>
      <c r="IK20" s="1595"/>
      <c r="IL20" s="1595"/>
      <c r="IM20" s="1595"/>
      <c r="IN20" s="1595"/>
    </row>
    <row r="21" spans="1:248" ht="13.9" customHeight="1">
      <c r="A21" s="1604">
        <v>4</v>
      </c>
      <c r="B21" s="2250"/>
      <c r="C21" s="2249"/>
      <c r="D21" s="2249"/>
      <c r="E21" s="2254"/>
      <c r="F21" s="2249"/>
      <c r="G21" s="2249"/>
      <c r="H21" s="1618" t="s">
        <v>624</v>
      </c>
      <c r="I21" s="2252">
        <v>1064577</v>
      </c>
      <c r="J21" s="1595"/>
      <c r="K21" s="1595"/>
      <c r="L21" s="1595"/>
      <c r="M21" s="1595"/>
      <c r="N21" s="1595"/>
      <c r="O21" s="1595"/>
      <c r="P21" s="1595"/>
      <c r="Q21" s="1595"/>
      <c r="R21" s="1595"/>
      <c r="S21" s="1595"/>
      <c r="T21" s="1595"/>
      <c r="U21" s="1595"/>
      <c r="V21" s="1595"/>
      <c r="W21" s="1595"/>
      <c r="X21" s="1595"/>
      <c r="Y21" s="1595"/>
      <c r="Z21" s="1595"/>
      <c r="AA21" s="1595"/>
      <c r="AB21" s="1595"/>
      <c r="AC21" s="1595"/>
      <c r="AD21" s="1595"/>
      <c r="AE21" s="1595"/>
      <c r="AF21" s="1595"/>
      <c r="AG21" s="1595"/>
      <c r="AH21" s="1595"/>
      <c r="AI21" s="1595"/>
      <c r="AJ21" s="1595"/>
      <c r="AK21" s="1595"/>
      <c r="AL21" s="1595"/>
      <c r="AM21" s="1595"/>
      <c r="AN21" s="1595"/>
      <c r="AO21" s="1595"/>
      <c r="AP21" s="1595"/>
      <c r="AQ21" s="1595"/>
      <c r="AR21" s="1595"/>
      <c r="AS21" s="1595"/>
      <c r="AT21" s="1595"/>
      <c r="AU21" s="1595"/>
      <c r="AV21" s="1595"/>
      <c r="AW21" s="1595"/>
      <c r="AX21" s="1595"/>
      <c r="AY21" s="1595"/>
      <c r="AZ21" s="1595"/>
      <c r="BA21" s="1595"/>
      <c r="BB21" s="1595"/>
      <c r="BC21" s="1595"/>
      <c r="BD21" s="1595"/>
      <c r="BE21" s="1595"/>
      <c r="BF21" s="1595"/>
      <c r="BG21" s="1595"/>
      <c r="BH21" s="1595"/>
      <c r="BI21" s="1595"/>
      <c r="BJ21" s="1595"/>
      <c r="BK21" s="1595"/>
      <c r="BL21" s="1595"/>
      <c r="BM21" s="1595"/>
      <c r="BN21" s="1595"/>
      <c r="BO21" s="1595"/>
      <c r="BP21" s="1595"/>
      <c r="BQ21" s="1595"/>
      <c r="BR21" s="1595"/>
      <c r="BS21" s="1595"/>
      <c r="BT21" s="1595"/>
      <c r="BU21" s="1595"/>
      <c r="BV21" s="1595"/>
      <c r="BW21" s="1595"/>
      <c r="BX21" s="1595"/>
      <c r="BY21" s="1595"/>
      <c r="BZ21" s="1595"/>
      <c r="CA21" s="1595"/>
      <c r="CB21" s="1595"/>
      <c r="CC21" s="1595"/>
      <c r="CD21" s="1595"/>
      <c r="CE21" s="1595"/>
      <c r="CF21" s="1595"/>
      <c r="CG21" s="1595"/>
      <c r="CH21" s="1595"/>
      <c r="CI21" s="1595"/>
      <c r="CJ21" s="1595"/>
      <c r="CK21" s="1595"/>
      <c r="CL21" s="1595"/>
      <c r="CM21" s="1595"/>
      <c r="CN21" s="1595"/>
      <c r="CO21" s="1595"/>
      <c r="CP21" s="1595"/>
      <c r="CQ21" s="1595"/>
      <c r="CR21" s="1595"/>
      <c r="CS21" s="1595"/>
      <c r="CT21" s="1595"/>
      <c r="CU21" s="1595"/>
      <c r="CV21" s="1595"/>
      <c r="CW21" s="1595"/>
      <c r="CX21" s="1595"/>
      <c r="CY21" s="1595"/>
      <c r="CZ21" s="1595"/>
      <c r="DA21" s="1595"/>
      <c r="DB21" s="1595"/>
      <c r="DC21" s="1595"/>
      <c r="DD21" s="1595"/>
      <c r="DE21" s="1595"/>
      <c r="DF21" s="1595"/>
      <c r="DG21" s="1595"/>
      <c r="DH21" s="1595"/>
      <c r="DI21" s="1595"/>
      <c r="DJ21" s="1595"/>
      <c r="DK21" s="1595"/>
      <c r="DL21" s="1595"/>
      <c r="DM21" s="1595"/>
      <c r="DN21" s="1595"/>
      <c r="DO21" s="1595"/>
      <c r="DP21" s="1595"/>
      <c r="DQ21" s="1595"/>
      <c r="DR21" s="1595"/>
      <c r="DS21" s="1595"/>
      <c r="DT21" s="1595"/>
      <c r="DU21" s="1595"/>
      <c r="DV21" s="1595"/>
      <c r="DW21" s="1595"/>
      <c r="DX21" s="1595"/>
      <c r="DY21" s="1595"/>
      <c r="DZ21" s="1595"/>
      <c r="EA21" s="1595"/>
      <c r="EB21" s="1595"/>
      <c r="EC21" s="1595"/>
      <c r="ED21" s="1595"/>
      <c r="EE21" s="1595"/>
      <c r="EF21" s="1595"/>
      <c r="EG21" s="1595"/>
      <c r="EH21" s="1595"/>
      <c r="EI21" s="1595"/>
      <c r="EJ21" s="1595"/>
      <c r="EK21" s="1595"/>
      <c r="EL21" s="1595"/>
      <c r="EM21" s="1595"/>
      <c r="EN21" s="1595"/>
      <c r="EO21" s="1595"/>
      <c r="EP21" s="1595"/>
      <c r="EQ21" s="1595"/>
      <c r="ER21" s="1595"/>
      <c r="ES21" s="1595"/>
      <c r="ET21" s="1595"/>
      <c r="EU21" s="1595"/>
      <c r="EV21" s="1595"/>
      <c r="EW21" s="1595"/>
      <c r="EX21" s="1595"/>
      <c r="EY21" s="1595"/>
      <c r="EZ21" s="1595"/>
      <c r="FA21" s="1595"/>
      <c r="FB21" s="1595"/>
      <c r="FC21" s="1595"/>
      <c r="FD21" s="1595"/>
      <c r="FE21" s="1595"/>
      <c r="FF21" s="1595"/>
      <c r="FG21" s="1595"/>
      <c r="FH21" s="1595"/>
      <c r="FI21" s="1595"/>
      <c r="FJ21" s="1595"/>
      <c r="FK21" s="1595"/>
      <c r="FL21" s="1595"/>
      <c r="FM21" s="1595"/>
      <c r="FN21" s="1595"/>
      <c r="FO21" s="1595"/>
      <c r="FP21" s="1595"/>
      <c r="FQ21" s="1595"/>
      <c r="FR21" s="1595"/>
      <c r="FS21" s="1595"/>
      <c r="FT21" s="1595"/>
      <c r="FU21" s="1595"/>
      <c r="FV21" s="1595"/>
      <c r="FW21" s="1595"/>
      <c r="FX21" s="1595"/>
      <c r="FY21" s="1595"/>
      <c r="FZ21" s="1595"/>
      <c r="GA21" s="1595"/>
      <c r="GB21" s="1595"/>
      <c r="GC21" s="1595"/>
      <c r="GD21" s="1595"/>
      <c r="GE21" s="1595"/>
      <c r="GF21" s="1595"/>
      <c r="GG21" s="1595"/>
      <c r="GH21" s="1595"/>
      <c r="GI21" s="1595"/>
      <c r="GJ21" s="1595"/>
      <c r="GK21" s="1595"/>
      <c r="GL21" s="1595"/>
      <c r="GM21" s="1595"/>
      <c r="GN21" s="1595"/>
      <c r="GO21" s="1595"/>
      <c r="GP21" s="1595"/>
      <c r="GQ21" s="1595"/>
      <c r="GR21" s="1595"/>
      <c r="GS21" s="1595"/>
      <c r="GT21" s="1595"/>
      <c r="GU21" s="1595"/>
      <c r="GV21" s="1595"/>
      <c r="GW21" s="1595"/>
      <c r="GX21" s="1595"/>
      <c r="GY21" s="1595"/>
      <c r="GZ21" s="1595"/>
      <c r="HA21" s="1595"/>
      <c r="HB21" s="1595"/>
      <c r="HC21" s="1595"/>
      <c r="HD21" s="1595"/>
      <c r="HE21" s="1595"/>
      <c r="HF21" s="1595"/>
      <c r="HG21" s="1595"/>
      <c r="HH21" s="1595"/>
      <c r="HI21" s="1595"/>
      <c r="HJ21" s="1595"/>
      <c r="HK21" s="1595"/>
      <c r="HL21" s="1595"/>
      <c r="HM21" s="1595"/>
      <c r="HN21" s="1595"/>
      <c r="HO21" s="1595"/>
      <c r="HP21" s="1595"/>
      <c r="HQ21" s="1595"/>
      <c r="HR21" s="1595"/>
      <c r="HS21" s="1595"/>
      <c r="HT21" s="1595"/>
      <c r="HU21" s="1595"/>
      <c r="HV21" s="1595"/>
      <c r="HW21" s="1595"/>
      <c r="HX21" s="1595"/>
      <c r="HY21" s="1595"/>
      <c r="HZ21" s="1595"/>
      <c r="IA21" s="1595"/>
      <c r="IB21" s="1595"/>
      <c r="IC21" s="1595"/>
      <c r="ID21" s="1595"/>
      <c r="IE21" s="1595"/>
      <c r="IF21" s="1595"/>
      <c r="IG21" s="1595"/>
      <c r="IH21" s="1595"/>
      <c r="II21" s="1595"/>
      <c r="IJ21" s="1595"/>
      <c r="IK21" s="1595"/>
      <c r="IL21" s="1595"/>
      <c r="IM21" s="1595"/>
      <c r="IN21" s="1595"/>
    </row>
    <row r="22" spans="1:248" ht="13.9" customHeight="1">
      <c r="A22" s="1604">
        <v>5</v>
      </c>
      <c r="B22" s="2250"/>
      <c r="C22" s="2249"/>
      <c r="D22" s="2249"/>
      <c r="E22" s="2249"/>
      <c r="F22" s="2249"/>
      <c r="G22" s="2249"/>
      <c r="H22" s="1618" t="s">
        <v>625</v>
      </c>
      <c r="I22" s="2252">
        <v>105</v>
      </c>
      <c r="J22" s="1595"/>
      <c r="K22" s="1595"/>
      <c r="L22" s="1595"/>
      <c r="M22" s="1595"/>
      <c r="N22" s="1595"/>
      <c r="O22" s="1595"/>
      <c r="P22" s="1595"/>
      <c r="Q22" s="1595"/>
      <c r="R22" s="1595"/>
      <c r="S22" s="1595"/>
      <c r="T22" s="1595"/>
      <c r="U22" s="1595"/>
      <c r="V22" s="1595"/>
      <c r="W22" s="1595"/>
      <c r="X22" s="1595"/>
      <c r="Y22" s="1595"/>
      <c r="Z22" s="1595"/>
      <c r="AA22" s="1595"/>
      <c r="AB22" s="1595"/>
      <c r="AC22" s="1595"/>
      <c r="AD22" s="1595"/>
      <c r="AE22" s="1595"/>
      <c r="AF22" s="1595"/>
      <c r="AG22" s="1595"/>
      <c r="AH22" s="1595"/>
      <c r="AI22" s="1595"/>
      <c r="AJ22" s="1595"/>
      <c r="AK22" s="1595"/>
      <c r="AL22" s="1595"/>
      <c r="AM22" s="1595"/>
      <c r="AN22" s="1595"/>
      <c r="AO22" s="1595"/>
      <c r="AP22" s="1595"/>
      <c r="AQ22" s="1595"/>
      <c r="AR22" s="1595"/>
      <c r="AS22" s="1595"/>
      <c r="AT22" s="1595"/>
      <c r="AU22" s="1595"/>
      <c r="AV22" s="1595"/>
      <c r="AW22" s="1595"/>
      <c r="AX22" s="1595"/>
      <c r="AY22" s="1595"/>
      <c r="AZ22" s="1595"/>
      <c r="BA22" s="1595"/>
      <c r="BB22" s="1595"/>
      <c r="BC22" s="1595"/>
      <c r="BD22" s="1595"/>
      <c r="BE22" s="1595"/>
      <c r="BF22" s="1595"/>
      <c r="BG22" s="1595"/>
      <c r="BH22" s="1595"/>
      <c r="BI22" s="1595"/>
      <c r="BJ22" s="1595"/>
      <c r="BK22" s="1595"/>
      <c r="BL22" s="1595"/>
      <c r="BM22" s="1595"/>
      <c r="BN22" s="1595"/>
      <c r="BO22" s="1595"/>
      <c r="BP22" s="1595"/>
      <c r="BQ22" s="1595"/>
      <c r="BR22" s="1595"/>
      <c r="BS22" s="1595"/>
      <c r="BT22" s="1595"/>
      <c r="BU22" s="1595"/>
      <c r="BV22" s="1595"/>
      <c r="BW22" s="1595"/>
      <c r="BX22" s="1595"/>
      <c r="BY22" s="1595"/>
      <c r="BZ22" s="1595"/>
      <c r="CA22" s="1595"/>
      <c r="CB22" s="1595"/>
      <c r="CC22" s="1595"/>
      <c r="CD22" s="1595"/>
      <c r="CE22" s="1595"/>
      <c r="CF22" s="1595"/>
      <c r="CG22" s="1595"/>
      <c r="CH22" s="1595"/>
      <c r="CI22" s="1595"/>
      <c r="CJ22" s="1595"/>
      <c r="CK22" s="1595"/>
      <c r="CL22" s="1595"/>
      <c r="CM22" s="1595"/>
      <c r="CN22" s="1595"/>
      <c r="CO22" s="1595"/>
      <c r="CP22" s="1595"/>
      <c r="CQ22" s="1595"/>
      <c r="CR22" s="1595"/>
      <c r="CS22" s="1595"/>
      <c r="CT22" s="1595"/>
      <c r="CU22" s="1595"/>
      <c r="CV22" s="1595"/>
      <c r="CW22" s="1595"/>
      <c r="CX22" s="1595"/>
      <c r="CY22" s="1595"/>
      <c r="CZ22" s="1595"/>
      <c r="DA22" s="1595"/>
      <c r="DB22" s="1595"/>
      <c r="DC22" s="1595"/>
      <c r="DD22" s="1595"/>
      <c r="DE22" s="1595"/>
      <c r="DF22" s="1595"/>
      <c r="DG22" s="1595"/>
      <c r="DH22" s="1595"/>
      <c r="DI22" s="1595"/>
      <c r="DJ22" s="1595"/>
      <c r="DK22" s="1595"/>
      <c r="DL22" s="1595"/>
      <c r="DM22" s="1595"/>
      <c r="DN22" s="1595"/>
      <c r="DO22" s="1595"/>
      <c r="DP22" s="1595"/>
      <c r="DQ22" s="1595"/>
      <c r="DR22" s="1595"/>
      <c r="DS22" s="1595"/>
      <c r="DT22" s="1595"/>
      <c r="DU22" s="1595"/>
      <c r="DV22" s="1595"/>
      <c r="DW22" s="1595"/>
      <c r="DX22" s="1595"/>
      <c r="DY22" s="1595"/>
      <c r="DZ22" s="1595"/>
      <c r="EA22" s="1595"/>
      <c r="EB22" s="1595"/>
      <c r="EC22" s="1595"/>
      <c r="ED22" s="1595"/>
      <c r="EE22" s="1595"/>
      <c r="EF22" s="1595"/>
      <c r="EG22" s="1595"/>
      <c r="EH22" s="1595"/>
      <c r="EI22" s="1595"/>
      <c r="EJ22" s="1595"/>
      <c r="EK22" s="1595"/>
      <c r="EL22" s="1595"/>
      <c r="EM22" s="1595"/>
      <c r="EN22" s="1595"/>
      <c r="EO22" s="1595"/>
      <c r="EP22" s="1595"/>
      <c r="EQ22" s="1595"/>
      <c r="ER22" s="1595"/>
      <c r="ES22" s="1595"/>
      <c r="ET22" s="1595"/>
      <c r="EU22" s="1595"/>
      <c r="EV22" s="1595"/>
      <c r="EW22" s="1595"/>
      <c r="EX22" s="1595"/>
      <c r="EY22" s="1595"/>
      <c r="EZ22" s="1595"/>
      <c r="FA22" s="1595"/>
      <c r="FB22" s="1595"/>
      <c r="FC22" s="1595"/>
      <c r="FD22" s="1595"/>
      <c r="FE22" s="1595"/>
      <c r="FF22" s="1595"/>
      <c r="FG22" s="1595"/>
      <c r="FH22" s="1595"/>
      <c r="FI22" s="1595"/>
      <c r="FJ22" s="1595"/>
      <c r="FK22" s="1595"/>
      <c r="FL22" s="1595"/>
      <c r="FM22" s="1595"/>
      <c r="FN22" s="1595"/>
      <c r="FO22" s="1595"/>
      <c r="FP22" s="1595"/>
      <c r="FQ22" s="1595"/>
      <c r="FR22" s="1595"/>
      <c r="FS22" s="1595"/>
      <c r="FT22" s="1595"/>
      <c r="FU22" s="1595"/>
      <c r="FV22" s="1595"/>
      <c r="FW22" s="1595"/>
      <c r="FX22" s="1595"/>
      <c r="FY22" s="1595"/>
      <c r="FZ22" s="1595"/>
      <c r="GA22" s="1595"/>
      <c r="GB22" s="1595"/>
      <c r="GC22" s="1595"/>
      <c r="GD22" s="1595"/>
      <c r="GE22" s="1595"/>
      <c r="GF22" s="1595"/>
      <c r="GG22" s="1595"/>
      <c r="GH22" s="1595"/>
      <c r="GI22" s="1595"/>
      <c r="GJ22" s="1595"/>
      <c r="GK22" s="1595"/>
      <c r="GL22" s="1595"/>
      <c r="GM22" s="1595"/>
      <c r="GN22" s="1595"/>
      <c r="GO22" s="1595"/>
      <c r="GP22" s="1595"/>
      <c r="GQ22" s="1595"/>
      <c r="GR22" s="1595"/>
      <c r="GS22" s="1595"/>
      <c r="GT22" s="1595"/>
      <c r="GU22" s="1595"/>
      <c r="GV22" s="1595"/>
      <c r="GW22" s="1595"/>
      <c r="GX22" s="1595"/>
      <c r="GY22" s="1595"/>
      <c r="GZ22" s="1595"/>
      <c r="HA22" s="1595"/>
      <c r="HB22" s="1595"/>
      <c r="HC22" s="1595"/>
      <c r="HD22" s="1595"/>
      <c r="HE22" s="1595"/>
      <c r="HF22" s="1595"/>
      <c r="HG22" s="1595"/>
      <c r="HH22" s="1595"/>
      <c r="HI22" s="1595"/>
      <c r="HJ22" s="1595"/>
      <c r="HK22" s="1595"/>
      <c r="HL22" s="1595"/>
      <c r="HM22" s="1595"/>
      <c r="HN22" s="1595"/>
      <c r="HO22" s="1595"/>
      <c r="HP22" s="1595"/>
      <c r="HQ22" s="1595"/>
      <c r="HR22" s="1595"/>
      <c r="HS22" s="1595"/>
      <c r="HT22" s="1595"/>
      <c r="HU22" s="1595"/>
      <c r="HV22" s="1595"/>
      <c r="HW22" s="1595"/>
      <c r="HX22" s="1595"/>
      <c r="HY22" s="1595"/>
      <c r="HZ22" s="1595"/>
      <c r="IA22" s="1595"/>
      <c r="IB22" s="1595"/>
      <c r="IC22" s="1595"/>
      <c r="ID22" s="1595"/>
      <c r="IE22" s="1595"/>
      <c r="IF22" s="1595"/>
      <c r="IG22" s="1595"/>
      <c r="IH22" s="1595"/>
      <c r="II22" s="1595"/>
      <c r="IJ22" s="1595"/>
      <c r="IK22" s="1595"/>
      <c r="IL22" s="1595"/>
      <c r="IM22" s="1595"/>
      <c r="IN22" s="1595"/>
    </row>
    <row r="23" spans="1:248" ht="13.9" customHeight="1">
      <c r="A23" s="1604">
        <v>6</v>
      </c>
      <c r="B23" s="2250"/>
      <c r="C23" s="2249"/>
      <c r="D23" s="2249"/>
      <c r="E23" s="2249"/>
      <c r="F23" s="2249"/>
      <c r="G23" s="2249"/>
      <c r="H23" s="1618" t="s">
        <v>626</v>
      </c>
      <c r="I23" s="2252">
        <v>21303052</v>
      </c>
      <c r="J23" s="1595"/>
      <c r="K23" s="1595"/>
      <c r="L23" s="1595"/>
      <c r="M23" s="1595"/>
      <c r="N23" s="1595"/>
      <c r="O23" s="1595"/>
      <c r="P23" s="1595"/>
      <c r="Q23" s="1595"/>
      <c r="R23" s="1595"/>
      <c r="S23" s="1595"/>
      <c r="T23" s="1595"/>
      <c r="U23" s="1595"/>
      <c r="V23" s="1595"/>
      <c r="W23" s="1595"/>
      <c r="X23" s="1595"/>
      <c r="Y23" s="1595"/>
      <c r="Z23" s="1595"/>
      <c r="AA23" s="1595"/>
      <c r="AB23" s="1595"/>
      <c r="AC23" s="1595"/>
      <c r="AD23" s="1595"/>
      <c r="AE23" s="1595"/>
      <c r="AF23" s="1595"/>
      <c r="AG23" s="1595"/>
      <c r="AH23" s="1595"/>
      <c r="AI23" s="1595"/>
      <c r="AJ23" s="1595"/>
      <c r="AK23" s="1595"/>
      <c r="AL23" s="1595"/>
      <c r="AM23" s="1595"/>
      <c r="AN23" s="1595"/>
      <c r="AO23" s="1595"/>
      <c r="AP23" s="1595"/>
      <c r="AQ23" s="1595"/>
      <c r="AR23" s="1595"/>
      <c r="AS23" s="1595"/>
      <c r="AT23" s="1595"/>
      <c r="AU23" s="1595"/>
      <c r="AV23" s="1595"/>
      <c r="AW23" s="1595"/>
      <c r="AX23" s="1595"/>
      <c r="AY23" s="1595"/>
      <c r="AZ23" s="1595"/>
      <c r="BA23" s="1595"/>
      <c r="BB23" s="1595"/>
      <c r="BC23" s="1595"/>
      <c r="BD23" s="1595"/>
      <c r="BE23" s="1595"/>
      <c r="BF23" s="1595"/>
      <c r="BG23" s="1595"/>
      <c r="BH23" s="1595"/>
      <c r="BI23" s="1595"/>
      <c r="BJ23" s="1595"/>
      <c r="BK23" s="1595"/>
      <c r="BL23" s="1595"/>
      <c r="BM23" s="1595"/>
      <c r="BN23" s="1595"/>
      <c r="BO23" s="1595"/>
      <c r="BP23" s="1595"/>
      <c r="BQ23" s="1595"/>
      <c r="BR23" s="1595"/>
      <c r="BS23" s="1595"/>
      <c r="BT23" s="1595"/>
      <c r="BU23" s="1595"/>
      <c r="BV23" s="1595"/>
      <c r="BW23" s="1595"/>
      <c r="BX23" s="1595"/>
      <c r="BY23" s="1595"/>
      <c r="BZ23" s="1595"/>
      <c r="CA23" s="1595"/>
      <c r="CB23" s="1595"/>
      <c r="CC23" s="1595"/>
      <c r="CD23" s="1595"/>
      <c r="CE23" s="1595"/>
      <c r="CF23" s="1595"/>
      <c r="CG23" s="1595"/>
      <c r="CH23" s="1595"/>
      <c r="CI23" s="1595"/>
      <c r="CJ23" s="1595"/>
      <c r="CK23" s="1595"/>
      <c r="CL23" s="1595"/>
      <c r="CM23" s="1595"/>
      <c r="CN23" s="1595"/>
      <c r="CO23" s="1595"/>
      <c r="CP23" s="1595"/>
      <c r="CQ23" s="1595"/>
      <c r="CR23" s="1595"/>
      <c r="CS23" s="1595"/>
      <c r="CT23" s="1595"/>
      <c r="CU23" s="1595"/>
      <c r="CV23" s="1595"/>
      <c r="CW23" s="1595"/>
      <c r="CX23" s="1595"/>
      <c r="CY23" s="1595"/>
      <c r="CZ23" s="1595"/>
      <c r="DA23" s="1595"/>
      <c r="DB23" s="1595"/>
      <c r="DC23" s="1595"/>
      <c r="DD23" s="1595"/>
      <c r="DE23" s="1595"/>
      <c r="DF23" s="1595"/>
      <c r="DG23" s="1595"/>
      <c r="DH23" s="1595"/>
      <c r="DI23" s="1595"/>
      <c r="DJ23" s="1595"/>
      <c r="DK23" s="1595"/>
      <c r="DL23" s="1595"/>
      <c r="DM23" s="1595"/>
      <c r="DN23" s="1595"/>
      <c r="DO23" s="1595"/>
      <c r="DP23" s="1595"/>
      <c r="DQ23" s="1595"/>
      <c r="DR23" s="1595"/>
      <c r="DS23" s="1595"/>
      <c r="DT23" s="1595"/>
      <c r="DU23" s="1595"/>
      <c r="DV23" s="1595"/>
      <c r="DW23" s="1595"/>
      <c r="DX23" s="1595"/>
      <c r="DY23" s="1595"/>
      <c r="DZ23" s="1595"/>
      <c r="EA23" s="1595"/>
      <c r="EB23" s="1595"/>
      <c r="EC23" s="1595"/>
      <c r="ED23" s="1595"/>
      <c r="EE23" s="1595"/>
      <c r="EF23" s="1595"/>
      <c r="EG23" s="1595"/>
      <c r="EH23" s="1595"/>
      <c r="EI23" s="1595"/>
      <c r="EJ23" s="1595"/>
      <c r="EK23" s="1595"/>
      <c r="EL23" s="1595"/>
      <c r="EM23" s="1595"/>
      <c r="EN23" s="1595"/>
      <c r="EO23" s="1595"/>
      <c r="EP23" s="1595"/>
      <c r="EQ23" s="1595"/>
      <c r="ER23" s="1595"/>
      <c r="ES23" s="1595"/>
      <c r="ET23" s="1595"/>
      <c r="EU23" s="1595"/>
      <c r="EV23" s="1595"/>
      <c r="EW23" s="1595"/>
      <c r="EX23" s="1595"/>
      <c r="EY23" s="1595"/>
      <c r="EZ23" s="1595"/>
      <c r="FA23" s="1595"/>
      <c r="FB23" s="1595"/>
      <c r="FC23" s="1595"/>
      <c r="FD23" s="1595"/>
      <c r="FE23" s="1595"/>
      <c r="FF23" s="1595"/>
      <c r="FG23" s="1595"/>
      <c r="FH23" s="1595"/>
      <c r="FI23" s="1595"/>
      <c r="FJ23" s="1595"/>
      <c r="FK23" s="1595"/>
      <c r="FL23" s="1595"/>
      <c r="FM23" s="1595"/>
      <c r="FN23" s="1595"/>
      <c r="FO23" s="1595"/>
      <c r="FP23" s="1595"/>
      <c r="FQ23" s="1595"/>
      <c r="FR23" s="1595"/>
      <c r="FS23" s="1595"/>
      <c r="FT23" s="1595"/>
      <c r="FU23" s="1595"/>
      <c r="FV23" s="1595"/>
      <c r="FW23" s="1595"/>
      <c r="FX23" s="1595"/>
      <c r="FY23" s="1595"/>
      <c r="FZ23" s="1595"/>
      <c r="GA23" s="1595"/>
      <c r="GB23" s="1595"/>
      <c r="GC23" s="1595"/>
      <c r="GD23" s="1595"/>
      <c r="GE23" s="1595"/>
      <c r="GF23" s="1595"/>
      <c r="GG23" s="1595"/>
      <c r="GH23" s="1595"/>
      <c r="GI23" s="1595"/>
      <c r="GJ23" s="1595"/>
      <c r="GK23" s="1595"/>
      <c r="GL23" s="1595"/>
      <c r="GM23" s="1595"/>
      <c r="GN23" s="1595"/>
      <c r="GO23" s="1595"/>
      <c r="GP23" s="1595"/>
      <c r="GQ23" s="1595"/>
      <c r="GR23" s="1595"/>
      <c r="GS23" s="1595"/>
      <c r="GT23" s="1595"/>
      <c r="GU23" s="1595"/>
      <c r="GV23" s="1595"/>
      <c r="GW23" s="1595"/>
      <c r="GX23" s="1595"/>
      <c r="GY23" s="1595"/>
      <c r="GZ23" s="1595"/>
      <c r="HA23" s="1595"/>
      <c r="HB23" s="1595"/>
      <c r="HC23" s="1595"/>
      <c r="HD23" s="1595"/>
      <c r="HE23" s="1595"/>
      <c r="HF23" s="1595"/>
      <c r="HG23" s="1595"/>
      <c r="HH23" s="1595"/>
      <c r="HI23" s="1595"/>
      <c r="HJ23" s="1595"/>
      <c r="HK23" s="1595"/>
      <c r="HL23" s="1595"/>
      <c r="HM23" s="1595"/>
      <c r="HN23" s="1595"/>
      <c r="HO23" s="1595"/>
      <c r="HP23" s="1595"/>
      <c r="HQ23" s="1595"/>
      <c r="HR23" s="1595"/>
      <c r="HS23" s="1595"/>
      <c r="HT23" s="1595"/>
      <c r="HU23" s="1595"/>
      <c r="HV23" s="1595"/>
      <c r="HW23" s="1595"/>
      <c r="HX23" s="1595"/>
      <c r="HY23" s="1595"/>
      <c r="HZ23" s="1595"/>
      <c r="IA23" s="1595"/>
      <c r="IB23" s="1595"/>
      <c r="IC23" s="1595"/>
      <c r="ID23" s="1595"/>
      <c r="IE23" s="1595"/>
      <c r="IF23" s="1595"/>
      <c r="IG23" s="1595"/>
      <c r="IH23" s="1595"/>
      <c r="II23" s="1595"/>
      <c r="IJ23" s="1595"/>
      <c r="IK23" s="1595"/>
      <c r="IL23" s="1595"/>
      <c r="IM23" s="1595"/>
      <c r="IN23" s="1595"/>
    </row>
    <row r="24" spans="1:248" ht="13.9" customHeight="1">
      <c r="A24" s="1604">
        <v>7</v>
      </c>
      <c r="B24" s="2250"/>
      <c r="C24" s="2249"/>
      <c r="D24" s="2249"/>
      <c r="E24" s="2249"/>
      <c r="F24" s="2249"/>
      <c r="G24" s="2249"/>
      <c r="H24" s="1618" t="s">
        <v>627</v>
      </c>
      <c r="I24" s="2252">
        <v>8371</v>
      </c>
      <c r="J24" s="1595"/>
      <c r="K24" s="1595"/>
      <c r="L24" s="1595"/>
      <c r="M24" s="1595"/>
      <c r="N24" s="1595"/>
      <c r="O24" s="1595"/>
      <c r="P24" s="1595"/>
      <c r="Q24" s="1595"/>
      <c r="R24" s="1595"/>
      <c r="S24" s="1595"/>
      <c r="T24" s="1595"/>
      <c r="U24" s="1595"/>
      <c r="V24" s="1595"/>
      <c r="W24" s="1595"/>
      <c r="X24" s="1595"/>
      <c r="Y24" s="1595"/>
      <c r="Z24" s="1595"/>
      <c r="AA24" s="1595"/>
      <c r="AB24" s="1595"/>
      <c r="AC24" s="1595"/>
      <c r="AD24" s="1595"/>
      <c r="AE24" s="1595"/>
      <c r="AF24" s="1595"/>
      <c r="AG24" s="1595"/>
      <c r="AH24" s="1595"/>
      <c r="AI24" s="1595"/>
      <c r="AJ24" s="1595"/>
      <c r="AK24" s="1595"/>
      <c r="AL24" s="1595"/>
      <c r="AM24" s="1595"/>
      <c r="AN24" s="1595"/>
      <c r="AO24" s="1595"/>
      <c r="AP24" s="1595"/>
      <c r="AQ24" s="1595"/>
      <c r="AR24" s="1595"/>
      <c r="AS24" s="1595"/>
      <c r="AT24" s="1595"/>
      <c r="AU24" s="1595"/>
      <c r="AV24" s="1595"/>
      <c r="AW24" s="1595"/>
      <c r="AX24" s="1595"/>
      <c r="AY24" s="1595"/>
      <c r="AZ24" s="1595"/>
      <c r="BA24" s="1595"/>
      <c r="BB24" s="1595"/>
      <c r="BC24" s="1595"/>
      <c r="BD24" s="1595"/>
      <c r="BE24" s="1595"/>
      <c r="BF24" s="1595"/>
      <c r="BG24" s="1595"/>
      <c r="BH24" s="1595"/>
      <c r="BI24" s="1595"/>
      <c r="BJ24" s="1595"/>
      <c r="BK24" s="1595"/>
      <c r="BL24" s="1595"/>
      <c r="BM24" s="1595"/>
      <c r="BN24" s="1595"/>
      <c r="BO24" s="1595"/>
      <c r="BP24" s="1595"/>
      <c r="BQ24" s="1595"/>
      <c r="BR24" s="1595"/>
      <c r="BS24" s="1595"/>
      <c r="BT24" s="1595"/>
      <c r="BU24" s="1595"/>
      <c r="BV24" s="1595"/>
      <c r="BW24" s="1595"/>
      <c r="BX24" s="1595"/>
      <c r="BY24" s="1595"/>
      <c r="BZ24" s="1595"/>
      <c r="CA24" s="1595"/>
      <c r="CB24" s="1595"/>
      <c r="CC24" s="1595"/>
      <c r="CD24" s="1595"/>
      <c r="CE24" s="1595"/>
      <c r="CF24" s="1595"/>
      <c r="CG24" s="1595"/>
      <c r="CH24" s="1595"/>
      <c r="CI24" s="1595"/>
      <c r="CJ24" s="1595"/>
      <c r="CK24" s="1595"/>
      <c r="CL24" s="1595"/>
      <c r="CM24" s="1595"/>
      <c r="CN24" s="1595"/>
      <c r="CO24" s="1595"/>
      <c r="CP24" s="1595"/>
      <c r="CQ24" s="1595"/>
      <c r="CR24" s="1595"/>
      <c r="CS24" s="1595"/>
      <c r="CT24" s="1595"/>
      <c r="CU24" s="1595"/>
      <c r="CV24" s="1595"/>
      <c r="CW24" s="1595"/>
      <c r="CX24" s="1595"/>
      <c r="CY24" s="1595"/>
      <c r="CZ24" s="1595"/>
      <c r="DA24" s="1595"/>
      <c r="DB24" s="1595"/>
      <c r="DC24" s="1595"/>
      <c r="DD24" s="1595"/>
      <c r="DE24" s="1595"/>
      <c r="DF24" s="1595"/>
      <c r="DG24" s="1595"/>
      <c r="DH24" s="1595"/>
      <c r="DI24" s="1595"/>
      <c r="DJ24" s="1595"/>
      <c r="DK24" s="1595"/>
      <c r="DL24" s="1595"/>
      <c r="DM24" s="1595"/>
      <c r="DN24" s="1595"/>
      <c r="DO24" s="1595"/>
      <c r="DP24" s="1595"/>
      <c r="DQ24" s="1595"/>
      <c r="DR24" s="1595"/>
      <c r="DS24" s="1595"/>
      <c r="DT24" s="1595"/>
      <c r="DU24" s="1595"/>
      <c r="DV24" s="1595"/>
      <c r="DW24" s="1595"/>
      <c r="DX24" s="1595"/>
      <c r="DY24" s="1595"/>
      <c r="DZ24" s="1595"/>
      <c r="EA24" s="1595"/>
      <c r="EB24" s="1595"/>
      <c r="EC24" s="1595"/>
      <c r="ED24" s="1595"/>
      <c r="EE24" s="1595"/>
      <c r="EF24" s="1595"/>
      <c r="EG24" s="1595"/>
      <c r="EH24" s="1595"/>
      <c r="EI24" s="1595"/>
      <c r="EJ24" s="1595"/>
      <c r="EK24" s="1595"/>
      <c r="EL24" s="1595"/>
      <c r="EM24" s="1595"/>
      <c r="EN24" s="1595"/>
      <c r="EO24" s="1595"/>
      <c r="EP24" s="1595"/>
      <c r="EQ24" s="1595"/>
      <c r="ER24" s="1595"/>
      <c r="ES24" s="1595"/>
      <c r="ET24" s="1595"/>
      <c r="EU24" s="1595"/>
      <c r="EV24" s="1595"/>
      <c r="EW24" s="1595"/>
      <c r="EX24" s="1595"/>
      <c r="EY24" s="1595"/>
      <c r="EZ24" s="1595"/>
      <c r="FA24" s="1595"/>
      <c r="FB24" s="1595"/>
      <c r="FC24" s="1595"/>
      <c r="FD24" s="1595"/>
      <c r="FE24" s="1595"/>
      <c r="FF24" s="1595"/>
      <c r="FG24" s="1595"/>
      <c r="FH24" s="1595"/>
      <c r="FI24" s="1595"/>
      <c r="FJ24" s="1595"/>
      <c r="FK24" s="1595"/>
      <c r="FL24" s="1595"/>
      <c r="FM24" s="1595"/>
      <c r="FN24" s="1595"/>
      <c r="FO24" s="1595"/>
      <c r="FP24" s="1595"/>
      <c r="FQ24" s="1595"/>
      <c r="FR24" s="1595"/>
      <c r="FS24" s="1595"/>
      <c r="FT24" s="1595"/>
      <c r="FU24" s="1595"/>
      <c r="FV24" s="1595"/>
      <c r="FW24" s="1595"/>
      <c r="FX24" s="1595"/>
      <c r="FY24" s="1595"/>
      <c r="FZ24" s="1595"/>
      <c r="GA24" s="1595"/>
      <c r="GB24" s="1595"/>
      <c r="GC24" s="1595"/>
      <c r="GD24" s="1595"/>
      <c r="GE24" s="1595"/>
      <c r="GF24" s="1595"/>
      <c r="GG24" s="1595"/>
      <c r="GH24" s="1595"/>
      <c r="GI24" s="1595"/>
      <c r="GJ24" s="1595"/>
      <c r="GK24" s="1595"/>
      <c r="GL24" s="1595"/>
      <c r="GM24" s="1595"/>
      <c r="GN24" s="1595"/>
      <c r="GO24" s="1595"/>
      <c r="GP24" s="1595"/>
      <c r="GQ24" s="1595"/>
      <c r="GR24" s="1595"/>
      <c r="GS24" s="1595"/>
      <c r="GT24" s="1595"/>
      <c r="GU24" s="1595"/>
      <c r="GV24" s="1595"/>
      <c r="GW24" s="1595"/>
      <c r="GX24" s="1595"/>
      <c r="GY24" s="1595"/>
      <c r="GZ24" s="1595"/>
      <c r="HA24" s="1595"/>
      <c r="HB24" s="1595"/>
      <c r="HC24" s="1595"/>
      <c r="HD24" s="1595"/>
      <c r="HE24" s="1595"/>
      <c r="HF24" s="1595"/>
      <c r="HG24" s="1595"/>
      <c r="HH24" s="1595"/>
      <c r="HI24" s="1595"/>
      <c r="HJ24" s="1595"/>
      <c r="HK24" s="1595"/>
      <c r="HL24" s="1595"/>
      <c r="HM24" s="1595"/>
      <c r="HN24" s="1595"/>
      <c r="HO24" s="1595"/>
      <c r="HP24" s="1595"/>
      <c r="HQ24" s="1595"/>
      <c r="HR24" s="1595"/>
      <c r="HS24" s="1595"/>
      <c r="HT24" s="1595"/>
      <c r="HU24" s="1595"/>
      <c r="HV24" s="1595"/>
      <c r="HW24" s="1595"/>
      <c r="HX24" s="1595"/>
      <c r="HY24" s="1595"/>
      <c r="HZ24" s="1595"/>
      <c r="IA24" s="1595"/>
      <c r="IB24" s="1595"/>
      <c r="IC24" s="1595"/>
      <c r="ID24" s="1595"/>
      <c r="IE24" s="1595"/>
      <c r="IF24" s="1595"/>
      <c r="IG24" s="1595"/>
      <c r="IH24" s="1595"/>
      <c r="II24" s="1595"/>
      <c r="IJ24" s="1595"/>
      <c r="IK24" s="1595"/>
      <c r="IL24" s="1595"/>
      <c r="IM24" s="1595"/>
      <c r="IN24" s="1595"/>
    </row>
    <row r="25" spans="1:248" ht="13.9" customHeight="1">
      <c r="A25" s="1604">
        <v>8</v>
      </c>
      <c r="B25" s="2250"/>
      <c r="C25" s="2249"/>
      <c r="D25" s="2249"/>
      <c r="E25" s="2249"/>
      <c r="F25" s="2249"/>
      <c r="G25" s="2249"/>
      <c r="H25" s="1618" t="s">
        <v>179</v>
      </c>
      <c r="I25" s="2252">
        <v>1285035</v>
      </c>
      <c r="J25" s="1595"/>
      <c r="K25" s="1595"/>
      <c r="L25" s="1595"/>
      <c r="M25" s="1595"/>
      <c r="N25" s="1595"/>
      <c r="O25" s="1595"/>
      <c r="P25" s="1595"/>
      <c r="Q25" s="1595"/>
      <c r="R25" s="1595"/>
      <c r="S25" s="1595"/>
      <c r="T25" s="1595"/>
      <c r="U25" s="1595"/>
      <c r="V25" s="1595"/>
      <c r="W25" s="1595"/>
      <c r="X25" s="1595"/>
      <c r="Y25" s="1595"/>
      <c r="Z25" s="1595"/>
      <c r="AA25" s="1595"/>
      <c r="AB25" s="1595"/>
      <c r="AC25" s="1595"/>
      <c r="AD25" s="1595"/>
      <c r="AE25" s="1595"/>
      <c r="AF25" s="1595"/>
      <c r="AG25" s="1595"/>
      <c r="AH25" s="1595"/>
      <c r="AI25" s="1595"/>
      <c r="AJ25" s="1595"/>
      <c r="AK25" s="1595"/>
      <c r="AL25" s="1595"/>
      <c r="AM25" s="1595"/>
      <c r="AN25" s="1595"/>
      <c r="AO25" s="1595"/>
      <c r="AP25" s="1595"/>
      <c r="AQ25" s="1595"/>
      <c r="AR25" s="1595"/>
      <c r="AS25" s="1595"/>
      <c r="AT25" s="1595"/>
      <c r="AU25" s="1595"/>
      <c r="AV25" s="1595"/>
      <c r="AW25" s="1595"/>
      <c r="AX25" s="1595"/>
      <c r="AY25" s="1595"/>
      <c r="AZ25" s="1595"/>
      <c r="BA25" s="1595"/>
      <c r="BB25" s="1595"/>
      <c r="BC25" s="1595"/>
      <c r="BD25" s="1595"/>
      <c r="BE25" s="1595"/>
      <c r="BF25" s="1595"/>
      <c r="BG25" s="1595"/>
      <c r="BH25" s="1595"/>
      <c r="BI25" s="1595"/>
      <c r="BJ25" s="1595"/>
      <c r="BK25" s="1595"/>
      <c r="BL25" s="1595"/>
      <c r="BM25" s="1595"/>
      <c r="BN25" s="1595"/>
      <c r="BO25" s="1595"/>
      <c r="BP25" s="1595"/>
      <c r="BQ25" s="1595"/>
      <c r="BR25" s="1595"/>
      <c r="BS25" s="1595"/>
      <c r="BT25" s="1595"/>
      <c r="BU25" s="1595"/>
      <c r="BV25" s="1595"/>
      <c r="BW25" s="1595"/>
      <c r="BX25" s="1595"/>
      <c r="BY25" s="1595"/>
      <c r="BZ25" s="1595"/>
      <c r="CA25" s="1595"/>
      <c r="CB25" s="1595"/>
      <c r="CC25" s="1595"/>
      <c r="CD25" s="1595"/>
      <c r="CE25" s="1595"/>
      <c r="CF25" s="1595"/>
      <c r="CG25" s="1595"/>
      <c r="CH25" s="1595"/>
      <c r="CI25" s="1595"/>
      <c r="CJ25" s="1595"/>
      <c r="CK25" s="1595"/>
      <c r="CL25" s="1595"/>
      <c r="CM25" s="1595"/>
      <c r="CN25" s="1595"/>
      <c r="CO25" s="1595"/>
      <c r="CP25" s="1595"/>
      <c r="CQ25" s="1595"/>
      <c r="CR25" s="1595"/>
      <c r="CS25" s="1595"/>
      <c r="CT25" s="1595"/>
      <c r="CU25" s="1595"/>
      <c r="CV25" s="1595"/>
      <c r="CW25" s="1595"/>
      <c r="CX25" s="1595"/>
      <c r="CY25" s="1595"/>
      <c r="CZ25" s="1595"/>
      <c r="DA25" s="1595"/>
      <c r="DB25" s="1595"/>
      <c r="DC25" s="1595"/>
      <c r="DD25" s="1595"/>
      <c r="DE25" s="1595"/>
      <c r="DF25" s="1595"/>
      <c r="DG25" s="1595"/>
      <c r="DH25" s="1595"/>
      <c r="DI25" s="1595"/>
      <c r="DJ25" s="1595"/>
      <c r="DK25" s="1595"/>
      <c r="DL25" s="1595"/>
      <c r="DM25" s="1595"/>
      <c r="DN25" s="1595"/>
      <c r="DO25" s="1595"/>
      <c r="DP25" s="1595"/>
      <c r="DQ25" s="1595"/>
      <c r="DR25" s="1595"/>
      <c r="DS25" s="1595"/>
      <c r="DT25" s="1595"/>
      <c r="DU25" s="1595"/>
      <c r="DV25" s="1595"/>
      <c r="DW25" s="1595"/>
      <c r="DX25" s="1595"/>
      <c r="DY25" s="1595"/>
      <c r="DZ25" s="1595"/>
      <c r="EA25" s="1595"/>
      <c r="EB25" s="1595"/>
      <c r="EC25" s="1595"/>
      <c r="ED25" s="1595"/>
      <c r="EE25" s="1595"/>
      <c r="EF25" s="1595"/>
      <c r="EG25" s="1595"/>
      <c r="EH25" s="1595"/>
      <c r="EI25" s="1595"/>
      <c r="EJ25" s="1595"/>
      <c r="EK25" s="1595"/>
      <c r="EL25" s="1595"/>
      <c r="EM25" s="1595"/>
      <c r="EN25" s="1595"/>
      <c r="EO25" s="1595"/>
      <c r="EP25" s="1595"/>
      <c r="EQ25" s="1595"/>
      <c r="ER25" s="1595"/>
      <c r="ES25" s="1595"/>
      <c r="ET25" s="1595"/>
      <c r="EU25" s="1595"/>
      <c r="EV25" s="1595"/>
      <c r="EW25" s="1595"/>
      <c r="EX25" s="1595"/>
      <c r="EY25" s="1595"/>
      <c r="EZ25" s="1595"/>
      <c r="FA25" s="1595"/>
      <c r="FB25" s="1595"/>
      <c r="FC25" s="1595"/>
      <c r="FD25" s="1595"/>
      <c r="FE25" s="1595"/>
      <c r="FF25" s="1595"/>
      <c r="FG25" s="1595"/>
      <c r="FH25" s="1595"/>
      <c r="FI25" s="1595"/>
      <c r="FJ25" s="1595"/>
      <c r="FK25" s="1595"/>
      <c r="FL25" s="1595"/>
      <c r="FM25" s="1595"/>
      <c r="FN25" s="1595"/>
      <c r="FO25" s="1595"/>
      <c r="FP25" s="1595"/>
      <c r="FQ25" s="1595"/>
      <c r="FR25" s="1595"/>
      <c r="FS25" s="1595"/>
      <c r="FT25" s="1595"/>
      <c r="FU25" s="1595"/>
      <c r="FV25" s="1595"/>
      <c r="FW25" s="1595"/>
      <c r="FX25" s="1595"/>
      <c r="FY25" s="1595"/>
      <c r="FZ25" s="1595"/>
      <c r="GA25" s="1595"/>
      <c r="GB25" s="1595"/>
      <c r="GC25" s="1595"/>
      <c r="GD25" s="1595"/>
      <c r="GE25" s="1595"/>
      <c r="GF25" s="1595"/>
      <c r="GG25" s="1595"/>
      <c r="GH25" s="1595"/>
      <c r="GI25" s="1595"/>
      <c r="GJ25" s="1595"/>
      <c r="GK25" s="1595"/>
      <c r="GL25" s="1595"/>
      <c r="GM25" s="1595"/>
      <c r="GN25" s="1595"/>
      <c r="GO25" s="1595"/>
      <c r="GP25" s="1595"/>
      <c r="GQ25" s="1595"/>
      <c r="GR25" s="1595"/>
      <c r="GS25" s="1595"/>
      <c r="GT25" s="1595"/>
      <c r="GU25" s="1595"/>
      <c r="GV25" s="1595"/>
      <c r="GW25" s="1595"/>
      <c r="GX25" s="1595"/>
      <c r="GY25" s="1595"/>
      <c r="GZ25" s="1595"/>
      <c r="HA25" s="1595"/>
      <c r="HB25" s="1595"/>
      <c r="HC25" s="1595"/>
      <c r="HD25" s="1595"/>
      <c r="HE25" s="1595"/>
      <c r="HF25" s="1595"/>
      <c r="HG25" s="1595"/>
      <c r="HH25" s="1595"/>
      <c r="HI25" s="1595"/>
      <c r="HJ25" s="1595"/>
      <c r="HK25" s="1595"/>
      <c r="HL25" s="1595"/>
      <c r="HM25" s="1595"/>
      <c r="HN25" s="1595"/>
      <c r="HO25" s="1595"/>
      <c r="HP25" s="1595"/>
      <c r="HQ25" s="1595"/>
      <c r="HR25" s="1595"/>
      <c r="HS25" s="1595"/>
      <c r="HT25" s="1595"/>
      <c r="HU25" s="1595"/>
      <c r="HV25" s="1595"/>
      <c r="HW25" s="1595"/>
      <c r="HX25" s="1595"/>
      <c r="HY25" s="1595"/>
      <c r="HZ25" s="1595"/>
      <c r="IA25" s="1595"/>
      <c r="IB25" s="1595"/>
      <c r="IC25" s="1595"/>
      <c r="ID25" s="1595"/>
      <c r="IE25" s="1595"/>
      <c r="IF25" s="1595"/>
      <c r="IG25" s="1595"/>
      <c r="IH25" s="1595"/>
      <c r="II25" s="1595"/>
      <c r="IJ25" s="1595"/>
      <c r="IK25" s="1595"/>
      <c r="IL25" s="1595"/>
      <c r="IM25" s="1595"/>
      <c r="IN25" s="1595"/>
    </row>
    <row r="26" spans="1:248" ht="13.9" customHeight="1">
      <c r="A26" s="1604">
        <v>9</v>
      </c>
      <c r="B26" s="2250"/>
      <c r="C26" s="2249"/>
      <c r="D26" s="2249"/>
      <c r="E26" s="2249"/>
      <c r="F26" s="2249"/>
      <c r="G26" s="2249"/>
      <c r="H26" s="1618" t="s">
        <v>628</v>
      </c>
      <c r="I26" s="2252">
        <v>9315983</v>
      </c>
      <c r="J26" s="1595"/>
      <c r="K26" s="1595"/>
      <c r="L26" s="1595"/>
      <c r="M26" s="1595"/>
      <c r="N26" s="1595"/>
      <c r="O26" s="1595"/>
      <c r="P26" s="1595"/>
      <c r="Q26" s="1595"/>
      <c r="R26" s="1595"/>
      <c r="S26" s="1595"/>
      <c r="T26" s="1595"/>
      <c r="U26" s="1595"/>
      <c r="V26" s="1595"/>
      <c r="W26" s="1595"/>
      <c r="X26" s="1595"/>
      <c r="Y26" s="1595"/>
      <c r="Z26" s="1595"/>
      <c r="AA26" s="1595"/>
      <c r="AB26" s="1595"/>
      <c r="AC26" s="1595"/>
      <c r="AD26" s="1595"/>
      <c r="AE26" s="1595"/>
      <c r="AF26" s="1595"/>
      <c r="AG26" s="1595"/>
      <c r="AH26" s="1595"/>
      <c r="AI26" s="1595"/>
      <c r="AJ26" s="1595"/>
      <c r="AK26" s="1595"/>
      <c r="AL26" s="1595"/>
      <c r="AM26" s="1595"/>
      <c r="AN26" s="1595"/>
      <c r="AO26" s="1595"/>
      <c r="AP26" s="1595"/>
      <c r="AQ26" s="1595"/>
      <c r="AR26" s="1595"/>
      <c r="AS26" s="1595"/>
      <c r="AT26" s="1595"/>
      <c r="AU26" s="1595"/>
      <c r="AV26" s="1595"/>
      <c r="AW26" s="1595"/>
      <c r="AX26" s="1595"/>
      <c r="AY26" s="1595"/>
      <c r="AZ26" s="1595"/>
      <c r="BA26" s="1595"/>
      <c r="BB26" s="1595"/>
      <c r="BC26" s="1595"/>
      <c r="BD26" s="1595"/>
      <c r="BE26" s="1595"/>
      <c r="BF26" s="1595"/>
      <c r="BG26" s="1595"/>
      <c r="BH26" s="1595"/>
      <c r="BI26" s="1595"/>
      <c r="BJ26" s="1595"/>
      <c r="BK26" s="1595"/>
      <c r="BL26" s="1595"/>
      <c r="BM26" s="1595"/>
      <c r="BN26" s="1595"/>
      <c r="BO26" s="1595"/>
      <c r="BP26" s="1595"/>
      <c r="BQ26" s="1595"/>
      <c r="BR26" s="1595"/>
      <c r="BS26" s="1595"/>
      <c r="BT26" s="1595"/>
      <c r="BU26" s="1595"/>
      <c r="BV26" s="1595"/>
      <c r="BW26" s="1595"/>
      <c r="BX26" s="1595"/>
      <c r="BY26" s="1595"/>
      <c r="BZ26" s="1595"/>
      <c r="CA26" s="1595"/>
      <c r="CB26" s="1595"/>
      <c r="CC26" s="1595"/>
      <c r="CD26" s="1595"/>
      <c r="CE26" s="1595"/>
      <c r="CF26" s="1595"/>
      <c r="CG26" s="1595"/>
      <c r="CH26" s="1595"/>
      <c r="CI26" s="1595"/>
      <c r="CJ26" s="1595"/>
      <c r="CK26" s="1595"/>
      <c r="CL26" s="1595"/>
      <c r="CM26" s="1595"/>
      <c r="CN26" s="1595"/>
      <c r="CO26" s="1595"/>
      <c r="CP26" s="1595"/>
      <c r="CQ26" s="1595"/>
      <c r="CR26" s="1595"/>
      <c r="CS26" s="1595"/>
      <c r="CT26" s="1595"/>
      <c r="CU26" s="1595"/>
      <c r="CV26" s="1595"/>
      <c r="CW26" s="1595"/>
      <c r="CX26" s="1595"/>
      <c r="CY26" s="1595"/>
      <c r="CZ26" s="1595"/>
      <c r="DA26" s="1595"/>
      <c r="DB26" s="1595"/>
      <c r="DC26" s="1595"/>
      <c r="DD26" s="1595"/>
      <c r="DE26" s="1595"/>
      <c r="DF26" s="1595"/>
      <c r="DG26" s="1595"/>
      <c r="DH26" s="1595"/>
      <c r="DI26" s="1595"/>
      <c r="DJ26" s="1595"/>
      <c r="DK26" s="1595"/>
      <c r="DL26" s="1595"/>
      <c r="DM26" s="1595"/>
      <c r="DN26" s="1595"/>
      <c r="DO26" s="1595"/>
      <c r="DP26" s="1595"/>
      <c r="DQ26" s="1595"/>
      <c r="DR26" s="1595"/>
      <c r="DS26" s="1595"/>
      <c r="DT26" s="1595"/>
      <c r="DU26" s="1595"/>
      <c r="DV26" s="1595"/>
      <c r="DW26" s="1595"/>
      <c r="DX26" s="1595"/>
      <c r="DY26" s="1595"/>
      <c r="DZ26" s="1595"/>
      <c r="EA26" s="1595"/>
      <c r="EB26" s="1595"/>
      <c r="EC26" s="1595"/>
      <c r="ED26" s="1595"/>
      <c r="EE26" s="1595"/>
      <c r="EF26" s="1595"/>
      <c r="EG26" s="1595"/>
      <c r="EH26" s="1595"/>
      <c r="EI26" s="1595"/>
      <c r="EJ26" s="1595"/>
      <c r="EK26" s="1595"/>
      <c r="EL26" s="1595"/>
      <c r="EM26" s="1595"/>
      <c r="EN26" s="1595"/>
      <c r="EO26" s="1595"/>
      <c r="EP26" s="1595"/>
      <c r="EQ26" s="1595"/>
      <c r="ER26" s="1595"/>
      <c r="ES26" s="1595"/>
      <c r="ET26" s="1595"/>
      <c r="EU26" s="1595"/>
      <c r="EV26" s="1595"/>
      <c r="EW26" s="1595"/>
      <c r="EX26" s="1595"/>
      <c r="EY26" s="1595"/>
      <c r="EZ26" s="1595"/>
      <c r="FA26" s="1595"/>
      <c r="FB26" s="1595"/>
      <c r="FC26" s="1595"/>
      <c r="FD26" s="1595"/>
      <c r="FE26" s="1595"/>
      <c r="FF26" s="1595"/>
      <c r="FG26" s="1595"/>
      <c r="FH26" s="1595"/>
      <c r="FI26" s="1595"/>
      <c r="FJ26" s="1595"/>
      <c r="FK26" s="1595"/>
      <c r="FL26" s="1595"/>
      <c r="FM26" s="1595"/>
      <c r="FN26" s="1595"/>
      <c r="FO26" s="1595"/>
      <c r="FP26" s="1595"/>
      <c r="FQ26" s="1595"/>
      <c r="FR26" s="1595"/>
      <c r="FS26" s="1595"/>
      <c r="FT26" s="1595"/>
      <c r="FU26" s="1595"/>
      <c r="FV26" s="1595"/>
      <c r="FW26" s="1595"/>
      <c r="FX26" s="1595"/>
      <c r="FY26" s="1595"/>
      <c r="FZ26" s="1595"/>
      <c r="GA26" s="1595"/>
      <c r="GB26" s="1595"/>
      <c r="GC26" s="1595"/>
      <c r="GD26" s="1595"/>
      <c r="GE26" s="1595"/>
      <c r="GF26" s="1595"/>
      <c r="GG26" s="1595"/>
      <c r="GH26" s="1595"/>
      <c r="GI26" s="1595"/>
      <c r="GJ26" s="1595"/>
      <c r="GK26" s="1595"/>
      <c r="GL26" s="1595"/>
      <c r="GM26" s="1595"/>
      <c r="GN26" s="1595"/>
      <c r="GO26" s="1595"/>
      <c r="GP26" s="1595"/>
      <c r="GQ26" s="1595"/>
      <c r="GR26" s="1595"/>
      <c r="GS26" s="1595"/>
      <c r="GT26" s="1595"/>
      <c r="GU26" s="1595"/>
      <c r="GV26" s="1595"/>
      <c r="GW26" s="1595"/>
      <c r="GX26" s="1595"/>
      <c r="GY26" s="1595"/>
      <c r="GZ26" s="1595"/>
      <c r="HA26" s="1595"/>
      <c r="HB26" s="1595"/>
      <c r="HC26" s="1595"/>
      <c r="HD26" s="1595"/>
      <c r="HE26" s="1595"/>
      <c r="HF26" s="1595"/>
      <c r="HG26" s="1595"/>
      <c r="HH26" s="1595"/>
      <c r="HI26" s="1595"/>
      <c r="HJ26" s="1595"/>
      <c r="HK26" s="1595"/>
      <c r="HL26" s="1595"/>
      <c r="HM26" s="1595"/>
      <c r="HN26" s="1595"/>
      <c r="HO26" s="1595"/>
      <c r="HP26" s="1595"/>
      <c r="HQ26" s="1595"/>
      <c r="HR26" s="1595"/>
      <c r="HS26" s="1595"/>
      <c r="HT26" s="1595"/>
      <c r="HU26" s="1595"/>
      <c r="HV26" s="1595"/>
      <c r="HW26" s="1595"/>
      <c r="HX26" s="1595"/>
      <c r="HY26" s="1595"/>
      <c r="HZ26" s="1595"/>
      <c r="IA26" s="1595"/>
      <c r="IB26" s="1595"/>
      <c r="IC26" s="1595"/>
      <c r="ID26" s="1595"/>
      <c r="IE26" s="1595"/>
      <c r="IF26" s="1595"/>
      <c r="IG26" s="1595"/>
      <c r="IH26" s="1595"/>
      <c r="II26" s="1595"/>
      <c r="IJ26" s="1595"/>
      <c r="IK26" s="1595"/>
      <c r="IL26" s="1595"/>
      <c r="IM26" s="1595"/>
      <c r="IN26" s="1595"/>
    </row>
    <row r="27" spans="1:248" ht="13.9" customHeight="1">
      <c r="A27" s="1604">
        <v>10</v>
      </c>
      <c r="B27" s="2250"/>
      <c r="C27" s="2249"/>
      <c r="D27" s="2249"/>
      <c r="E27" s="2254"/>
      <c r="F27" s="2249"/>
      <c r="G27" s="2249"/>
      <c r="H27" s="1618" t="s">
        <v>629</v>
      </c>
      <c r="I27" s="2252">
        <v>5094493</v>
      </c>
      <c r="J27" s="1595"/>
      <c r="K27" s="1595"/>
      <c r="L27" s="1595"/>
      <c r="M27" s="1595"/>
      <c r="N27" s="1595"/>
      <c r="O27" s="1595"/>
      <c r="P27" s="1595"/>
      <c r="Q27" s="1595"/>
      <c r="R27" s="1595"/>
      <c r="S27" s="1595"/>
      <c r="T27" s="1595"/>
      <c r="U27" s="1595"/>
      <c r="V27" s="1595"/>
      <c r="W27" s="1595"/>
      <c r="X27" s="1595"/>
      <c r="Y27" s="1595"/>
      <c r="Z27" s="1595"/>
      <c r="AA27" s="1595"/>
      <c r="AB27" s="1595"/>
      <c r="AC27" s="1595"/>
      <c r="AD27" s="1595"/>
      <c r="AE27" s="1595"/>
      <c r="AF27" s="1595"/>
      <c r="AG27" s="1595"/>
      <c r="AH27" s="1595"/>
      <c r="AI27" s="1595"/>
      <c r="AJ27" s="1595"/>
      <c r="AK27" s="1595"/>
      <c r="AL27" s="1595"/>
      <c r="AM27" s="1595"/>
      <c r="AN27" s="1595"/>
      <c r="AO27" s="1595"/>
      <c r="AP27" s="1595"/>
      <c r="AQ27" s="1595"/>
      <c r="AR27" s="1595"/>
      <c r="AS27" s="1595"/>
      <c r="AT27" s="1595"/>
      <c r="AU27" s="1595"/>
      <c r="AV27" s="1595"/>
      <c r="AW27" s="1595"/>
      <c r="AX27" s="1595"/>
      <c r="AY27" s="1595"/>
      <c r="AZ27" s="1595"/>
      <c r="BA27" s="1595"/>
      <c r="BB27" s="1595"/>
      <c r="BC27" s="1595"/>
      <c r="BD27" s="1595"/>
      <c r="BE27" s="1595"/>
      <c r="BF27" s="1595"/>
      <c r="BG27" s="1595"/>
      <c r="BH27" s="1595"/>
      <c r="BI27" s="1595"/>
      <c r="BJ27" s="1595"/>
      <c r="BK27" s="1595"/>
      <c r="BL27" s="1595"/>
      <c r="BM27" s="1595"/>
      <c r="BN27" s="1595"/>
      <c r="BO27" s="1595"/>
      <c r="BP27" s="1595"/>
      <c r="BQ27" s="1595"/>
      <c r="BR27" s="1595"/>
      <c r="BS27" s="1595"/>
      <c r="BT27" s="1595"/>
      <c r="BU27" s="1595"/>
      <c r="BV27" s="1595"/>
      <c r="BW27" s="1595"/>
      <c r="BX27" s="1595"/>
      <c r="BY27" s="1595"/>
      <c r="BZ27" s="1595"/>
      <c r="CA27" s="1595"/>
      <c r="CB27" s="1595"/>
      <c r="CC27" s="1595"/>
      <c r="CD27" s="1595"/>
      <c r="CE27" s="1595"/>
      <c r="CF27" s="1595"/>
      <c r="CG27" s="1595"/>
      <c r="CH27" s="1595"/>
      <c r="CI27" s="1595"/>
      <c r="CJ27" s="1595"/>
      <c r="CK27" s="1595"/>
      <c r="CL27" s="1595"/>
      <c r="CM27" s="1595"/>
      <c r="CN27" s="1595"/>
      <c r="CO27" s="1595"/>
      <c r="CP27" s="1595"/>
      <c r="CQ27" s="1595"/>
      <c r="CR27" s="1595"/>
      <c r="CS27" s="1595"/>
      <c r="CT27" s="1595"/>
      <c r="CU27" s="1595"/>
      <c r="CV27" s="1595"/>
      <c r="CW27" s="1595"/>
      <c r="CX27" s="1595"/>
      <c r="CY27" s="1595"/>
      <c r="CZ27" s="1595"/>
      <c r="DA27" s="1595"/>
      <c r="DB27" s="1595"/>
      <c r="DC27" s="1595"/>
      <c r="DD27" s="1595"/>
      <c r="DE27" s="1595"/>
      <c r="DF27" s="1595"/>
      <c r="DG27" s="1595"/>
      <c r="DH27" s="1595"/>
      <c r="DI27" s="1595"/>
      <c r="DJ27" s="1595"/>
      <c r="DK27" s="1595"/>
      <c r="DL27" s="1595"/>
      <c r="DM27" s="1595"/>
      <c r="DN27" s="1595"/>
      <c r="DO27" s="1595"/>
      <c r="DP27" s="1595"/>
      <c r="DQ27" s="1595"/>
      <c r="DR27" s="1595"/>
      <c r="DS27" s="1595"/>
      <c r="DT27" s="1595"/>
      <c r="DU27" s="1595"/>
      <c r="DV27" s="1595"/>
      <c r="DW27" s="1595"/>
      <c r="DX27" s="1595"/>
      <c r="DY27" s="1595"/>
      <c r="DZ27" s="1595"/>
      <c r="EA27" s="1595"/>
      <c r="EB27" s="1595"/>
      <c r="EC27" s="1595"/>
      <c r="ED27" s="1595"/>
      <c r="EE27" s="1595"/>
      <c r="EF27" s="1595"/>
      <c r="EG27" s="1595"/>
      <c r="EH27" s="1595"/>
      <c r="EI27" s="1595"/>
      <c r="EJ27" s="1595"/>
      <c r="EK27" s="1595"/>
      <c r="EL27" s="1595"/>
      <c r="EM27" s="1595"/>
      <c r="EN27" s="1595"/>
      <c r="EO27" s="1595"/>
      <c r="EP27" s="1595"/>
      <c r="EQ27" s="1595"/>
      <c r="ER27" s="1595"/>
      <c r="ES27" s="1595"/>
      <c r="ET27" s="1595"/>
      <c r="EU27" s="1595"/>
      <c r="EV27" s="1595"/>
      <c r="EW27" s="1595"/>
      <c r="EX27" s="1595"/>
      <c r="EY27" s="1595"/>
      <c r="EZ27" s="1595"/>
      <c r="FA27" s="1595"/>
      <c r="FB27" s="1595"/>
      <c r="FC27" s="1595"/>
      <c r="FD27" s="1595"/>
      <c r="FE27" s="1595"/>
      <c r="FF27" s="1595"/>
      <c r="FG27" s="1595"/>
      <c r="FH27" s="1595"/>
      <c r="FI27" s="1595"/>
      <c r="FJ27" s="1595"/>
      <c r="FK27" s="1595"/>
      <c r="FL27" s="1595"/>
      <c r="FM27" s="1595"/>
      <c r="FN27" s="1595"/>
      <c r="FO27" s="1595"/>
      <c r="FP27" s="1595"/>
      <c r="FQ27" s="1595"/>
      <c r="FR27" s="1595"/>
      <c r="FS27" s="1595"/>
      <c r="FT27" s="1595"/>
      <c r="FU27" s="1595"/>
      <c r="FV27" s="1595"/>
      <c r="FW27" s="1595"/>
      <c r="FX27" s="1595"/>
      <c r="FY27" s="1595"/>
      <c r="FZ27" s="1595"/>
      <c r="GA27" s="1595"/>
      <c r="GB27" s="1595"/>
      <c r="GC27" s="1595"/>
      <c r="GD27" s="1595"/>
      <c r="GE27" s="1595"/>
      <c r="GF27" s="1595"/>
      <c r="GG27" s="1595"/>
      <c r="GH27" s="1595"/>
      <c r="GI27" s="1595"/>
      <c r="GJ27" s="1595"/>
      <c r="GK27" s="1595"/>
      <c r="GL27" s="1595"/>
      <c r="GM27" s="1595"/>
      <c r="GN27" s="1595"/>
      <c r="GO27" s="1595"/>
      <c r="GP27" s="1595"/>
      <c r="GQ27" s="1595"/>
      <c r="GR27" s="1595"/>
      <c r="GS27" s="1595"/>
      <c r="GT27" s="1595"/>
      <c r="GU27" s="1595"/>
      <c r="GV27" s="1595"/>
      <c r="GW27" s="1595"/>
      <c r="GX27" s="1595"/>
      <c r="GY27" s="1595"/>
      <c r="GZ27" s="1595"/>
      <c r="HA27" s="1595"/>
      <c r="HB27" s="1595"/>
      <c r="HC27" s="1595"/>
      <c r="HD27" s="1595"/>
      <c r="HE27" s="1595"/>
      <c r="HF27" s="1595"/>
      <c r="HG27" s="1595"/>
      <c r="HH27" s="1595"/>
      <c r="HI27" s="1595"/>
      <c r="HJ27" s="1595"/>
      <c r="HK27" s="1595"/>
      <c r="HL27" s="1595"/>
      <c r="HM27" s="1595"/>
      <c r="HN27" s="1595"/>
      <c r="HO27" s="1595"/>
      <c r="HP27" s="1595"/>
      <c r="HQ27" s="1595"/>
      <c r="HR27" s="1595"/>
      <c r="HS27" s="1595"/>
      <c r="HT27" s="1595"/>
      <c r="HU27" s="1595"/>
      <c r="HV27" s="1595"/>
      <c r="HW27" s="1595"/>
      <c r="HX27" s="1595"/>
      <c r="HY27" s="1595"/>
      <c r="HZ27" s="1595"/>
      <c r="IA27" s="1595"/>
      <c r="IB27" s="1595"/>
      <c r="IC27" s="1595"/>
      <c r="ID27" s="1595"/>
      <c r="IE27" s="1595"/>
      <c r="IF27" s="1595"/>
      <c r="IG27" s="1595"/>
      <c r="IH27" s="1595"/>
      <c r="II27" s="1595"/>
      <c r="IJ27" s="1595"/>
      <c r="IK27" s="1595"/>
      <c r="IL27" s="1595"/>
      <c r="IM27" s="1595"/>
      <c r="IN27" s="1595"/>
    </row>
    <row r="28" spans="1:248" ht="13.9" customHeight="1">
      <c r="A28" s="1604">
        <v>11</v>
      </c>
      <c r="B28" s="2250"/>
      <c r="C28" s="2249"/>
      <c r="D28" s="2249"/>
      <c r="E28" s="2249"/>
      <c r="F28" s="2249"/>
      <c r="G28" s="2249"/>
      <c r="H28" s="1618" t="s">
        <v>630</v>
      </c>
      <c r="I28" s="2252">
        <v>1982441</v>
      </c>
      <c r="J28" s="1595"/>
      <c r="K28" s="1595"/>
      <c r="L28" s="1595"/>
      <c r="M28" s="1595"/>
      <c r="N28" s="1595"/>
      <c r="O28" s="1595"/>
      <c r="P28" s="1595"/>
      <c r="Q28" s="1595"/>
      <c r="R28" s="1595"/>
      <c r="S28" s="1595"/>
      <c r="T28" s="1595"/>
      <c r="U28" s="1595"/>
      <c r="V28" s="1595"/>
      <c r="W28" s="1595"/>
      <c r="X28" s="1595"/>
      <c r="Y28" s="1595"/>
      <c r="Z28" s="1595"/>
      <c r="AA28" s="1595"/>
      <c r="AB28" s="1595"/>
      <c r="AC28" s="1595"/>
      <c r="AD28" s="1595"/>
      <c r="AE28" s="1595"/>
      <c r="AF28" s="1595"/>
      <c r="AG28" s="1595"/>
      <c r="AH28" s="1595"/>
      <c r="AI28" s="1595"/>
      <c r="AJ28" s="1595"/>
      <c r="AK28" s="1595"/>
      <c r="AL28" s="1595"/>
      <c r="AM28" s="1595"/>
      <c r="AN28" s="1595"/>
      <c r="AO28" s="1595"/>
      <c r="AP28" s="1595"/>
      <c r="AQ28" s="1595"/>
      <c r="AR28" s="1595"/>
      <c r="AS28" s="1595"/>
      <c r="AT28" s="1595"/>
      <c r="AU28" s="1595"/>
      <c r="AV28" s="1595"/>
      <c r="AW28" s="1595"/>
      <c r="AX28" s="1595"/>
      <c r="AY28" s="1595"/>
      <c r="AZ28" s="1595"/>
      <c r="BA28" s="1595"/>
      <c r="BB28" s="1595"/>
      <c r="BC28" s="1595"/>
      <c r="BD28" s="1595"/>
      <c r="BE28" s="1595"/>
      <c r="BF28" s="1595"/>
      <c r="BG28" s="1595"/>
      <c r="BH28" s="1595"/>
      <c r="BI28" s="1595"/>
      <c r="BJ28" s="1595"/>
      <c r="BK28" s="1595"/>
      <c r="BL28" s="1595"/>
      <c r="BM28" s="1595"/>
      <c r="BN28" s="1595"/>
      <c r="BO28" s="1595"/>
      <c r="BP28" s="1595"/>
      <c r="BQ28" s="1595"/>
      <c r="BR28" s="1595"/>
      <c r="BS28" s="1595"/>
      <c r="BT28" s="1595"/>
      <c r="BU28" s="1595"/>
      <c r="BV28" s="1595"/>
      <c r="BW28" s="1595"/>
      <c r="BX28" s="1595"/>
      <c r="BY28" s="1595"/>
      <c r="BZ28" s="1595"/>
      <c r="CA28" s="1595"/>
      <c r="CB28" s="1595"/>
      <c r="CC28" s="1595"/>
      <c r="CD28" s="1595"/>
      <c r="CE28" s="1595"/>
      <c r="CF28" s="1595"/>
      <c r="CG28" s="1595"/>
      <c r="CH28" s="1595"/>
      <c r="CI28" s="1595"/>
      <c r="CJ28" s="1595"/>
      <c r="CK28" s="1595"/>
      <c r="CL28" s="1595"/>
      <c r="CM28" s="1595"/>
      <c r="CN28" s="1595"/>
      <c r="CO28" s="1595"/>
      <c r="CP28" s="1595"/>
      <c r="CQ28" s="1595"/>
      <c r="CR28" s="1595"/>
      <c r="CS28" s="1595"/>
      <c r="CT28" s="1595"/>
      <c r="CU28" s="1595"/>
      <c r="CV28" s="1595"/>
      <c r="CW28" s="1595"/>
      <c r="CX28" s="1595"/>
      <c r="CY28" s="1595"/>
      <c r="CZ28" s="1595"/>
      <c r="DA28" s="1595"/>
      <c r="DB28" s="1595"/>
      <c r="DC28" s="1595"/>
      <c r="DD28" s="1595"/>
      <c r="DE28" s="1595"/>
      <c r="DF28" s="1595"/>
      <c r="DG28" s="1595"/>
      <c r="DH28" s="1595"/>
      <c r="DI28" s="1595"/>
      <c r="DJ28" s="1595"/>
      <c r="DK28" s="1595"/>
      <c r="DL28" s="1595"/>
      <c r="DM28" s="1595"/>
      <c r="DN28" s="1595"/>
      <c r="DO28" s="1595"/>
      <c r="DP28" s="1595"/>
      <c r="DQ28" s="1595"/>
      <c r="DR28" s="1595"/>
      <c r="DS28" s="1595"/>
      <c r="DT28" s="1595"/>
      <c r="DU28" s="1595"/>
      <c r="DV28" s="1595"/>
      <c r="DW28" s="1595"/>
      <c r="DX28" s="1595"/>
      <c r="DY28" s="1595"/>
      <c r="DZ28" s="1595"/>
      <c r="EA28" s="1595"/>
      <c r="EB28" s="1595"/>
      <c r="EC28" s="1595"/>
      <c r="ED28" s="1595"/>
      <c r="EE28" s="1595"/>
      <c r="EF28" s="1595"/>
      <c r="EG28" s="1595"/>
      <c r="EH28" s="1595"/>
      <c r="EI28" s="1595"/>
      <c r="EJ28" s="1595"/>
      <c r="EK28" s="1595"/>
      <c r="EL28" s="1595"/>
      <c r="EM28" s="1595"/>
      <c r="EN28" s="1595"/>
      <c r="EO28" s="1595"/>
      <c r="EP28" s="1595"/>
      <c r="EQ28" s="1595"/>
      <c r="ER28" s="1595"/>
      <c r="ES28" s="1595"/>
      <c r="ET28" s="1595"/>
      <c r="EU28" s="1595"/>
      <c r="EV28" s="1595"/>
      <c r="EW28" s="1595"/>
      <c r="EX28" s="1595"/>
      <c r="EY28" s="1595"/>
      <c r="EZ28" s="1595"/>
      <c r="FA28" s="1595"/>
      <c r="FB28" s="1595"/>
      <c r="FC28" s="1595"/>
      <c r="FD28" s="1595"/>
      <c r="FE28" s="1595"/>
      <c r="FF28" s="1595"/>
      <c r="FG28" s="1595"/>
      <c r="FH28" s="1595"/>
      <c r="FI28" s="1595"/>
      <c r="FJ28" s="1595"/>
      <c r="FK28" s="1595"/>
      <c r="FL28" s="1595"/>
      <c r="FM28" s="1595"/>
      <c r="FN28" s="1595"/>
      <c r="FO28" s="1595"/>
      <c r="FP28" s="1595"/>
      <c r="FQ28" s="1595"/>
      <c r="FR28" s="1595"/>
      <c r="FS28" s="1595"/>
      <c r="FT28" s="1595"/>
      <c r="FU28" s="1595"/>
      <c r="FV28" s="1595"/>
      <c r="FW28" s="1595"/>
      <c r="FX28" s="1595"/>
      <c r="FY28" s="1595"/>
      <c r="FZ28" s="1595"/>
      <c r="GA28" s="1595"/>
      <c r="GB28" s="1595"/>
      <c r="GC28" s="1595"/>
      <c r="GD28" s="1595"/>
      <c r="GE28" s="1595"/>
      <c r="GF28" s="1595"/>
      <c r="GG28" s="1595"/>
      <c r="GH28" s="1595"/>
      <c r="GI28" s="1595"/>
      <c r="GJ28" s="1595"/>
      <c r="GK28" s="1595"/>
      <c r="GL28" s="1595"/>
      <c r="GM28" s="1595"/>
      <c r="GN28" s="1595"/>
      <c r="GO28" s="1595"/>
      <c r="GP28" s="1595"/>
      <c r="GQ28" s="1595"/>
      <c r="GR28" s="1595"/>
      <c r="GS28" s="1595"/>
      <c r="GT28" s="1595"/>
      <c r="GU28" s="1595"/>
      <c r="GV28" s="1595"/>
      <c r="GW28" s="1595"/>
      <c r="GX28" s="1595"/>
      <c r="GY28" s="1595"/>
      <c r="GZ28" s="1595"/>
      <c r="HA28" s="1595"/>
      <c r="HB28" s="1595"/>
      <c r="HC28" s="1595"/>
      <c r="HD28" s="1595"/>
      <c r="HE28" s="1595"/>
      <c r="HF28" s="1595"/>
      <c r="HG28" s="1595"/>
      <c r="HH28" s="1595"/>
      <c r="HI28" s="1595"/>
      <c r="HJ28" s="1595"/>
      <c r="HK28" s="1595"/>
      <c r="HL28" s="1595"/>
      <c r="HM28" s="1595"/>
      <c r="HN28" s="1595"/>
      <c r="HO28" s="1595"/>
      <c r="HP28" s="1595"/>
      <c r="HQ28" s="1595"/>
      <c r="HR28" s="1595"/>
      <c r="HS28" s="1595"/>
      <c r="HT28" s="1595"/>
      <c r="HU28" s="1595"/>
      <c r="HV28" s="1595"/>
      <c r="HW28" s="1595"/>
      <c r="HX28" s="1595"/>
      <c r="HY28" s="1595"/>
      <c r="HZ28" s="1595"/>
      <c r="IA28" s="1595"/>
      <c r="IB28" s="1595"/>
      <c r="IC28" s="1595"/>
      <c r="ID28" s="1595"/>
      <c r="IE28" s="1595"/>
      <c r="IF28" s="1595"/>
      <c r="IG28" s="1595"/>
      <c r="IH28" s="1595"/>
      <c r="II28" s="1595"/>
      <c r="IJ28" s="1595"/>
      <c r="IK28" s="1595"/>
      <c r="IL28" s="1595"/>
      <c r="IM28" s="1595"/>
      <c r="IN28" s="1595"/>
    </row>
    <row r="29" spans="1:248" ht="13.9" customHeight="1">
      <c r="A29" s="1604">
        <v>12</v>
      </c>
      <c r="B29" s="2250"/>
      <c r="C29" s="2249"/>
      <c r="D29" s="2249"/>
      <c r="E29" s="2249"/>
      <c r="F29" s="2249"/>
      <c r="G29" s="2249"/>
      <c r="H29" s="1618" t="s">
        <v>310</v>
      </c>
      <c r="I29" s="2252">
        <v>31981</v>
      </c>
      <c r="J29" s="1595"/>
      <c r="K29" s="1595"/>
      <c r="L29" s="1595"/>
      <c r="M29" s="1595"/>
      <c r="N29" s="1595"/>
      <c r="O29" s="1595"/>
      <c r="P29" s="1595"/>
      <c r="Q29" s="1595"/>
      <c r="R29" s="1595"/>
      <c r="S29" s="1595"/>
      <c r="T29" s="1595"/>
      <c r="U29" s="1595"/>
      <c r="V29" s="1595"/>
      <c r="W29" s="1595"/>
      <c r="X29" s="1595"/>
      <c r="Y29" s="1595"/>
      <c r="Z29" s="1595"/>
      <c r="AA29" s="1595"/>
      <c r="AB29" s="1595"/>
      <c r="AC29" s="1595"/>
      <c r="AD29" s="1595"/>
      <c r="AE29" s="1595"/>
      <c r="AF29" s="1595"/>
      <c r="AG29" s="1595"/>
      <c r="AH29" s="1595"/>
      <c r="AI29" s="1595"/>
      <c r="AJ29" s="1595"/>
      <c r="AK29" s="1595"/>
      <c r="AL29" s="1595"/>
      <c r="AM29" s="1595"/>
      <c r="AN29" s="1595"/>
      <c r="AO29" s="1595"/>
      <c r="AP29" s="1595"/>
      <c r="AQ29" s="1595"/>
      <c r="AR29" s="1595"/>
      <c r="AS29" s="1595"/>
      <c r="AT29" s="1595"/>
      <c r="AU29" s="1595"/>
      <c r="AV29" s="1595"/>
      <c r="AW29" s="1595"/>
      <c r="AX29" s="1595"/>
      <c r="AY29" s="1595"/>
      <c r="AZ29" s="1595"/>
      <c r="BA29" s="1595"/>
      <c r="BB29" s="1595"/>
      <c r="BC29" s="1595"/>
      <c r="BD29" s="1595"/>
      <c r="BE29" s="1595"/>
      <c r="BF29" s="1595"/>
      <c r="BG29" s="1595"/>
      <c r="BH29" s="1595"/>
      <c r="BI29" s="1595"/>
      <c r="BJ29" s="1595"/>
      <c r="BK29" s="1595"/>
      <c r="BL29" s="1595"/>
      <c r="BM29" s="1595"/>
      <c r="BN29" s="1595"/>
      <c r="BO29" s="1595"/>
      <c r="BP29" s="1595"/>
      <c r="BQ29" s="1595"/>
      <c r="BR29" s="1595"/>
      <c r="BS29" s="1595"/>
      <c r="BT29" s="1595"/>
      <c r="BU29" s="1595"/>
      <c r="BV29" s="1595"/>
      <c r="BW29" s="1595"/>
      <c r="BX29" s="1595"/>
      <c r="BY29" s="1595"/>
      <c r="BZ29" s="1595"/>
      <c r="CA29" s="1595"/>
      <c r="CB29" s="1595"/>
      <c r="CC29" s="1595"/>
      <c r="CD29" s="1595"/>
      <c r="CE29" s="1595"/>
      <c r="CF29" s="1595"/>
      <c r="CG29" s="1595"/>
      <c r="CH29" s="1595"/>
      <c r="CI29" s="1595"/>
      <c r="CJ29" s="1595"/>
      <c r="CK29" s="1595"/>
      <c r="CL29" s="1595"/>
      <c r="CM29" s="1595"/>
      <c r="CN29" s="1595"/>
      <c r="CO29" s="1595"/>
      <c r="CP29" s="1595"/>
      <c r="CQ29" s="1595"/>
      <c r="CR29" s="1595"/>
      <c r="CS29" s="1595"/>
      <c r="CT29" s="1595"/>
      <c r="CU29" s="1595"/>
      <c r="CV29" s="1595"/>
      <c r="CW29" s="1595"/>
      <c r="CX29" s="1595"/>
      <c r="CY29" s="1595"/>
      <c r="CZ29" s="1595"/>
      <c r="DA29" s="1595"/>
      <c r="DB29" s="1595"/>
      <c r="DC29" s="1595"/>
      <c r="DD29" s="1595"/>
      <c r="DE29" s="1595"/>
      <c r="DF29" s="1595"/>
      <c r="DG29" s="1595"/>
      <c r="DH29" s="1595"/>
      <c r="DI29" s="1595"/>
      <c r="DJ29" s="1595"/>
      <c r="DK29" s="1595"/>
      <c r="DL29" s="1595"/>
      <c r="DM29" s="1595"/>
      <c r="DN29" s="1595"/>
      <c r="DO29" s="1595"/>
      <c r="DP29" s="1595"/>
      <c r="DQ29" s="1595"/>
      <c r="DR29" s="1595"/>
      <c r="DS29" s="1595"/>
      <c r="DT29" s="1595"/>
      <c r="DU29" s="1595"/>
      <c r="DV29" s="1595"/>
      <c r="DW29" s="1595"/>
      <c r="DX29" s="1595"/>
      <c r="DY29" s="1595"/>
      <c r="DZ29" s="1595"/>
      <c r="EA29" s="1595"/>
      <c r="EB29" s="1595"/>
      <c r="EC29" s="1595"/>
      <c r="ED29" s="1595"/>
      <c r="EE29" s="1595"/>
      <c r="EF29" s="1595"/>
      <c r="EG29" s="1595"/>
      <c r="EH29" s="1595"/>
      <c r="EI29" s="1595"/>
      <c r="EJ29" s="1595"/>
      <c r="EK29" s="1595"/>
      <c r="EL29" s="1595"/>
      <c r="EM29" s="1595"/>
      <c r="EN29" s="1595"/>
      <c r="EO29" s="1595"/>
      <c r="EP29" s="1595"/>
      <c r="EQ29" s="1595"/>
      <c r="ER29" s="1595"/>
      <c r="ES29" s="1595"/>
      <c r="ET29" s="1595"/>
      <c r="EU29" s="1595"/>
      <c r="EV29" s="1595"/>
      <c r="EW29" s="1595"/>
      <c r="EX29" s="1595"/>
      <c r="EY29" s="1595"/>
      <c r="EZ29" s="1595"/>
      <c r="FA29" s="1595"/>
      <c r="FB29" s="1595"/>
      <c r="FC29" s="1595"/>
      <c r="FD29" s="1595"/>
      <c r="FE29" s="1595"/>
      <c r="FF29" s="1595"/>
      <c r="FG29" s="1595"/>
      <c r="FH29" s="1595"/>
      <c r="FI29" s="1595"/>
      <c r="FJ29" s="1595"/>
      <c r="FK29" s="1595"/>
      <c r="FL29" s="1595"/>
      <c r="FM29" s="1595"/>
      <c r="FN29" s="1595"/>
      <c r="FO29" s="1595"/>
      <c r="FP29" s="1595"/>
      <c r="FQ29" s="1595"/>
      <c r="FR29" s="1595"/>
      <c r="FS29" s="1595"/>
      <c r="FT29" s="1595"/>
      <c r="FU29" s="1595"/>
      <c r="FV29" s="1595"/>
      <c r="FW29" s="1595"/>
      <c r="FX29" s="1595"/>
      <c r="FY29" s="1595"/>
      <c r="FZ29" s="1595"/>
      <c r="GA29" s="1595"/>
      <c r="GB29" s="1595"/>
      <c r="GC29" s="1595"/>
      <c r="GD29" s="1595"/>
      <c r="GE29" s="1595"/>
      <c r="GF29" s="1595"/>
      <c r="GG29" s="1595"/>
      <c r="GH29" s="1595"/>
      <c r="GI29" s="1595"/>
      <c r="GJ29" s="1595"/>
      <c r="GK29" s="1595"/>
      <c r="GL29" s="1595"/>
      <c r="GM29" s="1595"/>
      <c r="GN29" s="1595"/>
      <c r="GO29" s="1595"/>
      <c r="GP29" s="1595"/>
      <c r="GQ29" s="1595"/>
      <c r="GR29" s="1595"/>
      <c r="GS29" s="1595"/>
      <c r="GT29" s="1595"/>
      <c r="GU29" s="1595"/>
      <c r="GV29" s="1595"/>
      <c r="GW29" s="1595"/>
      <c r="GX29" s="1595"/>
      <c r="GY29" s="1595"/>
      <c r="GZ29" s="1595"/>
      <c r="HA29" s="1595"/>
      <c r="HB29" s="1595"/>
      <c r="HC29" s="1595"/>
      <c r="HD29" s="1595"/>
      <c r="HE29" s="1595"/>
      <c r="HF29" s="1595"/>
      <c r="HG29" s="1595"/>
      <c r="HH29" s="1595"/>
      <c r="HI29" s="1595"/>
      <c r="HJ29" s="1595"/>
      <c r="HK29" s="1595"/>
      <c r="HL29" s="1595"/>
      <c r="HM29" s="1595"/>
      <c r="HN29" s="1595"/>
      <c r="HO29" s="1595"/>
      <c r="HP29" s="1595"/>
      <c r="HQ29" s="1595"/>
      <c r="HR29" s="1595"/>
      <c r="HS29" s="1595"/>
      <c r="HT29" s="1595"/>
      <c r="HU29" s="1595"/>
      <c r="HV29" s="1595"/>
      <c r="HW29" s="1595"/>
      <c r="HX29" s="1595"/>
      <c r="HY29" s="1595"/>
      <c r="HZ29" s="1595"/>
      <c r="IA29" s="1595"/>
      <c r="IB29" s="1595"/>
      <c r="IC29" s="1595"/>
      <c r="ID29" s="1595"/>
      <c r="IE29" s="1595"/>
      <c r="IF29" s="1595"/>
      <c r="IG29" s="1595"/>
      <c r="IH29" s="1595"/>
      <c r="II29" s="1595"/>
      <c r="IJ29" s="1595"/>
      <c r="IK29" s="1595"/>
      <c r="IL29" s="1595"/>
      <c r="IM29" s="1595"/>
      <c r="IN29" s="1595"/>
    </row>
    <row r="30" spans="1:248" ht="13.9" customHeight="1">
      <c r="A30" s="1604">
        <v>13</v>
      </c>
      <c r="B30" s="2250"/>
      <c r="C30" s="2249"/>
      <c r="D30" s="2249"/>
      <c r="E30" s="2249"/>
      <c r="F30" s="2249"/>
      <c r="G30" s="2249"/>
      <c r="H30" s="1618" t="s">
        <v>631</v>
      </c>
      <c r="I30" s="2252">
        <v>519160</v>
      </c>
      <c r="J30" s="1595"/>
      <c r="K30" s="1595"/>
      <c r="L30" s="1595"/>
      <c r="M30" s="1595"/>
      <c r="N30" s="1595"/>
      <c r="O30" s="1595"/>
      <c r="P30" s="1595"/>
      <c r="Q30" s="1595"/>
      <c r="R30" s="1595"/>
      <c r="S30" s="1595"/>
      <c r="T30" s="1595"/>
      <c r="U30" s="1595"/>
      <c r="V30" s="1595"/>
      <c r="W30" s="1595"/>
      <c r="X30" s="1595"/>
      <c r="Y30" s="1595"/>
      <c r="Z30" s="1595"/>
      <c r="AA30" s="1595"/>
      <c r="AB30" s="1595"/>
      <c r="AC30" s="1595"/>
      <c r="AD30" s="1595"/>
      <c r="AE30" s="1595"/>
      <c r="AF30" s="1595"/>
      <c r="AG30" s="1595"/>
      <c r="AH30" s="1595"/>
      <c r="AI30" s="1595"/>
      <c r="AJ30" s="1595"/>
      <c r="AK30" s="1595"/>
      <c r="AL30" s="1595"/>
      <c r="AM30" s="1595"/>
      <c r="AN30" s="1595"/>
      <c r="AO30" s="1595"/>
      <c r="AP30" s="1595"/>
      <c r="AQ30" s="1595"/>
      <c r="AR30" s="1595"/>
      <c r="AS30" s="1595"/>
      <c r="AT30" s="1595"/>
      <c r="AU30" s="1595"/>
      <c r="AV30" s="1595"/>
      <c r="AW30" s="1595"/>
      <c r="AX30" s="1595"/>
      <c r="AY30" s="1595"/>
      <c r="AZ30" s="1595"/>
      <c r="BA30" s="1595"/>
      <c r="BB30" s="1595"/>
      <c r="BC30" s="1595"/>
      <c r="BD30" s="1595"/>
      <c r="BE30" s="1595"/>
      <c r="BF30" s="1595"/>
      <c r="BG30" s="1595"/>
      <c r="BH30" s="1595"/>
      <c r="BI30" s="1595"/>
      <c r="BJ30" s="1595"/>
      <c r="BK30" s="1595"/>
      <c r="BL30" s="1595"/>
      <c r="BM30" s="1595"/>
      <c r="BN30" s="1595"/>
      <c r="BO30" s="1595"/>
      <c r="BP30" s="1595"/>
      <c r="BQ30" s="1595"/>
      <c r="BR30" s="1595"/>
      <c r="BS30" s="1595"/>
      <c r="BT30" s="1595"/>
      <c r="BU30" s="1595"/>
      <c r="BV30" s="1595"/>
      <c r="BW30" s="1595"/>
      <c r="BX30" s="1595"/>
      <c r="BY30" s="1595"/>
      <c r="BZ30" s="1595"/>
      <c r="CA30" s="1595"/>
      <c r="CB30" s="1595"/>
      <c r="CC30" s="1595"/>
      <c r="CD30" s="1595"/>
      <c r="CE30" s="1595"/>
      <c r="CF30" s="1595"/>
      <c r="CG30" s="1595"/>
      <c r="CH30" s="1595"/>
      <c r="CI30" s="1595"/>
      <c r="CJ30" s="1595"/>
      <c r="CK30" s="1595"/>
      <c r="CL30" s="1595"/>
      <c r="CM30" s="1595"/>
      <c r="CN30" s="1595"/>
      <c r="CO30" s="1595"/>
      <c r="CP30" s="1595"/>
      <c r="CQ30" s="1595"/>
      <c r="CR30" s="1595"/>
      <c r="CS30" s="1595"/>
      <c r="CT30" s="1595"/>
      <c r="CU30" s="1595"/>
      <c r="CV30" s="1595"/>
      <c r="CW30" s="1595"/>
      <c r="CX30" s="1595"/>
      <c r="CY30" s="1595"/>
      <c r="CZ30" s="1595"/>
      <c r="DA30" s="1595"/>
      <c r="DB30" s="1595"/>
      <c r="DC30" s="1595"/>
      <c r="DD30" s="1595"/>
      <c r="DE30" s="1595"/>
      <c r="DF30" s="1595"/>
      <c r="DG30" s="1595"/>
      <c r="DH30" s="1595"/>
      <c r="DI30" s="1595"/>
      <c r="DJ30" s="1595"/>
      <c r="DK30" s="1595"/>
      <c r="DL30" s="1595"/>
      <c r="DM30" s="1595"/>
      <c r="DN30" s="1595"/>
      <c r="DO30" s="1595"/>
      <c r="DP30" s="1595"/>
      <c r="DQ30" s="1595"/>
      <c r="DR30" s="1595"/>
      <c r="DS30" s="1595"/>
      <c r="DT30" s="1595"/>
      <c r="DU30" s="1595"/>
      <c r="DV30" s="1595"/>
      <c r="DW30" s="1595"/>
      <c r="DX30" s="1595"/>
      <c r="DY30" s="1595"/>
      <c r="DZ30" s="1595"/>
      <c r="EA30" s="1595"/>
      <c r="EB30" s="1595"/>
      <c r="EC30" s="1595"/>
      <c r="ED30" s="1595"/>
      <c r="EE30" s="1595"/>
      <c r="EF30" s="1595"/>
      <c r="EG30" s="1595"/>
      <c r="EH30" s="1595"/>
      <c r="EI30" s="1595"/>
      <c r="EJ30" s="1595"/>
      <c r="EK30" s="1595"/>
      <c r="EL30" s="1595"/>
      <c r="EM30" s="1595"/>
      <c r="EN30" s="1595"/>
      <c r="EO30" s="1595"/>
      <c r="EP30" s="1595"/>
      <c r="EQ30" s="1595"/>
      <c r="ER30" s="1595"/>
      <c r="ES30" s="1595"/>
      <c r="ET30" s="1595"/>
      <c r="EU30" s="1595"/>
      <c r="EV30" s="1595"/>
      <c r="EW30" s="1595"/>
      <c r="EX30" s="1595"/>
      <c r="EY30" s="1595"/>
      <c r="EZ30" s="1595"/>
      <c r="FA30" s="1595"/>
      <c r="FB30" s="1595"/>
      <c r="FC30" s="1595"/>
      <c r="FD30" s="1595"/>
      <c r="FE30" s="1595"/>
      <c r="FF30" s="1595"/>
      <c r="FG30" s="1595"/>
      <c r="FH30" s="1595"/>
      <c r="FI30" s="1595"/>
      <c r="FJ30" s="1595"/>
      <c r="FK30" s="1595"/>
      <c r="FL30" s="1595"/>
      <c r="FM30" s="1595"/>
      <c r="FN30" s="1595"/>
      <c r="FO30" s="1595"/>
      <c r="FP30" s="1595"/>
      <c r="FQ30" s="1595"/>
      <c r="FR30" s="1595"/>
      <c r="FS30" s="1595"/>
      <c r="FT30" s="1595"/>
      <c r="FU30" s="1595"/>
      <c r="FV30" s="1595"/>
      <c r="FW30" s="1595"/>
      <c r="FX30" s="1595"/>
      <c r="FY30" s="1595"/>
      <c r="FZ30" s="1595"/>
      <c r="GA30" s="1595"/>
      <c r="GB30" s="1595"/>
      <c r="GC30" s="1595"/>
      <c r="GD30" s="1595"/>
      <c r="GE30" s="1595"/>
      <c r="GF30" s="1595"/>
      <c r="GG30" s="1595"/>
      <c r="GH30" s="1595"/>
      <c r="GI30" s="1595"/>
      <c r="GJ30" s="1595"/>
      <c r="GK30" s="1595"/>
      <c r="GL30" s="1595"/>
      <c r="GM30" s="1595"/>
      <c r="GN30" s="1595"/>
      <c r="GO30" s="1595"/>
      <c r="GP30" s="1595"/>
      <c r="GQ30" s="1595"/>
      <c r="GR30" s="1595"/>
      <c r="GS30" s="1595"/>
      <c r="GT30" s="1595"/>
      <c r="GU30" s="1595"/>
      <c r="GV30" s="1595"/>
      <c r="GW30" s="1595"/>
      <c r="GX30" s="1595"/>
      <c r="GY30" s="1595"/>
      <c r="GZ30" s="1595"/>
      <c r="HA30" s="1595"/>
      <c r="HB30" s="1595"/>
      <c r="HC30" s="1595"/>
      <c r="HD30" s="1595"/>
      <c r="HE30" s="1595"/>
      <c r="HF30" s="1595"/>
      <c r="HG30" s="1595"/>
      <c r="HH30" s="1595"/>
      <c r="HI30" s="1595"/>
      <c r="HJ30" s="1595"/>
      <c r="HK30" s="1595"/>
      <c r="HL30" s="1595"/>
      <c r="HM30" s="1595"/>
      <c r="HN30" s="1595"/>
      <c r="HO30" s="1595"/>
      <c r="HP30" s="1595"/>
      <c r="HQ30" s="1595"/>
      <c r="HR30" s="1595"/>
      <c r="HS30" s="1595"/>
      <c r="HT30" s="1595"/>
      <c r="HU30" s="1595"/>
      <c r="HV30" s="1595"/>
      <c r="HW30" s="1595"/>
      <c r="HX30" s="1595"/>
      <c r="HY30" s="1595"/>
      <c r="HZ30" s="1595"/>
      <c r="IA30" s="1595"/>
      <c r="IB30" s="1595"/>
      <c r="IC30" s="1595"/>
      <c r="ID30" s="1595"/>
      <c r="IE30" s="1595"/>
      <c r="IF30" s="1595"/>
      <c r="IG30" s="1595"/>
      <c r="IH30" s="1595"/>
      <c r="II30" s="1595"/>
      <c r="IJ30" s="1595"/>
      <c r="IK30" s="1595"/>
      <c r="IL30" s="1595"/>
      <c r="IM30" s="1595"/>
      <c r="IN30" s="1595"/>
    </row>
    <row r="31" spans="1:248" ht="13.9" customHeight="1">
      <c r="A31" s="1604">
        <v>14</v>
      </c>
      <c r="B31" s="2250"/>
      <c r="C31" s="2249"/>
      <c r="D31" s="2249"/>
      <c r="E31" s="2249"/>
      <c r="F31" s="2249"/>
      <c r="G31" s="2249"/>
      <c r="H31" s="1618" t="s">
        <v>632</v>
      </c>
      <c r="I31" s="2252">
        <v>62569</v>
      </c>
      <c r="J31" s="1595"/>
      <c r="K31" s="1595"/>
      <c r="L31" s="1595"/>
      <c r="M31" s="1595"/>
      <c r="N31" s="1595"/>
      <c r="O31" s="1595"/>
      <c r="P31" s="1595"/>
      <c r="Q31" s="1595"/>
      <c r="R31" s="1595"/>
      <c r="S31" s="1595"/>
      <c r="T31" s="1595"/>
      <c r="U31" s="1595"/>
      <c r="V31" s="1595"/>
      <c r="W31" s="1595"/>
      <c r="X31" s="1595"/>
      <c r="Y31" s="1595"/>
      <c r="Z31" s="1595"/>
      <c r="AA31" s="1595"/>
      <c r="AB31" s="1595"/>
      <c r="AC31" s="1595"/>
      <c r="AD31" s="1595"/>
      <c r="AE31" s="1595"/>
      <c r="AF31" s="1595"/>
      <c r="AG31" s="1595"/>
      <c r="AH31" s="1595"/>
      <c r="AI31" s="1595"/>
      <c r="AJ31" s="1595"/>
      <c r="AK31" s="1595"/>
      <c r="AL31" s="1595"/>
      <c r="AM31" s="1595"/>
      <c r="AN31" s="1595"/>
      <c r="AO31" s="1595"/>
      <c r="AP31" s="1595"/>
      <c r="AQ31" s="1595"/>
      <c r="AR31" s="1595"/>
      <c r="AS31" s="1595"/>
      <c r="AT31" s="1595"/>
      <c r="AU31" s="1595"/>
      <c r="AV31" s="1595"/>
      <c r="AW31" s="1595"/>
      <c r="AX31" s="1595"/>
      <c r="AY31" s="1595"/>
      <c r="AZ31" s="1595"/>
      <c r="BA31" s="1595"/>
      <c r="BB31" s="1595"/>
      <c r="BC31" s="1595"/>
      <c r="BD31" s="1595"/>
      <c r="BE31" s="1595"/>
      <c r="BF31" s="1595"/>
      <c r="BG31" s="1595"/>
      <c r="BH31" s="1595"/>
      <c r="BI31" s="1595"/>
      <c r="BJ31" s="1595"/>
      <c r="BK31" s="1595"/>
      <c r="BL31" s="1595"/>
      <c r="BM31" s="1595"/>
      <c r="BN31" s="1595"/>
      <c r="BO31" s="1595"/>
      <c r="BP31" s="1595"/>
      <c r="BQ31" s="1595"/>
      <c r="BR31" s="1595"/>
      <c r="BS31" s="1595"/>
      <c r="BT31" s="1595"/>
      <c r="BU31" s="1595"/>
      <c r="BV31" s="1595"/>
      <c r="BW31" s="1595"/>
      <c r="BX31" s="1595"/>
      <c r="BY31" s="1595"/>
      <c r="BZ31" s="1595"/>
      <c r="CA31" s="1595"/>
      <c r="CB31" s="1595"/>
      <c r="CC31" s="1595"/>
      <c r="CD31" s="1595"/>
      <c r="CE31" s="1595"/>
      <c r="CF31" s="1595"/>
      <c r="CG31" s="1595"/>
      <c r="CH31" s="1595"/>
      <c r="CI31" s="1595"/>
      <c r="CJ31" s="1595"/>
      <c r="CK31" s="1595"/>
      <c r="CL31" s="1595"/>
      <c r="CM31" s="1595"/>
      <c r="CN31" s="1595"/>
      <c r="CO31" s="1595"/>
      <c r="CP31" s="1595"/>
      <c r="CQ31" s="1595"/>
      <c r="CR31" s="1595"/>
      <c r="CS31" s="1595"/>
      <c r="CT31" s="1595"/>
      <c r="CU31" s="1595"/>
      <c r="CV31" s="1595"/>
      <c r="CW31" s="1595"/>
      <c r="CX31" s="1595"/>
      <c r="CY31" s="1595"/>
      <c r="CZ31" s="1595"/>
      <c r="DA31" s="1595"/>
      <c r="DB31" s="1595"/>
      <c r="DC31" s="1595"/>
      <c r="DD31" s="1595"/>
      <c r="DE31" s="1595"/>
      <c r="DF31" s="1595"/>
      <c r="DG31" s="1595"/>
      <c r="DH31" s="1595"/>
      <c r="DI31" s="1595"/>
      <c r="DJ31" s="1595"/>
      <c r="DK31" s="1595"/>
      <c r="DL31" s="1595"/>
      <c r="DM31" s="1595"/>
      <c r="DN31" s="1595"/>
      <c r="DO31" s="1595"/>
      <c r="DP31" s="1595"/>
      <c r="DQ31" s="1595"/>
      <c r="DR31" s="1595"/>
      <c r="DS31" s="1595"/>
      <c r="DT31" s="1595"/>
      <c r="DU31" s="1595"/>
      <c r="DV31" s="1595"/>
      <c r="DW31" s="1595"/>
      <c r="DX31" s="1595"/>
      <c r="DY31" s="1595"/>
      <c r="DZ31" s="1595"/>
      <c r="EA31" s="1595"/>
      <c r="EB31" s="1595"/>
      <c r="EC31" s="1595"/>
      <c r="ED31" s="1595"/>
      <c r="EE31" s="1595"/>
      <c r="EF31" s="1595"/>
      <c r="EG31" s="1595"/>
      <c r="EH31" s="1595"/>
      <c r="EI31" s="1595"/>
      <c r="EJ31" s="1595"/>
      <c r="EK31" s="1595"/>
      <c r="EL31" s="1595"/>
      <c r="EM31" s="1595"/>
      <c r="EN31" s="1595"/>
      <c r="EO31" s="1595"/>
      <c r="EP31" s="1595"/>
      <c r="EQ31" s="1595"/>
      <c r="ER31" s="1595"/>
      <c r="ES31" s="1595"/>
      <c r="ET31" s="1595"/>
      <c r="EU31" s="1595"/>
      <c r="EV31" s="1595"/>
      <c r="EW31" s="1595"/>
      <c r="EX31" s="1595"/>
      <c r="EY31" s="1595"/>
      <c r="EZ31" s="1595"/>
      <c r="FA31" s="1595"/>
      <c r="FB31" s="1595"/>
      <c r="FC31" s="1595"/>
      <c r="FD31" s="1595"/>
      <c r="FE31" s="1595"/>
      <c r="FF31" s="1595"/>
      <c r="FG31" s="1595"/>
      <c r="FH31" s="1595"/>
      <c r="FI31" s="1595"/>
      <c r="FJ31" s="1595"/>
      <c r="FK31" s="1595"/>
      <c r="FL31" s="1595"/>
      <c r="FM31" s="1595"/>
      <c r="FN31" s="1595"/>
      <c r="FO31" s="1595"/>
      <c r="FP31" s="1595"/>
      <c r="FQ31" s="1595"/>
      <c r="FR31" s="1595"/>
      <c r="FS31" s="1595"/>
      <c r="FT31" s="1595"/>
      <c r="FU31" s="1595"/>
      <c r="FV31" s="1595"/>
      <c r="FW31" s="1595"/>
      <c r="FX31" s="1595"/>
      <c r="FY31" s="1595"/>
      <c r="FZ31" s="1595"/>
      <c r="GA31" s="1595"/>
      <c r="GB31" s="1595"/>
      <c r="GC31" s="1595"/>
      <c r="GD31" s="1595"/>
      <c r="GE31" s="1595"/>
      <c r="GF31" s="1595"/>
      <c r="GG31" s="1595"/>
      <c r="GH31" s="1595"/>
      <c r="GI31" s="1595"/>
      <c r="GJ31" s="1595"/>
      <c r="GK31" s="1595"/>
      <c r="GL31" s="1595"/>
      <c r="GM31" s="1595"/>
      <c r="GN31" s="1595"/>
      <c r="GO31" s="1595"/>
      <c r="GP31" s="1595"/>
      <c r="GQ31" s="1595"/>
      <c r="GR31" s="1595"/>
      <c r="GS31" s="1595"/>
      <c r="GT31" s="1595"/>
      <c r="GU31" s="1595"/>
      <c r="GV31" s="1595"/>
      <c r="GW31" s="1595"/>
      <c r="GX31" s="1595"/>
      <c r="GY31" s="1595"/>
      <c r="GZ31" s="1595"/>
      <c r="HA31" s="1595"/>
      <c r="HB31" s="1595"/>
      <c r="HC31" s="1595"/>
      <c r="HD31" s="1595"/>
      <c r="HE31" s="1595"/>
      <c r="HF31" s="1595"/>
      <c r="HG31" s="1595"/>
      <c r="HH31" s="1595"/>
      <c r="HI31" s="1595"/>
      <c r="HJ31" s="1595"/>
      <c r="HK31" s="1595"/>
      <c r="HL31" s="1595"/>
      <c r="HM31" s="1595"/>
      <c r="HN31" s="1595"/>
      <c r="HO31" s="1595"/>
      <c r="HP31" s="1595"/>
      <c r="HQ31" s="1595"/>
      <c r="HR31" s="1595"/>
      <c r="HS31" s="1595"/>
      <c r="HT31" s="1595"/>
      <c r="HU31" s="1595"/>
      <c r="HV31" s="1595"/>
      <c r="HW31" s="1595"/>
      <c r="HX31" s="1595"/>
      <c r="HY31" s="1595"/>
      <c r="HZ31" s="1595"/>
      <c r="IA31" s="1595"/>
      <c r="IB31" s="1595"/>
      <c r="IC31" s="1595"/>
      <c r="ID31" s="1595"/>
      <c r="IE31" s="1595"/>
      <c r="IF31" s="1595"/>
      <c r="IG31" s="1595"/>
      <c r="IH31" s="1595"/>
      <c r="II31" s="1595"/>
      <c r="IJ31" s="1595"/>
      <c r="IK31" s="1595"/>
      <c r="IL31" s="1595"/>
      <c r="IM31" s="1595"/>
      <c r="IN31" s="1595"/>
    </row>
    <row r="32" spans="1:248" ht="13.9" customHeight="1">
      <c r="A32" s="1604">
        <v>15</v>
      </c>
      <c r="B32" s="2250"/>
      <c r="C32" s="2249"/>
      <c r="D32" s="2249"/>
      <c r="E32" s="2249"/>
      <c r="F32" s="2249"/>
      <c r="G32" s="2249"/>
      <c r="H32" s="1618" t="s">
        <v>633</v>
      </c>
      <c r="I32" s="2252">
        <v>19422</v>
      </c>
      <c r="J32" s="1595"/>
      <c r="K32" s="1595"/>
      <c r="L32" s="1595"/>
      <c r="M32" s="1595"/>
      <c r="N32" s="1595"/>
      <c r="O32" s="1595"/>
      <c r="P32" s="1595"/>
      <c r="Q32" s="1595"/>
      <c r="R32" s="1595"/>
      <c r="S32" s="1595"/>
      <c r="T32" s="1595"/>
      <c r="U32" s="1595"/>
      <c r="V32" s="1595"/>
      <c r="W32" s="1595"/>
      <c r="X32" s="1595"/>
      <c r="Y32" s="1595"/>
      <c r="Z32" s="1595"/>
      <c r="AA32" s="1595"/>
      <c r="AB32" s="1595"/>
      <c r="AC32" s="1595"/>
      <c r="AD32" s="1595"/>
      <c r="AE32" s="1595"/>
      <c r="AF32" s="1595"/>
      <c r="AG32" s="1595"/>
      <c r="AH32" s="1595"/>
      <c r="AI32" s="1595"/>
      <c r="AJ32" s="1595"/>
      <c r="AK32" s="1595"/>
      <c r="AL32" s="1595"/>
      <c r="AM32" s="1595"/>
      <c r="AN32" s="1595"/>
      <c r="AO32" s="1595"/>
      <c r="AP32" s="1595"/>
      <c r="AQ32" s="1595"/>
      <c r="AR32" s="1595"/>
      <c r="AS32" s="1595"/>
      <c r="AT32" s="1595"/>
      <c r="AU32" s="1595"/>
      <c r="AV32" s="1595"/>
      <c r="AW32" s="1595"/>
      <c r="AX32" s="1595"/>
      <c r="AY32" s="1595"/>
      <c r="AZ32" s="1595"/>
      <c r="BA32" s="1595"/>
      <c r="BB32" s="1595"/>
      <c r="BC32" s="1595"/>
      <c r="BD32" s="1595"/>
      <c r="BE32" s="1595"/>
      <c r="BF32" s="1595"/>
      <c r="BG32" s="1595"/>
      <c r="BH32" s="1595"/>
      <c r="BI32" s="1595"/>
      <c r="BJ32" s="1595"/>
      <c r="BK32" s="1595"/>
      <c r="BL32" s="1595"/>
      <c r="BM32" s="1595"/>
      <c r="BN32" s="1595"/>
      <c r="BO32" s="1595"/>
      <c r="BP32" s="1595"/>
      <c r="BQ32" s="1595"/>
      <c r="BR32" s="1595"/>
      <c r="BS32" s="1595"/>
      <c r="BT32" s="1595"/>
      <c r="BU32" s="1595"/>
      <c r="BV32" s="1595"/>
      <c r="BW32" s="1595"/>
      <c r="BX32" s="1595"/>
      <c r="BY32" s="1595"/>
      <c r="BZ32" s="1595"/>
      <c r="CA32" s="1595"/>
      <c r="CB32" s="1595"/>
      <c r="CC32" s="1595"/>
      <c r="CD32" s="1595"/>
      <c r="CE32" s="1595"/>
      <c r="CF32" s="1595"/>
      <c r="CG32" s="1595"/>
      <c r="CH32" s="1595"/>
      <c r="CI32" s="1595"/>
      <c r="CJ32" s="1595"/>
      <c r="CK32" s="1595"/>
      <c r="CL32" s="1595"/>
      <c r="CM32" s="1595"/>
      <c r="CN32" s="1595"/>
      <c r="CO32" s="1595"/>
      <c r="CP32" s="1595"/>
      <c r="CQ32" s="1595"/>
      <c r="CR32" s="1595"/>
      <c r="CS32" s="1595"/>
      <c r="CT32" s="1595"/>
      <c r="CU32" s="1595"/>
      <c r="CV32" s="1595"/>
      <c r="CW32" s="1595"/>
      <c r="CX32" s="1595"/>
      <c r="CY32" s="1595"/>
      <c r="CZ32" s="1595"/>
      <c r="DA32" s="1595"/>
      <c r="DB32" s="1595"/>
      <c r="DC32" s="1595"/>
      <c r="DD32" s="1595"/>
      <c r="DE32" s="1595"/>
      <c r="DF32" s="1595"/>
      <c r="DG32" s="1595"/>
      <c r="DH32" s="1595"/>
      <c r="DI32" s="1595"/>
      <c r="DJ32" s="1595"/>
      <c r="DK32" s="1595"/>
      <c r="DL32" s="1595"/>
      <c r="DM32" s="1595"/>
      <c r="DN32" s="1595"/>
      <c r="DO32" s="1595"/>
      <c r="DP32" s="1595"/>
      <c r="DQ32" s="1595"/>
      <c r="DR32" s="1595"/>
      <c r="DS32" s="1595"/>
      <c r="DT32" s="1595"/>
      <c r="DU32" s="1595"/>
      <c r="DV32" s="1595"/>
      <c r="DW32" s="1595"/>
      <c r="DX32" s="1595"/>
      <c r="DY32" s="1595"/>
      <c r="DZ32" s="1595"/>
      <c r="EA32" s="1595"/>
      <c r="EB32" s="1595"/>
      <c r="EC32" s="1595"/>
      <c r="ED32" s="1595"/>
      <c r="EE32" s="1595"/>
      <c r="EF32" s="1595"/>
      <c r="EG32" s="1595"/>
      <c r="EH32" s="1595"/>
      <c r="EI32" s="1595"/>
      <c r="EJ32" s="1595"/>
      <c r="EK32" s="1595"/>
      <c r="EL32" s="1595"/>
      <c r="EM32" s="1595"/>
      <c r="EN32" s="1595"/>
      <c r="EO32" s="1595"/>
      <c r="EP32" s="1595"/>
      <c r="EQ32" s="1595"/>
      <c r="ER32" s="1595"/>
      <c r="ES32" s="1595"/>
      <c r="ET32" s="1595"/>
      <c r="EU32" s="1595"/>
      <c r="EV32" s="1595"/>
      <c r="EW32" s="1595"/>
      <c r="EX32" s="1595"/>
      <c r="EY32" s="1595"/>
      <c r="EZ32" s="1595"/>
      <c r="FA32" s="1595"/>
      <c r="FB32" s="1595"/>
      <c r="FC32" s="1595"/>
      <c r="FD32" s="1595"/>
      <c r="FE32" s="1595"/>
      <c r="FF32" s="1595"/>
      <c r="FG32" s="1595"/>
      <c r="FH32" s="1595"/>
      <c r="FI32" s="1595"/>
      <c r="FJ32" s="1595"/>
      <c r="FK32" s="1595"/>
      <c r="FL32" s="1595"/>
      <c r="FM32" s="1595"/>
      <c r="FN32" s="1595"/>
      <c r="FO32" s="1595"/>
      <c r="FP32" s="1595"/>
      <c r="FQ32" s="1595"/>
      <c r="FR32" s="1595"/>
      <c r="FS32" s="1595"/>
      <c r="FT32" s="1595"/>
      <c r="FU32" s="1595"/>
      <c r="FV32" s="1595"/>
      <c r="FW32" s="1595"/>
      <c r="FX32" s="1595"/>
      <c r="FY32" s="1595"/>
      <c r="FZ32" s="1595"/>
      <c r="GA32" s="1595"/>
      <c r="GB32" s="1595"/>
      <c r="GC32" s="1595"/>
      <c r="GD32" s="1595"/>
      <c r="GE32" s="1595"/>
      <c r="GF32" s="1595"/>
      <c r="GG32" s="1595"/>
      <c r="GH32" s="1595"/>
      <c r="GI32" s="1595"/>
      <c r="GJ32" s="1595"/>
      <c r="GK32" s="1595"/>
      <c r="GL32" s="1595"/>
      <c r="GM32" s="1595"/>
      <c r="GN32" s="1595"/>
      <c r="GO32" s="1595"/>
      <c r="GP32" s="1595"/>
      <c r="GQ32" s="1595"/>
      <c r="GR32" s="1595"/>
      <c r="GS32" s="1595"/>
      <c r="GT32" s="1595"/>
      <c r="GU32" s="1595"/>
      <c r="GV32" s="1595"/>
      <c r="GW32" s="1595"/>
      <c r="GX32" s="1595"/>
      <c r="GY32" s="1595"/>
      <c r="GZ32" s="1595"/>
      <c r="HA32" s="1595"/>
      <c r="HB32" s="1595"/>
      <c r="HC32" s="1595"/>
      <c r="HD32" s="1595"/>
      <c r="HE32" s="1595"/>
      <c r="HF32" s="1595"/>
      <c r="HG32" s="1595"/>
      <c r="HH32" s="1595"/>
      <c r="HI32" s="1595"/>
      <c r="HJ32" s="1595"/>
      <c r="HK32" s="1595"/>
      <c r="HL32" s="1595"/>
      <c r="HM32" s="1595"/>
      <c r="HN32" s="1595"/>
      <c r="HO32" s="1595"/>
      <c r="HP32" s="1595"/>
      <c r="HQ32" s="1595"/>
      <c r="HR32" s="1595"/>
      <c r="HS32" s="1595"/>
      <c r="HT32" s="1595"/>
      <c r="HU32" s="1595"/>
      <c r="HV32" s="1595"/>
      <c r="HW32" s="1595"/>
      <c r="HX32" s="1595"/>
      <c r="HY32" s="1595"/>
      <c r="HZ32" s="1595"/>
      <c r="IA32" s="1595"/>
      <c r="IB32" s="1595"/>
      <c r="IC32" s="1595"/>
      <c r="ID32" s="1595"/>
      <c r="IE32" s="1595"/>
      <c r="IF32" s="1595"/>
      <c r="IG32" s="1595"/>
      <c r="IH32" s="1595"/>
      <c r="II32" s="1595"/>
      <c r="IJ32" s="1595"/>
      <c r="IK32" s="1595"/>
      <c r="IL32" s="1595"/>
      <c r="IM32" s="1595"/>
      <c r="IN32" s="1595"/>
    </row>
    <row r="33" spans="1:248" ht="13.9" customHeight="1">
      <c r="A33" s="1604">
        <v>16</v>
      </c>
      <c r="B33" s="2250"/>
      <c r="C33" s="2249"/>
      <c r="D33" s="2249"/>
      <c r="E33" s="2249"/>
      <c r="F33" s="2249"/>
      <c r="G33" s="2249"/>
      <c r="H33" s="2249"/>
      <c r="I33" s="2252"/>
      <c r="J33" s="1595"/>
      <c r="K33" s="1595"/>
      <c r="L33" s="1595"/>
      <c r="M33" s="1595"/>
      <c r="N33" s="1595"/>
      <c r="O33" s="1595"/>
      <c r="P33" s="1595"/>
      <c r="Q33" s="1595"/>
      <c r="R33" s="1595"/>
      <c r="S33" s="1595"/>
      <c r="T33" s="1595"/>
      <c r="U33" s="1595"/>
      <c r="V33" s="1595"/>
      <c r="W33" s="1595"/>
      <c r="X33" s="1595"/>
      <c r="Y33" s="1595"/>
      <c r="Z33" s="1595"/>
      <c r="AA33" s="1595"/>
      <c r="AB33" s="1595"/>
      <c r="AC33" s="1595"/>
      <c r="AD33" s="1595"/>
      <c r="AE33" s="1595"/>
      <c r="AF33" s="1595"/>
      <c r="AG33" s="1595"/>
      <c r="AH33" s="1595"/>
      <c r="AI33" s="1595"/>
      <c r="AJ33" s="1595"/>
      <c r="AK33" s="1595"/>
      <c r="AL33" s="1595"/>
      <c r="AM33" s="1595"/>
      <c r="AN33" s="1595"/>
      <c r="AO33" s="1595"/>
      <c r="AP33" s="1595"/>
      <c r="AQ33" s="1595"/>
      <c r="AR33" s="1595"/>
      <c r="AS33" s="1595"/>
      <c r="AT33" s="1595"/>
      <c r="AU33" s="1595"/>
      <c r="AV33" s="1595"/>
      <c r="AW33" s="1595"/>
      <c r="AX33" s="1595"/>
      <c r="AY33" s="1595"/>
      <c r="AZ33" s="1595"/>
      <c r="BA33" s="1595"/>
      <c r="BB33" s="1595"/>
      <c r="BC33" s="1595"/>
      <c r="BD33" s="1595"/>
      <c r="BE33" s="1595"/>
      <c r="BF33" s="1595"/>
      <c r="BG33" s="1595"/>
      <c r="BH33" s="1595"/>
      <c r="BI33" s="1595"/>
      <c r="BJ33" s="1595"/>
      <c r="BK33" s="1595"/>
      <c r="BL33" s="1595"/>
      <c r="BM33" s="1595"/>
      <c r="BN33" s="1595"/>
      <c r="BO33" s="1595"/>
      <c r="BP33" s="1595"/>
      <c r="BQ33" s="1595"/>
      <c r="BR33" s="1595"/>
      <c r="BS33" s="1595"/>
      <c r="BT33" s="1595"/>
      <c r="BU33" s="1595"/>
      <c r="BV33" s="1595"/>
      <c r="BW33" s="1595"/>
      <c r="BX33" s="1595"/>
      <c r="BY33" s="1595"/>
      <c r="BZ33" s="1595"/>
      <c r="CA33" s="1595"/>
      <c r="CB33" s="1595"/>
      <c r="CC33" s="1595"/>
      <c r="CD33" s="1595"/>
      <c r="CE33" s="1595"/>
      <c r="CF33" s="1595"/>
      <c r="CG33" s="1595"/>
      <c r="CH33" s="1595"/>
      <c r="CI33" s="1595"/>
      <c r="CJ33" s="1595"/>
      <c r="CK33" s="1595"/>
      <c r="CL33" s="1595"/>
      <c r="CM33" s="1595"/>
      <c r="CN33" s="1595"/>
      <c r="CO33" s="1595"/>
      <c r="CP33" s="1595"/>
      <c r="CQ33" s="1595"/>
      <c r="CR33" s="1595"/>
      <c r="CS33" s="1595"/>
      <c r="CT33" s="1595"/>
      <c r="CU33" s="1595"/>
      <c r="CV33" s="1595"/>
      <c r="CW33" s="1595"/>
      <c r="CX33" s="1595"/>
      <c r="CY33" s="1595"/>
      <c r="CZ33" s="1595"/>
      <c r="DA33" s="1595"/>
      <c r="DB33" s="1595"/>
      <c r="DC33" s="1595"/>
      <c r="DD33" s="1595"/>
      <c r="DE33" s="1595"/>
      <c r="DF33" s="1595"/>
      <c r="DG33" s="1595"/>
      <c r="DH33" s="1595"/>
      <c r="DI33" s="1595"/>
      <c r="DJ33" s="1595"/>
      <c r="DK33" s="1595"/>
      <c r="DL33" s="1595"/>
      <c r="DM33" s="1595"/>
      <c r="DN33" s="1595"/>
      <c r="DO33" s="1595"/>
      <c r="DP33" s="1595"/>
      <c r="DQ33" s="1595"/>
      <c r="DR33" s="1595"/>
      <c r="DS33" s="1595"/>
      <c r="DT33" s="1595"/>
      <c r="DU33" s="1595"/>
      <c r="DV33" s="1595"/>
      <c r="DW33" s="1595"/>
      <c r="DX33" s="1595"/>
      <c r="DY33" s="1595"/>
      <c r="DZ33" s="1595"/>
      <c r="EA33" s="1595"/>
      <c r="EB33" s="1595"/>
      <c r="EC33" s="1595"/>
      <c r="ED33" s="1595"/>
      <c r="EE33" s="1595"/>
      <c r="EF33" s="1595"/>
      <c r="EG33" s="1595"/>
      <c r="EH33" s="1595"/>
      <c r="EI33" s="1595"/>
      <c r="EJ33" s="1595"/>
      <c r="EK33" s="1595"/>
      <c r="EL33" s="1595"/>
      <c r="EM33" s="1595"/>
      <c r="EN33" s="1595"/>
      <c r="EO33" s="1595"/>
      <c r="EP33" s="1595"/>
      <c r="EQ33" s="1595"/>
      <c r="ER33" s="1595"/>
      <c r="ES33" s="1595"/>
      <c r="ET33" s="1595"/>
      <c r="EU33" s="1595"/>
      <c r="EV33" s="1595"/>
      <c r="EW33" s="1595"/>
      <c r="EX33" s="1595"/>
      <c r="EY33" s="1595"/>
      <c r="EZ33" s="1595"/>
      <c r="FA33" s="1595"/>
      <c r="FB33" s="1595"/>
      <c r="FC33" s="1595"/>
      <c r="FD33" s="1595"/>
      <c r="FE33" s="1595"/>
      <c r="FF33" s="1595"/>
      <c r="FG33" s="1595"/>
      <c r="FH33" s="1595"/>
      <c r="FI33" s="1595"/>
      <c r="FJ33" s="1595"/>
      <c r="FK33" s="1595"/>
      <c r="FL33" s="1595"/>
      <c r="FM33" s="1595"/>
      <c r="FN33" s="1595"/>
      <c r="FO33" s="1595"/>
      <c r="FP33" s="1595"/>
      <c r="FQ33" s="1595"/>
      <c r="FR33" s="1595"/>
      <c r="FS33" s="1595"/>
      <c r="FT33" s="1595"/>
      <c r="FU33" s="1595"/>
      <c r="FV33" s="1595"/>
      <c r="FW33" s="1595"/>
      <c r="FX33" s="1595"/>
      <c r="FY33" s="1595"/>
      <c r="FZ33" s="1595"/>
      <c r="GA33" s="1595"/>
      <c r="GB33" s="1595"/>
      <c r="GC33" s="1595"/>
      <c r="GD33" s="1595"/>
      <c r="GE33" s="1595"/>
      <c r="GF33" s="1595"/>
      <c r="GG33" s="1595"/>
      <c r="GH33" s="1595"/>
      <c r="GI33" s="1595"/>
      <c r="GJ33" s="1595"/>
      <c r="GK33" s="1595"/>
      <c r="GL33" s="1595"/>
      <c r="GM33" s="1595"/>
      <c r="GN33" s="1595"/>
      <c r="GO33" s="1595"/>
      <c r="GP33" s="1595"/>
      <c r="GQ33" s="1595"/>
      <c r="GR33" s="1595"/>
      <c r="GS33" s="1595"/>
      <c r="GT33" s="1595"/>
      <c r="GU33" s="1595"/>
      <c r="GV33" s="1595"/>
      <c r="GW33" s="1595"/>
      <c r="GX33" s="1595"/>
      <c r="GY33" s="1595"/>
      <c r="GZ33" s="1595"/>
      <c r="HA33" s="1595"/>
      <c r="HB33" s="1595"/>
      <c r="HC33" s="1595"/>
      <c r="HD33" s="1595"/>
      <c r="HE33" s="1595"/>
      <c r="HF33" s="1595"/>
      <c r="HG33" s="1595"/>
      <c r="HH33" s="1595"/>
      <c r="HI33" s="1595"/>
      <c r="HJ33" s="1595"/>
      <c r="HK33" s="1595"/>
      <c r="HL33" s="1595"/>
      <c r="HM33" s="1595"/>
      <c r="HN33" s="1595"/>
      <c r="HO33" s="1595"/>
      <c r="HP33" s="1595"/>
      <c r="HQ33" s="1595"/>
      <c r="HR33" s="1595"/>
      <c r="HS33" s="1595"/>
      <c r="HT33" s="1595"/>
      <c r="HU33" s="1595"/>
      <c r="HV33" s="1595"/>
      <c r="HW33" s="1595"/>
      <c r="HX33" s="1595"/>
      <c r="HY33" s="1595"/>
      <c r="HZ33" s="1595"/>
      <c r="IA33" s="1595"/>
      <c r="IB33" s="1595"/>
      <c r="IC33" s="1595"/>
      <c r="ID33" s="1595"/>
      <c r="IE33" s="1595"/>
      <c r="IF33" s="1595"/>
      <c r="IG33" s="1595"/>
      <c r="IH33" s="1595"/>
      <c r="II33" s="1595"/>
      <c r="IJ33" s="1595"/>
      <c r="IK33" s="1595"/>
      <c r="IL33" s="1595"/>
      <c r="IM33" s="1595"/>
      <c r="IN33" s="1595"/>
    </row>
    <row r="34" spans="1:248" ht="13.9" customHeight="1">
      <c r="A34" s="1604">
        <v>17</v>
      </c>
      <c r="B34" s="2250"/>
      <c r="C34" s="2249"/>
      <c r="D34" s="2249"/>
      <c r="E34" s="2249"/>
      <c r="F34" s="2249"/>
      <c r="G34" s="2249"/>
      <c r="H34" s="2249"/>
      <c r="I34" s="2255"/>
      <c r="J34" s="1595"/>
      <c r="K34" s="1595"/>
      <c r="L34" s="1595"/>
      <c r="M34" s="1595"/>
      <c r="N34" s="1595"/>
      <c r="O34" s="1595"/>
      <c r="P34" s="1595"/>
      <c r="Q34" s="1595"/>
      <c r="R34" s="1595"/>
      <c r="S34" s="1595"/>
      <c r="T34" s="1595"/>
      <c r="U34" s="1595"/>
      <c r="V34" s="1595"/>
      <c r="W34" s="1595"/>
      <c r="X34" s="1595"/>
      <c r="Y34" s="1595"/>
      <c r="Z34" s="1595"/>
      <c r="AA34" s="1595"/>
      <c r="AB34" s="1595"/>
      <c r="AC34" s="1595"/>
      <c r="AD34" s="1595"/>
      <c r="AE34" s="1595"/>
      <c r="AF34" s="1595"/>
      <c r="AG34" s="1595"/>
      <c r="AH34" s="1595"/>
      <c r="AI34" s="1595"/>
      <c r="AJ34" s="1595"/>
      <c r="AK34" s="1595"/>
      <c r="AL34" s="1595"/>
      <c r="AM34" s="1595"/>
      <c r="AN34" s="1595"/>
      <c r="AO34" s="1595"/>
      <c r="AP34" s="1595"/>
      <c r="AQ34" s="1595"/>
      <c r="AR34" s="1595"/>
      <c r="AS34" s="1595"/>
      <c r="AT34" s="1595"/>
      <c r="AU34" s="1595"/>
      <c r="AV34" s="1595"/>
      <c r="AW34" s="1595"/>
      <c r="AX34" s="1595"/>
      <c r="AY34" s="1595"/>
      <c r="AZ34" s="1595"/>
      <c r="BA34" s="1595"/>
      <c r="BB34" s="1595"/>
      <c r="BC34" s="1595"/>
      <c r="BD34" s="1595"/>
      <c r="BE34" s="1595"/>
      <c r="BF34" s="1595"/>
      <c r="BG34" s="1595"/>
      <c r="BH34" s="1595"/>
      <c r="BI34" s="1595"/>
      <c r="BJ34" s="1595"/>
      <c r="BK34" s="1595"/>
      <c r="BL34" s="1595"/>
      <c r="BM34" s="1595"/>
      <c r="BN34" s="1595"/>
      <c r="BO34" s="1595"/>
      <c r="BP34" s="1595"/>
      <c r="BQ34" s="1595"/>
      <c r="BR34" s="1595"/>
      <c r="BS34" s="1595"/>
      <c r="BT34" s="1595"/>
      <c r="BU34" s="1595"/>
      <c r="BV34" s="1595"/>
      <c r="BW34" s="1595"/>
      <c r="BX34" s="1595"/>
      <c r="BY34" s="1595"/>
      <c r="BZ34" s="1595"/>
      <c r="CA34" s="1595"/>
      <c r="CB34" s="1595"/>
      <c r="CC34" s="1595"/>
      <c r="CD34" s="1595"/>
      <c r="CE34" s="1595"/>
      <c r="CF34" s="1595"/>
      <c r="CG34" s="1595"/>
      <c r="CH34" s="1595"/>
      <c r="CI34" s="1595"/>
      <c r="CJ34" s="1595"/>
      <c r="CK34" s="1595"/>
      <c r="CL34" s="1595"/>
      <c r="CM34" s="1595"/>
      <c r="CN34" s="1595"/>
      <c r="CO34" s="1595"/>
      <c r="CP34" s="1595"/>
      <c r="CQ34" s="1595"/>
      <c r="CR34" s="1595"/>
      <c r="CS34" s="1595"/>
      <c r="CT34" s="1595"/>
      <c r="CU34" s="1595"/>
      <c r="CV34" s="1595"/>
      <c r="CW34" s="1595"/>
      <c r="CX34" s="1595"/>
      <c r="CY34" s="1595"/>
      <c r="CZ34" s="1595"/>
      <c r="DA34" s="1595"/>
      <c r="DB34" s="1595"/>
      <c r="DC34" s="1595"/>
      <c r="DD34" s="1595"/>
      <c r="DE34" s="1595"/>
      <c r="DF34" s="1595"/>
      <c r="DG34" s="1595"/>
      <c r="DH34" s="1595"/>
      <c r="DI34" s="1595"/>
      <c r="DJ34" s="1595"/>
      <c r="DK34" s="1595"/>
      <c r="DL34" s="1595"/>
      <c r="DM34" s="1595"/>
      <c r="DN34" s="1595"/>
      <c r="DO34" s="1595"/>
      <c r="DP34" s="1595"/>
      <c r="DQ34" s="1595"/>
      <c r="DR34" s="1595"/>
      <c r="DS34" s="1595"/>
      <c r="DT34" s="1595"/>
      <c r="DU34" s="1595"/>
      <c r="DV34" s="1595"/>
      <c r="DW34" s="1595"/>
      <c r="DX34" s="1595"/>
      <c r="DY34" s="1595"/>
      <c r="DZ34" s="1595"/>
      <c r="EA34" s="1595"/>
      <c r="EB34" s="1595"/>
      <c r="EC34" s="1595"/>
      <c r="ED34" s="1595"/>
      <c r="EE34" s="1595"/>
      <c r="EF34" s="1595"/>
      <c r="EG34" s="1595"/>
      <c r="EH34" s="1595"/>
      <c r="EI34" s="1595"/>
      <c r="EJ34" s="1595"/>
      <c r="EK34" s="1595"/>
      <c r="EL34" s="1595"/>
      <c r="EM34" s="1595"/>
      <c r="EN34" s="1595"/>
      <c r="EO34" s="1595"/>
      <c r="EP34" s="1595"/>
      <c r="EQ34" s="1595"/>
      <c r="ER34" s="1595"/>
      <c r="ES34" s="1595"/>
      <c r="ET34" s="1595"/>
      <c r="EU34" s="1595"/>
      <c r="EV34" s="1595"/>
      <c r="EW34" s="1595"/>
      <c r="EX34" s="1595"/>
      <c r="EY34" s="1595"/>
      <c r="EZ34" s="1595"/>
      <c r="FA34" s="1595"/>
      <c r="FB34" s="1595"/>
      <c r="FC34" s="1595"/>
      <c r="FD34" s="1595"/>
      <c r="FE34" s="1595"/>
      <c r="FF34" s="1595"/>
      <c r="FG34" s="1595"/>
      <c r="FH34" s="1595"/>
      <c r="FI34" s="1595"/>
      <c r="FJ34" s="1595"/>
      <c r="FK34" s="1595"/>
      <c r="FL34" s="1595"/>
      <c r="FM34" s="1595"/>
      <c r="FN34" s="1595"/>
      <c r="FO34" s="1595"/>
      <c r="FP34" s="1595"/>
      <c r="FQ34" s="1595"/>
      <c r="FR34" s="1595"/>
      <c r="FS34" s="1595"/>
      <c r="FT34" s="1595"/>
      <c r="FU34" s="1595"/>
      <c r="FV34" s="1595"/>
      <c r="FW34" s="1595"/>
      <c r="FX34" s="1595"/>
      <c r="FY34" s="1595"/>
      <c r="FZ34" s="1595"/>
      <c r="GA34" s="1595"/>
      <c r="GB34" s="1595"/>
      <c r="GC34" s="1595"/>
      <c r="GD34" s="1595"/>
      <c r="GE34" s="1595"/>
      <c r="GF34" s="1595"/>
      <c r="GG34" s="1595"/>
      <c r="GH34" s="1595"/>
      <c r="GI34" s="1595"/>
      <c r="GJ34" s="1595"/>
      <c r="GK34" s="1595"/>
      <c r="GL34" s="1595"/>
      <c r="GM34" s="1595"/>
      <c r="GN34" s="1595"/>
      <c r="GO34" s="1595"/>
      <c r="GP34" s="1595"/>
      <c r="GQ34" s="1595"/>
      <c r="GR34" s="1595"/>
      <c r="GS34" s="1595"/>
      <c r="GT34" s="1595"/>
      <c r="GU34" s="1595"/>
      <c r="GV34" s="1595"/>
      <c r="GW34" s="1595"/>
      <c r="GX34" s="1595"/>
      <c r="GY34" s="1595"/>
      <c r="GZ34" s="1595"/>
      <c r="HA34" s="1595"/>
      <c r="HB34" s="1595"/>
      <c r="HC34" s="1595"/>
      <c r="HD34" s="1595"/>
      <c r="HE34" s="1595"/>
      <c r="HF34" s="1595"/>
      <c r="HG34" s="1595"/>
      <c r="HH34" s="1595"/>
      <c r="HI34" s="1595"/>
      <c r="HJ34" s="1595"/>
      <c r="HK34" s="1595"/>
      <c r="HL34" s="1595"/>
      <c r="HM34" s="1595"/>
      <c r="HN34" s="1595"/>
      <c r="HO34" s="1595"/>
      <c r="HP34" s="1595"/>
      <c r="HQ34" s="1595"/>
      <c r="HR34" s="1595"/>
      <c r="HS34" s="1595"/>
      <c r="HT34" s="1595"/>
      <c r="HU34" s="1595"/>
      <c r="HV34" s="1595"/>
      <c r="HW34" s="1595"/>
      <c r="HX34" s="1595"/>
      <c r="HY34" s="1595"/>
      <c r="HZ34" s="1595"/>
      <c r="IA34" s="1595"/>
      <c r="IB34" s="1595"/>
      <c r="IC34" s="1595"/>
      <c r="ID34" s="1595"/>
      <c r="IE34" s="1595"/>
      <c r="IF34" s="1595"/>
      <c r="IG34" s="1595"/>
      <c r="IH34" s="1595"/>
      <c r="II34" s="1595"/>
      <c r="IJ34" s="1595"/>
      <c r="IK34" s="1595"/>
      <c r="IL34" s="1595"/>
      <c r="IM34" s="1595"/>
      <c r="IN34" s="1595"/>
    </row>
    <row r="35" spans="1:248" ht="13.9" customHeight="1">
      <c r="A35" s="1604">
        <v>18</v>
      </c>
      <c r="B35" s="2250"/>
      <c r="C35" s="2249"/>
      <c r="D35" s="2249"/>
      <c r="E35" s="2249"/>
      <c r="F35" s="2249"/>
      <c r="G35" s="2249"/>
      <c r="H35" s="2249"/>
      <c r="I35" s="2255"/>
      <c r="J35" s="1595"/>
      <c r="K35" s="1595"/>
      <c r="L35" s="1595"/>
      <c r="M35" s="1595"/>
      <c r="N35" s="1595"/>
      <c r="O35" s="1595"/>
      <c r="P35" s="1595"/>
      <c r="Q35" s="1595"/>
      <c r="R35" s="1595"/>
      <c r="S35" s="1595"/>
      <c r="T35" s="1595"/>
      <c r="U35" s="1595"/>
      <c r="V35" s="1595"/>
      <c r="W35" s="1595"/>
      <c r="X35" s="1595"/>
      <c r="Y35" s="1595"/>
      <c r="Z35" s="1595"/>
      <c r="AA35" s="1595"/>
      <c r="AB35" s="1595"/>
      <c r="AC35" s="1595"/>
      <c r="AD35" s="1595"/>
      <c r="AE35" s="1595"/>
      <c r="AF35" s="1595"/>
      <c r="AG35" s="1595"/>
      <c r="AH35" s="1595"/>
      <c r="AI35" s="1595"/>
      <c r="AJ35" s="1595"/>
      <c r="AK35" s="1595"/>
      <c r="AL35" s="1595"/>
      <c r="AM35" s="1595"/>
      <c r="AN35" s="1595"/>
      <c r="AO35" s="1595"/>
      <c r="AP35" s="1595"/>
      <c r="AQ35" s="1595"/>
      <c r="AR35" s="1595"/>
      <c r="AS35" s="1595"/>
      <c r="AT35" s="1595"/>
      <c r="AU35" s="1595"/>
      <c r="AV35" s="1595"/>
      <c r="AW35" s="1595"/>
      <c r="AX35" s="1595"/>
      <c r="AY35" s="1595"/>
      <c r="AZ35" s="1595"/>
      <c r="BA35" s="1595"/>
      <c r="BB35" s="1595"/>
      <c r="BC35" s="1595"/>
      <c r="BD35" s="1595"/>
      <c r="BE35" s="1595"/>
      <c r="BF35" s="1595"/>
      <c r="BG35" s="1595"/>
      <c r="BH35" s="1595"/>
      <c r="BI35" s="1595"/>
      <c r="BJ35" s="1595"/>
      <c r="BK35" s="1595"/>
      <c r="BL35" s="1595"/>
      <c r="BM35" s="1595"/>
      <c r="BN35" s="1595"/>
      <c r="BO35" s="1595"/>
      <c r="BP35" s="1595"/>
      <c r="BQ35" s="1595"/>
      <c r="BR35" s="1595"/>
      <c r="BS35" s="1595"/>
      <c r="BT35" s="1595"/>
      <c r="BU35" s="1595"/>
      <c r="BV35" s="1595"/>
      <c r="BW35" s="1595"/>
      <c r="BX35" s="1595"/>
      <c r="BY35" s="1595"/>
      <c r="BZ35" s="1595"/>
      <c r="CA35" s="1595"/>
      <c r="CB35" s="1595"/>
      <c r="CC35" s="1595"/>
      <c r="CD35" s="1595"/>
      <c r="CE35" s="1595"/>
      <c r="CF35" s="1595"/>
      <c r="CG35" s="1595"/>
      <c r="CH35" s="1595"/>
      <c r="CI35" s="1595"/>
      <c r="CJ35" s="1595"/>
      <c r="CK35" s="1595"/>
      <c r="CL35" s="1595"/>
      <c r="CM35" s="1595"/>
      <c r="CN35" s="1595"/>
      <c r="CO35" s="1595"/>
      <c r="CP35" s="1595"/>
      <c r="CQ35" s="1595"/>
      <c r="CR35" s="1595"/>
      <c r="CS35" s="1595"/>
      <c r="CT35" s="1595"/>
      <c r="CU35" s="1595"/>
      <c r="CV35" s="1595"/>
      <c r="CW35" s="1595"/>
      <c r="CX35" s="1595"/>
      <c r="CY35" s="1595"/>
      <c r="CZ35" s="1595"/>
      <c r="DA35" s="1595"/>
      <c r="DB35" s="1595"/>
      <c r="DC35" s="1595"/>
      <c r="DD35" s="1595"/>
      <c r="DE35" s="1595"/>
      <c r="DF35" s="1595"/>
      <c r="DG35" s="1595"/>
      <c r="DH35" s="1595"/>
      <c r="DI35" s="1595"/>
      <c r="DJ35" s="1595"/>
      <c r="DK35" s="1595"/>
      <c r="DL35" s="1595"/>
      <c r="DM35" s="1595"/>
      <c r="DN35" s="1595"/>
      <c r="DO35" s="1595"/>
      <c r="DP35" s="1595"/>
      <c r="DQ35" s="1595"/>
      <c r="DR35" s="1595"/>
      <c r="DS35" s="1595"/>
      <c r="DT35" s="1595"/>
      <c r="DU35" s="1595"/>
      <c r="DV35" s="1595"/>
      <c r="DW35" s="1595"/>
      <c r="DX35" s="1595"/>
      <c r="DY35" s="1595"/>
      <c r="DZ35" s="1595"/>
      <c r="EA35" s="1595"/>
      <c r="EB35" s="1595"/>
      <c r="EC35" s="1595"/>
      <c r="ED35" s="1595"/>
      <c r="EE35" s="1595"/>
      <c r="EF35" s="1595"/>
      <c r="EG35" s="1595"/>
      <c r="EH35" s="1595"/>
      <c r="EI35" s="1595"/>
      <c r="EJ35" s="1595"/>
      <c r="EK35" s="1595"/>
      <c r="EL35" s="1595"/>
      <c r="EM35" s="1595"/>
      <c r="EN35" s="1595"/>
      <c r="EO35" s="1595"/>
      <c r="EP35" s="1595"/>
      <c r="EQ35" s="1595"/>
      <c r="ER35" s="1595"/>
      <c r="ES35" s="1595"/>
      <c r="ET35" s="1595"/>
      <c r="EU35" s="1595"/>
      <c r="EV35" s="1595"/>
      <c r="EW35" s="1595"/>
      <c r="EX35" s="1595"/>
      <c r="EY35" s="1595"/>
      <c r="EZ35" s="1595"/>
      <c r="FA35" s="1595"/>
      <c r="FB35" s="1595"/>
      <c r="FC35" s="1595"/>
      <c r="FD35" s="1595"/>
      <c r="FE35" s="1595"/>
      <c r="FF35" s="1595"/>
      <c r="FG35" s="1595"/>
      <c r="FH35" s="1595"/>
      <c r="FI35" s="1595"/>
      <c r="FJ35" s="1595"/>
      <c r="FK35" s="1595"/>
      <c r="FL35" s="1595"/>
      <c r="FM35" s="1595"/>
      <c r="FN35" s="1595"/>
      <c r="FO35" s="1595"/>
      <c r="FP35" s="1595"/>
      <c r="FQ35" s="1595"/>
      <c r="FR35" s="1595"/>
      <c r="FS35" s="1595"/>
      <c r="FT35" s="1595"/>
      <c r="FU35" s="1595"/>
      <c r="FV35" s="1595"/>
      <c r="FW35" s="1595"/>
      <c r="FX35" s="1595"/>
      <c r="FY35" s="1595"/>
      <c r="FZ35" s="1595"/>
      <c r="GA35" s="1595"/>
      <c r="GB35" s="1595"/>
      <c r="GC35" s="1595"/>
      <c r="GD35" s="1595"/>
      <c r="GE35" s="1595"/>
      <c r="GF35" s="1595"/>
      <c r="GG35" s="1595"/>
      <c r="GH35" s="1595"/>
      <c r="GI35" s="1595"/>
      <c r="GJ35" s="1595"/>
      <c r="GK35" s="1595"/>
      <c r="GL35" s="1595"/>
      <c r="GM35" s="1595"/>
      <c r="GN35" s="1595"/>
      <c r="GO35" s="1595"/>
      <c r="GP35" s="1595"/>
      <c r="GQ35" s="1595"/>
      <c r="GR35" s="1595"/>
      <c r="GS35" s="1595"/>
      <c r="GT35" s="1595"/>
      <c r="GU35" s="1595"/>
      <c r="GV35" s="1595"/>
      <c r="GW35" s="1595"/>
      <c r="GX35" s="1595"/>
      <c r="GY35" s="1595"/>
      <c r="GZ35" s="1595"/>
      <c r="HA35" s="1595"/>
      <c r="HB35" s="1595"/>
      <c r="HC35" s="1595"/>
      <c r="HD35" s="1595"/>
      <c r="HE35" s="1595"/>
      <c r="HF35" s="1595"/>
      <c r="HG35" s="1595"/>
      <c r="HH35" s="1595"/>
      <c r="HI35" s="1595"/>
      <c r="HJ35" s="1595"/>
      <c r="HK35" s="1595"/>
      <c r="HL35" s="1595"/>
      <c r="HM35" s="1595"/>
      <c r="HN35" s="1595"/>
      <c r="HO35" s="1595"/>
      <c r="HP35" s="1595"/>
      <c r="HQ35" s="1595"/>
      <c r="HR35" s="1595"/>
      <c r="HS35" s="1595"/>
      <c r="HT35" s="1595"/>
      <c r="HU35" s="1595"/>
      <c r="HV35" s="1595"/>
      <c r="HW35" s="1595"/>
      <c r="HX35" s="1595"/>
      <c r="HY35" s="1595"/>
      <c r="HZ35" s="1595"/>
      <c r="IA35" s="1595"/>
      <c r="IB35" s="1595"/>
      <c r="IC35" s="1595"/>
      <c r="ID35" s="1595"/>
      <c r="IE35" s="1595"/>
      <c r="IF35" s="1595"/>
      <c r="IG35" s="1595"/>
      <c r="IH35" s="1595"/>
      <c r="II35" s="1595"/>
      <c r="IJ35" s="1595"/>
      <c r="IK35" s="1595"/>
      <c r="IL35" s="1595"/>
      <c r="IM35" s="1595"/>
      <c r="IN35" s="1595"/>
    </row>
    <row r="36" spans="1:248" ht="13.9" customHeight="1">
      <c r="A36" s="1604">
        <v>19</v>
      </c>
      <c r="B36" s="2250"/>
      <c r="C36" s="2249"/>
      <c r="D36" s="2249"/>
      <c r="E36" s="2249"/>
      <c r="F36" s="2249"/>
      <c r="G36" s="2249"/>
      <c r="H36" s="2249"/>
      <c r="I36" s="2255"/>
      <c r="J36" s="1595"/>
      <c r="K36" s="1595"/>
      <c r="L36" s="1595"/>
      <c r="M36" s="1595"/>
      <c r="N36" s="1595"/>
      <c r="O36" s="1595"/>
      <c r="P36" s="1595"/>
      <c r="Q36" s="1595"/>
      <c r="R36" s="1595"/>
      <c r="S36" s="1595"/>
      <c r="T36" s="1595"/>
      <c r="U36" s="1595"/>
      <c r="V36" s="1595"/>
      <c r="W36" s="1595"/>
      <c r="X36" s="1595"/>
      <c r="Y36" s="1595"/>
      <c r="Z36" s="1595"/>
      <c r="AA36" s="1595"/>
      <c r="AB36" s="1595"/>
      <c r="AC36" s="1595"/>
      <c r="AD36" s="1595"/>
      <c r="AE36" s="1595"/>
      <c r="AF36" s="1595"/>
      <c r="AG36" s="1595"/>
      <c r="AH36" s="1595"/>
      <c r="AI36" s="1595"/>
      <c r="AJ36" s="1595"/>
      <c r="AK36" s="1595"/>
      <c r="AL36" s="1595"/>
      <c r="AM36" s="1595"/>
      <c r="AN36" s="1595"/>
      <c r="AO36" s="1595"/>
      <c r="AP36" s="1595"/>
      <c r="AQ36" s="1595"/>
      <c r="AR36" s="1595"/>
      <c r="AS36" s="1595"/>
      <c r="AT36" s="1595"/>
      <c r="AU36" s="1595"/>
      <c r="AV36" s="1595"/>
      <c r="AW36" s="1595"/>
      <c r="AX36" s="1595"/>
      <c r="AY36" s="1595"/>
      <c r="AZ36" s="1595"/>
      <c r="BA36" s="1595"/>
      <c r="BB36" s="1595"/>
      <c r="BC36" s="1595"/>
      <c r="BD36" s="1595"/>
      <c r="BE36" s="1595"/>
      <c r="BF36" s="1595"/>
      <c r="BG36" s="1595"/>
      <c r="BH36" s="1595"/>
      <c r="BI36" s="1595"/>
      <c r="BJ36" s="1595"/>
      <c r="BK36" s="1595"/>
      <c r="BL36" s="1595"/>
      <c r="BM36" s="1595"/>
      <c r="BN36" s="1595"/>
      <c r="BO36" s="1595"/>
      <c r="BP36" s="1595"/>
      <c r="BQ36" s="1595"/>
      <c r="BR36" s="1595"/>
      <c r="BS36" s="1595"/>
      <c r="BT36" s="1595"/>
      <c r="BU36" s="1595"/>
      <c r="BV36" s="1595"/>
      <c r="BW36" s="1595"/>
      <c r="BX36" s="1595"/>
      <c r="BY36" s="1595"/>
      <c r="BZ36" s="1595"/>
      <c r="CA36" s="1595"/>
      <c r="CB36" s="1595"/>
      <c r="CC36" s="1595"/>
      <c r="CD36" s="1595"/>
      <c r="CE36" s="1595"/>
      <c r="CF36" s="1595"/>
      <c r="CG36" s="1595"/>
      <c r="CH36" s="1595"/>
      <c r="CI36" s="1595"/>
      <c r="CJ36" s="1595"/>
      <c r="CK36" s="1595"/>
      <c r="CL36" s="1595"/>
      <c r="CM36" s="1595"/>
      <c r="CN36" s="1595"/>
      <c r="CO36" s="1595"/>
      <c r="CP36" s="1595"/>
      <c r="CQ36" s="1595"/>
      <c r="CR36" s="1595"/>
      <c r="CS36" s="1595"/>
      <c r="CT36" s="1595"/>
      <c r="CU36" s="1595"/>
      <c r="CV36" s="1595"/>
      <c r="CW36" s="1595"/>
      <c r="CX36" s="1595"/>
      <c r="CY36" s="1595"/>
      <c r="CZ36" s="1595"/>
      <c r="DA36" s="1595"/>
      <c r="DB36" s="1595"/>
      <c r="DC36" s="1595"/>
      <c r="DD36" s="1595"/>
      <c r="DE36" s="1595"/>
      <c r="DF36" s="1595"/>
      <c r="DG36" s="1595"/>
      <c r="DH36" s="1595"/>
      <c r="DI36" s="1595"/>
      <c r="DJ36" s="1595"/>
      <c r="DK36" s="1595"/>
      <c r="DL36" s="1595"/>
      <c r="DM36" s="1595"/>
      <c r="DN36" s="1595"/>
      <c r="DO36" s="1595"/>
      <c r="DP36" s="1595"/>
      <c r="DQ36" s="1595"/>
      <c r="DR36" s="1595"/>
      <c r="DS36" s="1595"/>
      <c r="DT36" s="1595"/>
      <c r="DU36" s="1595"/>
      <c r="DV36" s="1595"/>
      <c r="DW36" s="1595"/>
      <c r="DX36" s="1595"/>
      <c r="DY36" s="1595"/>
      <c r="DZ36" s="1595"/>
      <c r="EA36" s="1595"/>
      <c r="EB36" s="1595"/>
      <c r="EC36" s="1595"/>
      <c r="ED36" s="1595"/>
      <c r="EE36" s="1595"/>
      <c r="EF36" s="1595"/>
      <c r="EG36" s="1595"/>
      <c r="EH36" s="1595"/>
      <c r="EI36" s="1595"/>
      <c r="EJ36" s="1595"/>
      <c r="EK36" s="1595"/>
      <c r="EL36" s="1595"/>
      <c r="EM36" s="1595"/>
      <c r="EN36" s="1595"/>
      <c r="EO36" s="1595"/>
      <c r="EP36" s="1595"/>
      <c r="EQ36" s="1595"/>
      <c r="ER36" s="1595"/>
      <c r="ES36" s="1595"/>
      <c r="ET36" s="1595"/>
      <c r="EU36" s="1595"/>
      <c r="EV36" s="1595"/>
      <c r="EW36" s="1595"/>
      <c r="EX36" s="1595"/>
      <c r="EY36" s="1595"/>
      <c r="EZ36" s="1595"/>
      <c r="FA36" s="1595"/>
      <c r="FB36" s="1595"/>
      <c r="FC36" s="1595"/>
      <c r="FD36" s="1595"/>
      <c r="FE36" s="1595"/>
      <c r="FF36" s="1595"/>
      <c r="FG36" s="1595"/>
      <c r="FH36" s="1595"/>
      <c r="FI36" s="1595"/>
      <c r="FJ36" s="1595"/>
      <c r="FK36" s="1595"/>
      <c r="FL36" s="1595"/>
      <c r="FM36" s="1595"/>
      <c r="FN36" s="1595"/>
      <c r="FO36" s="1595"/>
      <c r="FP36" s="1595"/>
      <c r="FQ36" s="1595"/>
      <c r="FR36" s="1595"/>
      <c r="FS36" s="1595"/>
      <c r="FT36" s="1595"/>
      <c r="FU36" s="1595"/>
      <c r="FV36" s="1595"/>
      <c r="FW36" s="1595"/>
      <c r="FX36" s="1595"/>
      <c r="FY36" s="1595"/>
      <c r="FZ36" s="1595"/>
      <c r="GA36" s="1595"/>
      <c r="GB36" s="1595"/>
      <c r="GC36" s="1595"/>
      <c r="GD36" s="1595"/>
      <c r="GE36" s="1595"/>
      <c r="GF36" s="1595"/>
      <c r="GG36" s="1595"/>
      <c r="GH36" s="1595"/>
      <c r="GI36" s="1595"/>
      <c r="GJ36" s="1595"/>
      <c r="GK36" s="1595"/>
      <c r="GL36" s="1595"/>
      <c r="GM36" s="1595"/>
      <c r="GN36" s="1595"/>
      <c r="GO36" s="1595"/>
      <c r="GP36" s="1595"/>
      <c r="GQ36" s="1595"/>
      <c r="GR36" s="1595"/>
      <c r="GS36" s="1595"/>
      <c r="GT36" s="1595"/>
      <c r="GU36" s="1595"/>
      <c r="GV36" s="1595"/>
      <c r="GW36" s="1595"/>
      <c r="GX36" s="1595"/>
      <c r="GY36" s="1595"/>
      <c r="GZ36" s="1595"/>
      <c r="HA36" s="1595"/>
      <c r="HB36" s="1595"/>
      <c r="HC36" s="1595"/>
      <c r="HD36" s="1595"/>
      <c r="HE36" s="1595"/>
      <c r="HF36" s="1595"/>
      <c r="HG36" s="1595"/>
      <c r="HH36" s="1595"/>
      <c r="HI36" s="1595"/>
      <c r="HJ36" s="1595"/>
      <c r="HK36" s="1595"/>
      <c r="HL36" s="1595"/>
      <c r="HM36" s="1595"/>
      <c r="HN36" s="1595"/>
      <c r="HO36" s="1595"/>
      <c r="HP36" s="1595"/>
      <c r="HQ36" s="1595"/>
      <c r="HR36" s="1595"/>
      <c r="HS36" s="1595"/>
      <c r="HT36" s="1595"/>
      <c r="HU36" s="1595"/>
      <c r="HV36" s="1595"/>
      <c r="HW36" s="1595"/>
      <c r="HX36" s="1595"/>
      <c r="HY36" s="1595"/>
      <c r="HZ36" s="1595"/>
      <c r="IA36" s="1595"/>
      <c r="IB36" s="1595"/>
      <c r="IC36" s="1595"/>
      <c r="ID36" s="1595"/>
      <c r="IE36" s="1595"/>
      <c r="IF36" s="1595"/>
      <c r="IG36" s="1595"/>
      <c r="IH36" s="1595"/>
      <c r="II36" s="1595"/>
      <c r="IJ36" s="1595"/>
      <c r="IK36" s="1595"/>
      <c r="IL36" s="1595"/>
      <c r="IM36" s="1595"/>
      <c r="IN36" s="1595"/>
    </row>
    <row r="37" spans="1:248" ht="13.9" customHeight="1">
      <c r="A37" s="1604">
        <v>20</v>
      </c>
      <c r="B37" s="2250"/>
      <c r="C37" s="2249"/>
      <c r="D37" s="2249"/>
      <c r="E37" s="2249"/>
      <c r="F37" s="2249"/>
      <c r="G37" s="2249"/>
      <c r="H37" s="2249"/>
      <c r="I37" s="2255"/>
      <c r="J37" s="1595"/>
      <c r="K37" s="1595"/>
      <c r="L37" s="1595"/>
      <c r="M37" s="1595"/>
      <c r="N37" s="1595"/>
      <c r="O37" s="1595"/>
      <c r="P37" s="1595"/>
      <c r="Q37" s="1595"/>
      <c r="R37" s="1595"/>
      <c r="S37" s="1595"/>
      <c r="T37" s="1595"/>
      <c r="U37" s="1595"/>
      <c r="V37" s="1595"/>
      <c r="W37" s="1595"/>
      <c r="X37" s="1595"/>
      <c r="Y37" s="1595"/>
      <c r="Z37" s="1595"/>
      <c r="AA37" s="1595"/>
      <c r="AB37" s="1595"/>
      <c r="AC37" s="1595"/>
      <c r="AD37" s="1595"/>
      <c r="AE37" s="1595"/>
      <c r="AF37" s="1595"/>
      <c r="AG37" s="1595"/>
      <c r="AH37" s="1595"/>
      <c r="AI37" s="1595"/>
      <c r="AJ37" s="1595"/>
      <c r="AK37" s="1595"/>
      <c r="AL37" s="1595"/>
      <c r="AM37" s="1595"/>
      <c r="AN37" s="1595"/>
      <c r="AO37" s="1595"/>
      <c r="AP37" s="1595"/>
      <c r="AQ37" s="1595"/>
      <c r="AR37" s="1595"/>
      <c r="AS37" s="1595"/>
      <c r="AT37" s="1595"/>
      <c r="AU37" s="1595"/>
      <c r="AV37" s="1595"/>
      <c r="AW37" s="1595"/>
      <c r="AX37" s="1595"/>
      <c r="AY37" s="1595"/>
      <c r="AZ37" s="1595"/>
      <c r="BA37" s="1595"/>
      <c r="BB37" s="1595"/>
      <c r="BC37" s="1595"/>
      <c r="BD37" s="1595"/>
      <c r="BE37" s="1595"/>
      <c r="BF37" s="1595"/>
      <c r="BG37" s="1595"/>
      <c r="BH37" s="1595"/>
      <c r="BI37" s="1595"/>
      <c r="BJ37" s="1595"/>
      <c r="BK37" s="1595"/>
      <c r="BL37" s="1595"/>
      <c r="BM37" s="1595"/>
      <c r="BN37" s="1595"/>
      <c r="BO37" s="1595"/>
      <c r="BP37" s="1595"/>
      <c r="BQ37" s="1595"/>
      <c r="BR37" s="1595"/>
      <c r="BS37" s="1595"/>
      <c r="BT37" s="1595"/>
      <c r="BU37" s="1595"/>
      <c r="BV37" s="1595"/>
      <c r="BW37" s="1595"/>
      <c r="BX37" s="1595"/>
      <c r="BY37" s="1595"/>
      <c r="BZ37" s="1595"/>
      <c r="CA37" s="1595"/>
      <c r="CB37" s="1595"/>
      <c r="CC37" s="1595"/>
      <c r="CD37" s="1595"/>
      <c r="CE37" s="1595"/>
      <c r="CF37" s="1595"/>
      <c r="CG37" s="1595"/>
      <c r="CH37" s="1595"/>
      <c r="CI37" s="1595"/>
      <c r="CJ37" s="1595"/>
      <c r="CK37" s="1595"/>
      <c r="CL37" s="1595"/>
      <c r="CM37" s="1595"/>
      <c r="CN37" s="1595"/>
      <c r="CO37" s="1595"/>
      <c r="CP37" s="1595"/>
      <c r="CQ37" s="1595"/>
      <c r="CR37" s="1595"/>
      <c r="CS37" s="1595"/>
      <c r="CT37" s="1595"/>
      <c r="CU37" s="1595"/>
      <c r="CV37" s="1595"/>
      <c r="CW37" s="1595"/>
      <c r="CX37" s="1595"/>
      <c r="CY37" s="1595"/>
      <c r="CZ37" s="1595"/>
      <c r="DA37" s="1595"/>
      <c r="DB37" s="1595"/>
      <c r="DC37" s="1595"/>
      <c r="DD37" s="1595"/>
      <c r="DE37" s="1595"/>
      <c r="DF37" s="1595"/>
      <c r="DG37" s="1595"/>
      <c r="DH37" s="1595"/>
      <c r="DI37" s="1595"/>
      <c r="DJ37" s="1595"/>
      <c r="DK37" s="1595"/>
      <c r="DL37" s="1595"/>
      <c r="DM37" s="1595"/>
      <c r="DN37" s="1595"/>
      <c r="DO37" s="1595"/>
      <c r="DP37" s="1595"/>
      <c r="DQ37" s="1595"/>
      <c r="DR37" s="1595"/>
      <c r="DS37" s="1595"/>
      <c r="DT37" s="1595"/>
      <c r="DU37" s="1595"/>
      <c r="DV37" s="1595"/>
      <c r="DW37" s="1595"/>
      <c r="DX37" s="1595"/>
      <c r="DY37" s="1595"/>
      <c r="DZ37" s="1595"/>
      <c r="EA37" s="1595"/>
      <c r="EB37" s="1595"/>
      <c r="EC37" s="1595"/>
      <c r="ED37" s="1595"/>
      <c r="EE37" s="1595"/>
      <c r="EF37" s="1595"/>
      <c r="EG37" s="1595"/>
      <c r="EH37" s="1595"/>
      <c r="EI37" s="1595"/>
      <c r="EJ37" s="1595"/>
      <c r="EK37" s="1595"/>
      <c r="EL37" s="1595"/>
      <c r="EM37" s="1595"/>
      <c r="EN37" s="1595"/>
      <c r="EO37" s="1595"/>
      <c r="EP37" s="1595"/>
      <c r="EQ37" s="1595"/>
      <c r="ER37" s="1595"/>
      <c r="ES37" s="1595"/>
      <c r="ET37" s="1595"/>
      <c r="EU37" s="1595"/>
      <c r="EV37" s="1595"/>
      <c r="EW37" s="1595"/>
      <c r="EX37" s="1595"/>
      <c r="EY37" s="1595"/>
      <c r="EZ37" s="1595"/>
      <c r="FA37" s="1595"/>
      <c r="FB37" s="1595"/>
      <c r="FC37" s="1595"/>
      <c r="FD37" s="1595"/>
      <c r="FE37" s="1595"/>
      <c r="FF37" s="1595"/>
      <c r="FG37" s="1595"/>
      <c r="FH37" s="1595"/>
      <c r="FI37" s="1595"/>
      <c r="FJ37" s="1595"/>
      <c r="FK37" s="1595"/>
      <c r="FL37" s="1595"/>
      <c r="FM37" s="1595"/>
      <c r="FN37" s="1595"/>
      <c r="FO37" s="1595"/>
      <c r="FP37" s="1595"/>
      <c r="FQ37" s="1595"/>
      <c r="FR37" s="1595"/>
      <c r="FS37" s="1595"/>
      <c r="FT37" s="1595"/>
      <c r="FU37" s="1595"/>
      <c r="FV37" s="1595"/>
      <c r="FW37" s="1595"/>
      <c r="FX37" s="1595"/>
      <c r="FY37" s="1595"/>
      <c r="FZ37" s="1595"/>
      <c r="GA37" s="1595"/>
      <c r="GB37" s="1595"/>
      <c r="GC37" s="1595"/>
      <c r="GD37" s="1595"/>
      <c r="GE37" s="1595"/>
      <c r="GF37" s="1595"/>
      <c r="GG37" s="1595"/>
      <c r="GH37" s="1595"/>
      <c r="GI37" s="1595"/>
      <c r="GJ37" s="1595"/>
      <c r="GK37" s="1595"/>
      <c r="GL37" s="1595"/>
      <c r="GM37" s="1595"/>
      <c r="GN37" s="1595"/>
      <c r="GO37" s="1595"/>
      <c r="GP37" s="1595"/>
      <c r="GQ37" s="1595"/>
      <c r="GR37" s="1595"/>
      <c r="GS37" s="1595"/>
      <c r="GT37" s="1595"/>
      <c r="GU37" s="1595"/>
      <c r="GV37" s="1595"/>
      <c r="GW37" s="1595"/>
      <c r="GX37" s="1595"/>
      <c r="GY37" s="1595"/>
      <c r="GZ37" s="1595"/>
      <c r="HA37" s="1595"/>
      <c r="HB37" s="1595"/>
      <c r="HC37" s="1595"/>
      <c r="HD37" s="1595"/>
      <c r="HE37" s="1595"/>
      <c r="HF37" s="1595"/>
      <c r="HG37" s="1595"/>
      <c r="HH37" s="1595"/>
      <c r="HI37" s="1595"/>
      <c r="HJ37" s="1595"/>
      <c r="HK37" s="1595"/>
      <c r="HL37" s="1595"/>
      <c r="HM37" s="1595"/>
      <c r="HN37" s="1595"/>
      <c r="HO37" s="1595"/>
      <c r="HP37" s="1595"/>
      <c r="HQ37" s="1595"/>
      <c r="HR37" s="1595"/>
      <c r="HS37" s="1595"/>
      <c r="HT37" s="1595"/>
      <c r="HU37" s="1595"/>
      <c r="HV37" s="1595"/>
      <c r="HW37" s="1595"/>
      <c r="HX37" s="1595"/>
      <c r="HY37" s="1595"/>
      <c r="HZ37" s="1595"/>
      <c r="IA37" s="1595"/>
      <c r="IB37" s="1595"/>
      <c r="IC37" s="1595"/>
      <c r="ID37" s="1595"/>
      <c r="IE37" s="1595"/>
      <c r="IF37" s="1595"/>
      <c r="IG37" s="1595"/>
      <c r="IH37" s="1595"/>
      <c r="II37" s="1595"/>
      <c r="IJ37" s="1595"/>
      <c r="IK37" s="1595"/>
      <c r="IL37" s="1595"/>
      <c r="IM37" s="1595"/>
      <c r="IN37" s="1595"/>
    </row>
    <row r="38" spans="1:248" ht="13.9" customHeight="1">
      <c r="A38" s="1604">
        <v>21</v>
      </c>
      <c r="B38" s="2250"/>
      <c r="C38" s="2249"/>
      <c r="D38" s="2249"/>
      <c r="E38" s="2249"/>
      <c r="F38" s="2249"/>
      <c r="G38" s="2249"/>
      <c r="H38" s="2249"/>
      <c r="I38" s="2255"/>
      <c r="J38" s="1595"/>
      <c r="K38" s="1595"/>
      <c r="L38" s="1595"/>
      <c r="M38" s="1595"/>
      <c r="N38" s="1595"/>
      <c r="O38" s="1595"/>
      <c r="P38" s="1595"/>
      <c r="Q38" s="1595"/>
      <c r="R38" s="1595"/>
      <c r="S38" s="1595"/>
      <c r="T38" s="1595"/>
      <c r="U38" s="1595"/>
      <c r="V38" s="1595"/>
      <c r="W38" s="1595"/>
      <c r="X38" s="1595"/>
      <c r="Y38" s="1595"/>
      <c r="Z38" s="1595"/>
      <c r="AA38" s="1595"/>
      <c r="AB38" s="1595"/>
      <c r="AC38" s="1595"/>
      <c r="AD38" s="1595"/>
      <c r="AE38" s="1595"/>
      <c r="AF38" s="1595"/>
      <c r="AG38" s="1595"/>
      <c r="AH38" s="1595"/>
      <c r="AI38" s="1595"/>
      <c r="AJ38" s="1595"/>
      <c r="AK38" s="1595"/>
      <c r="AL38" s="1595"/>
      <c r="AM38" s="1595"/>
      <c r="AN38" s="1595"/>
      <c r="AO38" s="1595"/>
      <c r="AP38" s="1595"/>
      <c r="AQ38" s="1595"/>
      <c r="AR38" s="1595"/>
      <c r="AS38" s="1595"/>
      <c r="AT38" s="1595"/>
      <c r="AU38" s="1595"/>
      <c r="AV38" s="1595"/>
      <c r="AW38" s="1595"/>
      <c r="AX38" s="1595"/>
      <c r="AY38" s="1595"/>
      <c r="AZ38" s="1595"/>
      <c r="BA38" s="1595"/>
      <c r="BB38" s="1595"/>
      <c r="BC38" s="1595"/>
      <c r="BD38" s="1595"/>
      <c r="BE38" s="1595"/>
      <c r="BF38" s="1595"/>
      <c r="BG38" s="1595"/>
      <c r="BH38" s="1595"/>
      <c r="BI38" s="1595"/>
      <c r="BJ38" s="1595"/>
      <c r="BK38" s="1595"/>
      <c r="BL38" s="1595"/>
      <c r="BM38" s="1595"/>
      <c r="BN38" s="1595"/>
      <c r="BO38" s="1595"/>
      <c r="BP38" s="1595"/>
      <c r="BQ38" s="1595"/>
      <c r="BR38" s="1595"/>
      <c r="BS38" s="1595"/>
      <c r="BT38" s="1595"/>
      <c r="BU38" s="1595"/>
      <c r="BV38" s="1595"/>
      <c r="BW38" s="1595"/>
      <c r="BX38" s="1595"/>
      <c r="BY38" s="1595"/>
      <c r="BZ38" s="1595"/>
      <c r="CA38" s="1595"/>
      <c r="CB38" s="1595"/>
      <c r="CC38" s="1595"/>
      <c r="CD38" s="1595"/>
      <c r="CE38" s="1595"/>
      <c r="CF38" s="1595"/>
      <c r="CG38" s="1595"/>
      <c r="CH38" s="1595"/>
      <c r="CI38" s="1595"/>
      <c r="CJ38" s="1595"/>
      <c r="CK38" s="1595"/>
      <c r="CL38" s="1595"/>
      <c r="CM38" s="1595"/>
      <c r="CN38" s="1595"/>
      <c r="CO38" s="1595"/>
      <c r="CP38" s="1595"/>
      <c r="CQ38" s="1595"/>
      <c r="CR38" s="1595"/>
      <c r="CS38" s="1595"/>
      <c r="CT38" s="1595"/>
      <c r="CU38" s="1595"/>
      <c r="CV38" s="1595"/>
      <c r="CW38" s="1595"/>
      <c r="CX38" s="1595"/>
      <c r="CY38" s="1595"/>
      <c r="CZ38" s="1595"/>
      <c r="DA38" s="1595"/>
      <c r="DB38" s="1595"/>
      <c r="DC38" s="1595"/>
      <c r="DD38" s="1595"/>
      <c r="DE38" s="1595"/>
      <c r="DF38" s="1595"/>
      <c r="DG38" s="1595"/>
      <c r="DH38" s="1595"/>
      <c r="DI38" s="1595"/>
      <c r="DJ38" s="1595"/>
      <c r="DK38" s="1595"/>
      <c r="DL38" s="1595"/>
      <c r="DM38" s="1595"/>
      <c r="DN38" s="1595"/>
      <c r="DO38" s="1595"/>
      <c r="DP38" s="1595"/>
      <c r="DQ38" s="1595"/>
      <c r="DR38" s="1595"/>
      <c r="DS38" s="1595"/>
      <c r="DT38" s="1595"/>
      <c r="DU38" s="1595"/>
      <c r="DV38" s="1595"/>
      <c r="DW38" s="1595"/>
      <c r="DX38" s="1595"/>
      <c r="DY38" s="1595"/>
      <c r="DZ38" s="1595"/>
      <c r="EA38" s="1595"/>
      <c r="EB38" s="1595"/>
      <c r="EC38" s="1595"/>
      <c r="ED38" s="1595"/>
      <c r="EE38" s="1595"/>
      <c r="EF38" s="1595"/>
      <c r="EG38" s="1595"/>
      <c r="EH38" s="1595"/>
      <c r="EI38" s="1595"/>
      <c r="EJ38" s="1595"/>
      <c r="EK38" s="1595"/>
      <c r="EL38" s="1595"/>
      <c r="EM38" s="1595"/>
      <c r="EN38" s="1595"/>
      <c r="EO38" s="1595"/>
      <c r="EP38" s="1595"/>
      <c r="EQ38" s="1595"/>
      <c r="ER38" s="1595"/>
      <c r="ES38" s="1595"/>
      <c r="ET38" s="1595"/>
      <c r="EU38" s="1595"/>
      <c r="EV38" s="1595"/>
      <c r="EW38" s="1595"/>
      <c r="EX38" s="1595"/>
      <c r="EY38" s="1595"/>
      <c r="EZ38" s="1595"/>
      <c r="FA38" s="1595"/>
      <c r="FB38" s="1595"/>
      <c r="FC38" s="1595"/>
      <c r="FD38" s="1595"/>
      <c r="FE38" s="1595"/>
      <c r="FF38" s="1595"/>
      <c r="FG38" s="1595"/>
      <c r="FH38" s="1595"/>
      <c r="FI38" s="1595"/>
      <c r="FJ38" s="1595"/>
      <c r="FK38" s="1595"/>
      <c r="FL38" s="1595"/>
      <c r="FM38" s="1595"/>
      <c r="FN38" s="1595"/>
      <c r="FO38" s="1595"/>
      <c r="FP38" s="1595"/>
      <c r="FQ38" s="1595"/>
      <c r="FR38" s="1595"/>
      <c r="FS38" s="1595"/>
      <c r="FT38" s="1595"/>
      <c r="FU38" s="1595"/>
      <c r="FV38" s="1595"/>
      <c r="FW38" s="1595"/>
      <c r="FX38" s="1595"/>
      <c r="FY38" s="1595"/>
      <c r="FZ38" s="1595"/>
      <c r="GA38" s="1595"/>
      <c r="GB38" s="1595"/>
      <c r="GC38" s="1595"/>
      <c r="GD38" s="1595"/>
      <c r="GE38" s="1595"/>
      <c r="GF38" s="1595"/>
      <c r="GG38" s="1595"/>
      <c r="GH38" s="1595"/>
      <c r="GI38" s="1595"/>
      <c r="GJ38" s="1595"/>
      <c r="GK38" s="1595"/>
      <c r="GL38" s="1595"/>
      <c r="GM38" s="1595"/>
      <c r="GN38" s="1595"/>
      <c r="GO38" s="1595"/>
      <c r="GP38" s="1595"/>
      <c r="GQ38" s="1595"/>
      <c r="GR38" s="1595"/>
      <c r="GS38" s="1595"/>
      <c r="GT38" s="1595"/>
      <c r="GU38" s="1595"/>
      <c r="GV38" s="1595"/>
      <c r="GW38" s="1595"/>
      <c r="GX38" s="1595"/>
      <c r="GY38" s="1595"/>
      <c r="GZ38" s="1595"/>
      <c r="HA38" s="1595"/>
      <c r="HB38" s="1595"/>
      <c r="HC38" s="1595"/>
      <c r="HD38" s="1595"/>
      <c r="HE38" s="1595"/>
      <c r="HF38" s="1595"/>
      <c r="HG38" s="1595"/>
      <c r="HH38" s="1595"/>
      <c r="HI38" s="1595"/>
      <c r="HJ38" s="1595"/>
      <c r="HK38" s="1595"/>
      <c r="HL38" s="1595"/>
      <c r="HM38" s="1595"/>
      <c r="HN38" s="1595"/>
      <c r="HO38" s="1595"/>
      <c r="HP38" s="1595"/>
      <c r="HQ38" s="1595"/>
      <c r="HR38" s="1595"/>
      <c r="HS38" s="1595"/>
      <c r="HT38" s="1595"/>
      <c r="HU38" s="1595"/>
      <c r="HV38" s="1595"/>
      <c r="HW38" s="1595"/>
      <c r="HX38" s="1595"/>
      <c r="HY38" s="1595"/>
      <c r="HZ38" s="1595"/>
      <c r="IA38" s="1595"/>
      <c r="IB38" s="1595"/>
      <c r="IC38" s="1595"/>
      <c r="ID38" s="1595"/>
      <c r="IE38" s="1595"/>
      <c r="IF38" s="1595"/>
      <c r="IG38" s="1595"/>
      <c r="IH38" s="1595"/>
      <c r="II38" s="1595"/>
      <c r="IJ38" s="1595"/>
      <c r="IK38" s="1595"/>
      <c r="IL38" s="1595"/>
      <c r="IM38" s="1595"/>
      <c r="IN38" s="1595"/>
    </row>
    <row r="39" spans="1:248" ht="13.9" customHeight="1">
      <c r="A39" s="1604">
        <v>22</v>
      </c>
      <c r="B39" s="2250"/>
      <c r="C39" s="2249"/>
      <c r="D39" s="2249"/>
      <c r="E39" s="2249"/>
      <c r="F39" s="2249"/>
      <c r="G39" s="2249"/>
      <c r="H39" s="2249"/>
      <c r="I39" s="2255"/>
      <c r="J39" s="1595"/>
      <c r="K39" s="1595"/>
      <c r="L39" s="1595"/>
      <c r="M39" s="1595"/>
      <c r="N39" s="1595"/>
      <c r="O39" s="1595"/>
      <c r="P39" s="1595"/>
      <c r="Q39" s="1595"/>
      <c r="R39" s="1595"/>
      <c r="S39" s="1595"/>
      <c r="T39" s="1595"/>
      <c r="U39" s="1595"/>
      <c r="V39" s="1595"/>
      <c r="W39" s="1595"/>
      <c r="X39" s="1595"/>
      <c r="Y39" s="1595"/>
      <c r="Z39" s="1595"/>
      <c r="AA39" s="1595"/>
      <c r="AB39" s="1595"/>
      <c r="AC39" s="1595"/>
      <c r="AD39" s="1595"/>
      <c r="AE39" s="1595"/>
      <c r="AF39" s="1595"/>
      <c r="AG39" s="1595"/>
      <c r="AH39" s="1595"/>
      <c r="AI39" s="1595"/>
      <c r="AJ39" s="1595"/>
      <c r="AK39" s="1595"/>
      <c r="AL39" s="1595"/>
      <c r="AM39" s="1595"/>
      <c r="AN39" s="1595"/>
      <c r="AO39" s="1595"/>
      <c r="AP39" s="1595"/>
      <c r="AQ39" s="1595"/>
      <c r="AR39" s="1595"/>
      <c r="AS39" s="1595"/>
      <c r="AT39" s="1595"/>
      <c r="AU39" s="1595"/>
      <c r="AV39" s="1595"/>
      <c r="AW39" s="1595"/>
      <c r="AX39" s="1595"/>
      <c r="AY39" s="1595"/>
      <c r="AZ39" s="1595"/>
      <c r="BA39" s="1595"/>
      <c r="BB39" s="1595"/>
      <c r="BC39" s="1595"/>
      <c r="BD39" s="1595"/>
      <c r="BE39" s="1595"/>
      <c r="BF39" s="1595"/>
      <c r="BG39" s="1595"/>
      <c r="BH39" s="1595"/>
      <c r="BI39" s="1595"/>
      <c r="BJ39" s="1595"/>
      <c r="BK39" s="1595"/>
      <c r="BL39" s="1595"/>
      <c r="BM39" s="1595"/>
      <c r="BN39" s="1595"/>
      <c r="BO39" s="1595"/>
      <c r="BP39" s="1595"/>
      <c r="BQ39" s="1595"/>
      <c r="BR39" s="1595"/>
      <c r="BS39" s="1595"/>
      <c r="BT39" s="1595"/>
      <c r="BU39" s="1595"/>
      <c r="BV39" s="1595"/>
      <c r="BW39" s="1595"/>
      <c r="BX39" s="1595"/>
      <c r="BY39" s="1595"/>
      <c r="BZ39" s="1595"/>
      <c r="CA39" s="1595"/>
      <c r="CB39" s="1595"/>
      <c r="CC39" s="1595"/>
      <c r="CD39" s="1595"/>
      <c r="CE39" s="1595"/>
      <c r="CF39" s="1595"/>
      <c r="CG39" s="1595"/>
      <c r="CH39" s="1595"/>
      <c r="CI39" s="1595"/>
      <c r="CJ39" s="1595"/>
      <c r="CK39" s="1595"/>
      <c r="CL39" s="1595"/>
      <c r="CM39" s="1595"/>
      <c r="CN39" s="1595"/>
      <c r="CO39" s="1595"/>
      <c r="CP39" s="1595"/>
      <c r="CQ39" s="1595"/>
      <c r="CR39" s="1595"/>
      <c r="CS39" s="1595"/>
      <c r="CT39" s="1595"/>
      <c r="CU39" s="1595"/>
      <c r="CV39" s="1595"/>
      <c r="CW39" s="1595"/>
      <c r="CX39" s="1595"/>
      <c r="CY39" s="1595"/>
      <c r="CZ39" s="1595"/>
      <c r="DA39" s="1595"/>
      <c r="DB39" s="1595"/>
      <c r="DC39" s="1595"/>
      <c r="DD39" s="1595"/>
      <c r="DE39" s="1595"/>
      <c r="DF39" s="1595"/>
      <c r="DG39" s="1595"/>
      <c r="DH39" s="1595"/>
      <c r="DI39" s="1595"/>
      <c r="DJ39" s="1595"/>
      <c r="DK39" s="1595"/>
      <c r="DL39" s="1595"/>
      <c r="DM39" s="1595"/>
      <c r="DN39" s="1595"/>
      <c r="DO39" s="1595"/>
      <c r="DP39" s="1595"/>
      <c r="DQ39" s="1595"/>
      <c r="DR39" s="1595"/>
      <c r="DS39" s="1595"/>
      <c r="DT39" s="1595"/>
      <c r="DU39" s="1595"/>
      <c r="DV39" s="1595"/>
      <c r="DW39" s="1595"/>
      <c r="DX39" s="1595"/>
      <c r="DY39" s="1595"/>
      <c r="DZ39" s="1595"/>
      <c r="EA39" s="1595"/>
      <c r="EB39" s="1595"/>
      <c r="EC39" s="1595"/>
      <c r="ED39" s="1595"/>
      <c r="EE39" s="1595"/>
      <c r="EF39" s="1595"/>
      <c r="EG39" s="1595"/>
      <c r="EH39" s="1595"/>
      <c r="EI39" s="1595"/>
      <c r="EJ39" s="1595"/>
      <c r="EK39" s="1595"/>
      <c r="EL39" s="1595"/>
      <c r="EM39" s="1595"/>
      <c r="EN39" s="1595"/>
      <c r="EO39" s="1595"/>
      <c r="EP39" s="1595"/>
      <c r="EQ39" s="1595"/>
      <c r="ER39" s="1595"/>
      <c r="ES39" s="1595"/>
      <c r="ET39" s="1595"/>
      <c r="EU39" s="1595"/>
      <c r="EV39" s="1595"/>
      <c r="EW39" s="1595"/>
      <c r="EX39" s="1595"/>
      <c r="EY39" s="1595"/>
      <c r="EZ39" s="1595"/>
      <c r="FA39" s="1595"/>
      <c r="FB39" s="1595"/>
      <c r="FC39" s="1595"/>
      <c r="FD39" s="1595"/>
      <c r="FE39" s="1595"/>
      <c r="FF39" s="1595"/>
      <c r="FG39" s="1595"/>
      <c r="FH39" s="1595"/>
      <c r="FI39" s="1595"/>
      <c r="FJ39" s="1595"/>
      <c r="FK39" s="1595"/>
      <c r="FL39" s="1595"/>
      <c r="FM39" s="1595"/>
      <c r="FN39" s="1595"/>
      <c r="FO39" s="1595"/>
      <c r="FP39" s="1595"/>
      <c r="FQ39" s="1595"/>
      <c r="FR39" s="1595"/>
      <c r="FS39" s="1595"/>
      <c r="FT39" s="1595"/>
      <c r="FU39" s="1595"/>
      <c r="FV39" s="1595"/>
      <c r="FW39" s="1595"/>
      <c r="FX39" s="1595"/>
      <c r="FY39" s="1595"/>
      <c r="FZ39" s="1595"/>
      <c r="GA39" s="1595"/>
      <c r="GB39" s="1595"/>
      <c r="GC39" s="1595"/>
      <c r="GD39" s="1595"/>
      <c r="GE39" s="1595"/>
      <c r="GF39" s="1595"/>
      <c r="GG39" s="1595"/>
      <c r="GH39" s="1595"/>
      <c r="GI39" s="1595"/>
      <c r="GJ39" s="1595"/>
      <c r="GK39" s="1595"/>
      <c r="GL39" s="1595"/>
      <c r="GM39" s="1595"/>
      <c r="GN39" s="1595"/>
      <c r="GO39" s="1595"/>
      <c r="GP39" s="1595"/>
      <c r="GQ39" s="1595"/>
      <c r="GR39" s="1595"/>
      <c r="GS39" s="1595"/>
      <c r="GT39" s="1595"/>
      <c r="GU39" s="1595"/>
      <c r="GV39" s="1595"/>
      <c r="GW39" s="1595"/>
      <c r="GX39" s="1595"/>
      <c r="GY39" s="1595"/>
      <c r="GZ39" s="1595"/>
      <c r="HA39" s="1595"/>
      <c r="HB39" s="1595"/>
      <c r="HC39" s="1595"/>
      <c r="HD39" s="1595"/>
      <c r="HE39" s="1595"/>
      <c r="HF39" s="1595"/>
      <c r="HG39" s="1595"/>
      <c r="HH39" s="1595"/>
      <c r="HI39" s="1595"/>
      <c r="HJ39" s="1595"/>
      <c r="HK39" s="1595"/>
      <c r="HL39" s="1595"/>
      <c r="HM39" s="1595"/>
      <c r="HN39" s="1595"/>
      <c r="HO39" s="1595"/>
      <c r="HP39" s="1595"/>
      <c r="HQ39" s="1595"/>
      <c r="HR39" s="1595"/>
      <c r="HS39" s="1595"/>
      <c r="HT39" s="1595"/>
      <c r="HU39" s="1595"/>
      <c r="HV39" s="1595"/>
      <c r="HW39" s="1595"/>
      <c r="HX39" s="1595"/>
      <c r="HY39" s="1595"/>
      <c r="HZ39" s="1595"/>
      <c r="IA39" s="1595"/>
      <c r="IB39" s="1595"/>
      <c r="IC39" s="1595"/>
      <c r="ID39" s="1595"/>
      <c r="IE39" s="1595"/>
      <c r="IF39" s="1595"/>
      <c r="IG39" s="1595"/>
      <c r="IH39" s="1595"/>
      <c r="II39" s="1595"/>
      <c r="IJ39" s="1595"/>
      <c r="IK39" s="1595"/>
      <c r="IL39" s="1595"/>
      <c r="IM39" s="1595"/>
      <c r="IN39" s="1595"/>
    </row>
    <row r="40" spans="1:248" ht="13.9" customHeight="1">
      <c r="A40" s="1604">
        <v>23</v>
      </c>
      <c r="B40" s="2250"/>
      <c r="C40" s="2249"/>
      <c r="D40" s="2249"/>
      <c r="E40" s="2249"/>
      <c r="F40" s="2249"/>
      <c r="G40" s="2249"/>
      <c r="H40" s="2249"/>
      <c r="I40" s="2255"/>
      <c r="J40" s="1595"/>
      <c r="K40" s="1595"/>
      <c r="L40" s="1595"/>
      <c r="M40" s="1595"/>
      <c r="N40" s="1595"/>
      <c r="O40" s="1595"/>
      <c r="P40" s="1595"/>
      <c r="Q40" s="1595"/>
      <c r="R40" s="1595"/>
      <c r="S40" s="1595"/>
      <c r="T40" s="1595"/>
      <c r="U40" s="1595"/>
      <c r="V40" s="1595"/>
      <c r="W40" s="1595"/>
      <c r="X40" s="1595"/>
      <c r="Y40" s="1595"/>
      <c r="Z40" s="1595"/>
      <c r="AA40" s="1595"/>
      <c r="AB40" s="1595"/>
      <c r="AC40" s="1595"/>
      <c r="AD40" s="1595"/>
      <c r="AE40" s="1595"/>
      <c r="AF40" s="1595"/>
      <c r="AG40" s="1595"/>
      <c r="AH40" s="1595"/>
      <c r="AI40" s="1595"/>
      <c r="AJ40" s="1595"/>
      <c r="AK40" s="1595"/>
      <c r="AL40" s="1595"/>
      <c r="AM40" s="1595"/>
      <c r="AN40" s="1595"/>
      <c r="AO40" s="1595"/>
      <c r="AP40" s="1595"/>
      <c r="AQ40" s="1595"/>
      <c r="AR40" s="1595"/>
      <c r="AS40" s="1595"/>
      <c r="AT40" s="1595"/>
      <c r="AU40" s="1595"/>
      <c r="AV40" s="1595"/>
      <c r="AW40" s="1595"/>
      <c r="AX40" s="1595"/>
      <c r="AY40" s="1595"/>
      <c r="AZ40" s="1595"/>
      <c r="BA40" s="1595"/>
      <c r="BB40" s="1595"/>
      <c r="BC40" s="1595"/>
      <c r="BD40" s="1595"/>
      <c r="BE40" s="1595"/>
      <c r="BF40" s="1595"/>
      <c r="BG40" s="1595"/>
      <c r="BH40" s="1595"/>
      <c r="BI40" s="1595"/>
      <c r="BJ40" s="1595"/>
      <c r="BK40" s="1595"/>
      <c r="BL40" s="1595"/>
      <c r="BM40" s="1595"/>
      <c r="BN40" s="1595"/>
      <c r="BO40" s="1595"/>
      <c r="BP40" s="1595"/>
      <c r="BQ40" s="1595"/>
      <c r="BR40" s="1595"/>
      <c r="BS40" s="1595"/>
      <c r="BT40" s="1595"/>
      <c r="BU40" s="1595"/>
      <c r="BV40" s="1595"/>
      <c r="BW40" s="1595"/>
      <c r="BX40" s="1595"/>
      <c r="BY40" s="1595"/>
      <c r="BZ40" s="1595"/>
      <c r="CA40" s="1595"/>
      <c r="CB40" s="1595"/>
      <c r="CC40" s="1595"/>
      <c r="CD40" s="1595"/>
      <c r="CE40" s="1595"/>
      <c r="CF40" s="1595"/>
      <c r="CG40" s="1595"/>
      <c r="CH40" s="1595"/>
      <c r="CI40" s="1595"/>
      <c r="CJ40" s="1595"/>
      <c r="CK40" s="1595"/>
      <c r="CL40" s="1595"/>
      <c r="CM40" s="1595"/>
      <c r="CN40" s="1595"/>
      <c r="CO40" s="1595"/>
      <c r="CP40" s="1595"/>
      <c r="CQ40" s="1595"/>
      <c r="CR40" s="1595"/>
      <c r="CS40" s="1595"/>
      <c r="CT40" s="1595"/>
      <c r="CU40" s="1595"/>
      <c r="CV40" s="1595"/>
      <c r="CW40" s="1595"/>
      <c r="CX40" s="1595"/>
      <c r="CY40" s="1595"/>
      <c r="CZ40" s="1595"/>
      <c r="DA40" s="1595"/>
      <c r="DB40" s="1595"/>
      <c r="DC40" s="1595"/>
      <c r="DD40" s="1595"/>
      <c r="DE40" s="1595"/>
      <c r="DF40" s="1595"/>
      <c r="DG40" s="1595"/>
      <c r="DH40" s="1595"/>
      <c r="DI40" s="1595"/>
      <c r="DJ40" s="1595"/>
      <c r="DK40" s="1595"/>
      <c r="DL40" s="1595"/>
      <c r="DM40" s="1595"/>
      <c r="DN40" s="1595"/>
      <c r="DO40" s="1595"/>
      <c r="DP40" s="1595"/>
      <c r="DQ40" s="1595"/>
      <c r="DR40" s="1595"/>
      <c r="DS40" s="1595"/>
      <c r="DT40" s="1595"/>
      <c r="DU40" s="1595"/>
      <c r="DV40" s="1595"/>
      <c r="DW40" s="1595"/>
      <c r="DX40" s="1595"/>
      <c r="DY40" s="1595"/>
      <c r="DZ40" s="1595"/>
      <c r="EA40" s="1595"/>
      <c r="EB40" s="1595"/>
      <c r="EC40" s="1595"/>
      <c r="ED40" s="1595"/>
      <c r="EE40" s="1595"/>
      <c r="EF40" s="1595"/>
      <c r="EG40" s="1595"/>
      <c r="EH40" s="1595"/>
      <c r="EI40" s="1595"/>
      <c r="EJ40" s="1595"/>
      <c r="EK40" s="1595"/>
      <c r="EL40" s="1595"/>
      <c r="EM40" s="1595"/>
      <c r="EN40" s="1595"/>
      <c r="EO40" s="1595"/>
      <c r="EP40" s="1595"/>
      <c r="EQ40" s="1595"/>
      <c r="ER40" s="1595"/>
      <c r="ES40" s="1595"/>
      <c r="ET40" s="1595"/>
      <c r="EU40" s="1595"/>
      <c r="EV40" s="1595"/>
      <c r="EW40" s="1595"/>
      <c r="EX40" s="1595"/>
      <c r="EY40" s="1595"/>
      <c r="EZ40" s="1595"/>
      <c r="FA40" s="1595"/>
      <c r="FB40" s="1595"/>
      <c r="FC40" s="1595"/>
      <c r="FD40" s="1595"/>
      <c r="FE40" s="1595"/>
      <c r="FF40" s="1595"/>
      <c r="FG40" s="1595"/>
      <c r="FH40" s="1595"/>
      <c r="FI40" s="1595"/>
      <c r="FJ40" s="1595"/>
      <c r="FK40" s="1595"/>
      <c r="FL40" s="1595"/>
      <c r="FM40" s="1595"/>
      <c r="FN40" s="1595"/>
      <c r="FO40" s="1595"/>
      <c r="FP40" s="1595"/>
      <c r="FQ40" s="1595"/>
      <c r="FR40" s="1595"/>
      <c r="FS40" s="1595"/>
      <c r="FT40" s="1595"/>
      <c r="FU40" s="1595"/>
      <c r="FV40" s="1595"/>
      <c r="FW40" s="1595"/>
      <c r="FX40" s="1595"/>
      <c r="FY40" s="1595"/>
      <c r="FZ40" s="1595"/>
      <c r="GA40" s="1595"/>
      <c r="GB40" s="1595"/>
      <c r="GC40" s="1595"/>
      <c r="GD40" s="1595"/>
      <c r="GE40" s="1595"/>
      <c r="GF40" s="1595"/>
      <c r="GG40" s="1595"/>
      <c r="GH40" s="1595"/>
      <c r="GI40" s="1595"/>
      <c r="GJ40" s="1595"/>
      <c r="GK40" s="1595"/>
      <c r="GL40" s="1595"/>
      <c r="GM40" s="1595"/>
      <c r="GN40" s="1595"/>
      <c r="GO40" s="1595"/>
      <c r="GP40" s="1595"/>
      <c r="GQ40" s="1595"/>
      <c r="GR40" s="1595"/>
      <c r="GS40" s="1595"/>
      <c r="GT40" s="1595"/>
      <c r="GU40" s="1595"/>
      <c r="GV40" s="1595"/>
      <c r="GW40" s="1595"/>
      <c r="GX40" s="1595"/>
      <c r="GY40" s="1595"/>
      <c r="GZ40" s="1595"/>
      <c r="HA40" s="1595"/>
      <c r="HB40" s="1595"/>
      <c r="HC40" s="1595"/>
      <c r="HD40" s="1595"/>
      <c r="HE40" s="1595"/>
      <c r="HF40" s="1595"/>
      <c r="HG40" s="1595"/>
      <c r="HH40" s="1595"/>
      <c r="HI40" s="1595"/>
      <c r="HJ40" s="1595"/>
      <c r="HK40" s="1595"/>
      <c r="HL40" s="1595"/>
      <c r="HM40" s="1595"/>
      <c r="HN40" s="1595"/>
      <c r="HO40" s="1595"/>
      <c r="HP40" s="1595"/>
      <c r="HQ40" s="1595"/>
      <c r="HR40" s="1595"/>
      <c r="HS40" s="1595"/>
      <c r="HT40" s="1595"/>
      <c r="HU40" s="1595"/>
      <c r="HV40" s="1595"/>
      <c r="HW40" s="1595"/>
      <c r="HX40" s="1595"/>
      <c r="HY40" s="1595"/>
      <c r="HZ40" s="1595"/>
      <c r="IA40" s="1595"/>
      <c r="IB40" s="1595"/>
      <c r="IC40" s="1595"/>
      <c r="ID40" s="1595"/>
      <c r="IE40" s="1595"/>
      <c r="IF40" s="1595"/>
      <c r="IG40" s="1595"/>
      <c r="IH40" s="1595"/>
      <c r="II40" s="1595"/>
      <c r="IJ40" s="1595"/>
      <c r="IK40" s="1595"/>
      <c r="IL40" s="1595"/>
      <c r="IM40" s="1595"/>
      <c r="IN40" s="1595"/>
    </row>
    <row r="41" spans="1:248" ht="13.9" customHeight="1">
      <c r="A41" s="1604">
        <v>24</v>
      </c>
      <c r="B41" s="2250"/>
      <c r="C41" s="2249"/>
      <c r="D41" s="2249"/>
      <c r="E41" s="2249"/>
      <c r="F41" s="2249"/>
      <c r="G41" s="2249"/>
      <c r="H41" s="2249"/>
      <c r="I41" s="2255"/>
      <c r="J41" s="1595"/>
      <c r="K41" s="1595"/>
      <c r="L41" s="1595"/>
      <c r="M41" s="1595"/>
      <c r="N41" s="1595"/>
      <c r="O41" s="1595"/>
      <c r="P41" s="1595"/>
      <c r="Q41" s="1595"/>
      <c r="R41" s="1595"/>
      <c r="S41" s="1595"/>
      <c r="T41" s="1595"/>
      <c r="U41" s="1595"/>
      <c r="V41" s="1595"/>
      <c r="W41" s="1595"/>
      <c r="X41" s="1595"/>
      <c r="Y41" s="1595"/>
      <c r="Z41" s="1595"/>
      <c r="AA41" s="1595"/>
      <c r="AB41" s="1595"/>
      <c r="AC41" s="1595"/>
      <c r="AD41" s="1595"/>
      <c r="AE41" s="1595"/>
      <c r="AF41" s="1595"/>
      <c r="AG41" s="1595"/>
      <c r="AH41" s="1595"/>
      <c r="AI41" s="1595"/>
      <c r="AJ41" s="1595"/>
      <c r="AK41" s="1595"/>
      <c r="AL41" s="1595"/>
      <c r="AM41" s="1595"/>
      <c r="AN41" s="1595"/>
      <c r="AO41" s="1595"/>
      <c r="AP41" s="1595"/>
      <c r="AQ41" s="1595"/>
      <c r="AR41" s="1595"/>
      <c r="AS41" s="1595"/>
      <c r="AT41" s="1595"/>
      <c r="AU41" s="1595"/>
      <c r="AV41" s="1595"/>
      <c r="AW41" s="1595"/>
      <c r="AX41" s="1595"/>
      <c r="AY41" s="1595"/>
      <c r="AZ41" s="1595"/>
      <c r="BA41" s="1595"/>
      <c r="BB41" s="1595"/>
      <c r="BC41" s="1595"/>
      <c r="BD41" s="1595"/>
      <c r="BE41" s="1595"/>
      <c r="BF41" s="1595"/>
      <c r="BG41" s="1595"/>
      <c r="BH41" s="1595"/>
      <c r="BI41" s="1595"/>
      <c r="BJ41" s="1595"/>
      <c r="BK41" s="1595"/>
      <c r="BL41" s="1595"/>
      <c r="BM41" s="1595"/>
      <c r="BN41" s="1595"/>
      <c r="BO41" s="1595"/>
      <c r="BP41" s="1595"/>
      <c r="BQ41" s="1595"/>
      <c r="BR41" s="1595"/>
      <c r="BS41" s="1595"/>
      <c r="BT41" s="1595"/>
      <c r="BU41" s="1595"/>
      <c r="BV41" s="1595"/>
      <c r="BW41" s="1595"/>
      <c r="BX41" s="1595"/>
      <c r="BY41" s="1595"/>
      <c r="BZ41" s="1595"/>
      <c r="CA41" s="1595"/>
      <c r="CB41" s="1595"/>
      <c r="CC41" s="1595"/>
      <c r="CD41" s="1595"/>
      <c r="CE41" s="1595"/>
      <c r="CF41" s="1595"/>
      <c r="CG41" s="1595"/>
      <c r="CH41" s="1595"/>
      <c r="CI41" s="1595"/>
      <c r="CJ41" s="1595"/>
      <c r="CK41" s="1595"/>
      <c r="CL41" s="1595"/>
      <c r="CM41" s="1595"/>
      <c r="CN41" s="1595"/>
      <c r="CO41" s="1595"/>
      <c r="CP41" s="1595"/>
      <c r="CQ41" s="1595"/>
      <c r="CR41" s="1595"/>
      <c r="CS41" s="1595"/>
      <c r="CT41" s="1595"/>
      <c r="CU41" s="1595"/>
      <c r="CV41" s="1595"/>
      <c r="CW41" s="1595"/>
      <c r="CX41" s="1595"/>
      <c r="CY41" s="1595"/>
      <c r="CZ41" s="1595"/>
      <c r="DA41" s="1595"/>
      <c r="DB41" s="1595"/>
      <c r="DC41" s="1595"/>
      <c r="DD41" s="1595"/>
      <c r="DE41" s="1595"/>
      <c r="DF41" s="1595"/>
      <c r="DG41" s="1595"/>
      <c r="DH41" s="1595"/>
      <c r="DI41" s="1595"/>
      <c r="DJ41" s="1595"/>
      <c r="DK41" s="1595"/>
      <c r="DL41" s="1595"/>
      <c r="DM41" s="1595"/>
      <c r="DN41" s="1595"/>
      <c r="DO41" s="1595"/>
      <c r="DP41" s="1595"/>
      <c r="DQ41" s="1595"/>
      <c r="DR41" s="1595"/>
      <c r="DS41" s="1595"/>
      <c r="DT41" s="1595"/>
      <c r="DU41" s="1595"/>
      <c r="DV41" s="1595"/>
      <c r="DW41" s="1595"/>
      <c r="DX41" s="1595"/>
      <c r="DY41" s="1595"/>
      <c r="DZ41" s="1595"/>
      <c r="EA41" s="1595"/>
      <c r="EB41" s="1595"/>
      <c r="EC41" s="1595"/>
      <c r="ED41" s="1595"/>
      <c r="EE41" s="1595"/>
      <c r="EF41" s="1595"/>
      <c r="EG41" s="1595"/>
      <c r="EH41" s="1595"/>
      <c r="EI41" s="1595"/>
      <c r="EJ41" s="1595"/>
      <c r="EK41" s="1595"/>
      <c r="EL41" s="1595"/>
      <c r="EM41" s="1595"/>
      <c r="EN41" s="1595"/>
      <c r="EO41" s="1595"/>
      <c r="EP41" s="1595"/>
      <c r="EQ41" s="1595"/>
      <c r="ER41" s="1595"/>
      <c r="ES41" s="1595"/>
      <c r="ET41" s="1595"/>
      <c r="EU41" s="1595"/>
      <c r="EV41" s="1595"/>
      <c r="EW41" s="1595"/>
      <c r="EX41" s="1595"/>
      <c r="EY41" s="1595"/>
      <c r="EZ41" s="1595"/>
      <c r="FA41" s="1595"/>
      <c r="FB41" s="1595"/>
      <c r="FC41" s="1595"/>
      <c r="FD41" s="1595"/>
      <c r="FE41" s="1595"/>
      <c r="FF41" s="1595"/>
      <c r="FG41" s="1595"/>
      <c r="FH41" s="1595"/>
      <c r="FI41" s="1595"/>
      <c r="FJ41" s="1595"/>
      <c r="FK41" s="1595"/>
      <c r="FL41" s="1595"/>
      <c r="FM41" s="1595"/>
      <c r="FN41" s="1595"/>
      <c r="FO41" s="1595"/>
      <c r="FP41" s="1595"/>
      <c r="FQ41" s="1595"/>
      <c r="FR41" s="1595"/>
      <c r="FS41" s="1595"/>
      <c r="FT41" s="1595"/>
      <c r="FU41" s="1595"/>
      <c r="FV41" s="1595"/>
      <c r="FW41" s="1595"/>
      <c r="FX41" s="1595"/>
      <c r="FY41" s="1595"/>
      <c r="FZ41" s="1595"/>
      <c r="GA41" s="1595"/>
      <c r="GB41" s="1595"/>
      <c r="GC41" s="1595"/>
      <c r="GD41" s="1595"/>
      <c r="GE41" s="1595"/>
      <c r="GF41" s="1595"/>
      <c r="GG41" s="1595"/>
      <c r="GH41" s="1595"/>
      <c r="GI41" s="1595"/>
      <c r="GJ41" s="1595"/>
      <c r="GK41" s="1595"/>
      <c r="GL41" s="1595"/>
      <c r="GM41" s="1595"/>
      <c r="GN41" s="1595"/>
      <c r="GO41" s="1595"/>
      <c r="GP41" s="1595"/>
      <c r="GQ41" s="1595"/>
      <c r="GR41" s="1595"/>
      <c r="GS41" s="1595"/>
      <c r="GT41" s="1595"/>
      <c r="GU41" s="1595"/>
      <c r="GV41" s="1595"/>
      <c r="GW41" s="1595"/>
      <c r="GX41" s="1595"/>
      <c r="GY41" s="1595"/>
      <c r="GZ41" s="1595"/>
      <c r="HA41" s="1595"/>
      <c r="HB41" s="1595"/>
      <c r="HC41" s="1595"/>
      <c r="HD41" s="1595"/>
      <c r="HE41" s="1595"/>
      <c r="HF41" s="1595"/>
      <c r="HG41" s="1595"/>
      <c r="HH41" s="1595"/>
      <c r="HI41" s="1595"/>
      <c r="HJ41" s="1595"/>
      <c r="HK41" s="1595"/>
      <c r="HL41" s="1595"/>
      <c r="HM41" s="1595"/>
      <c r="HN41" s="1595"/>
      <c r="HO41" s="1595"/>
      <c r="HP41" s="1595"/>
      <c r="HQ41" s="1595"/>
      <c r="HR41" s="1595"/>
      <c r="HS41" s="1595"/>
      <c r="HT41" s="1595"/>
      <c r="HU41" s="1595"/>
      <c r="HV41" s="1595"/>
      <c r="HW41" s="1595"/>
      <c r="HX41" s="1595"/>
      <c r="HY41" s="1595"/>
      <c r="HZ41" s="1595"/>
      <c r="IA41" s="1595"/>
      <c r="IB41" s="1595"/>
      <c r="IC41" s="1595"/>
      <c r="ID41" s="1595"/>
      <c r="IE41" s="1595"/>
      <c r="IF41" s="1595"/>
      <c r="IG41" s="1595"/>
      <c r="IH41" s="1595"/>
      <c r="II41" s="1595"/>
      <c r="IJ41" s="1595"/>
      <c r="IK41" s="1595"/>
      <c r="IL41" s="1595"/>
      <c r="IM41" s="1595"/>
      <c r="IN41" s="1595"/>
    </row>
    <row r="42" spans="1:248" ht="13.9" customHeight="1">
      <c r="A42" s="1604">
        <v>25</v>
      </c>
      <c r="B42" s="1662"/>
      <c r="C42" s="1615"/>
      <c r="D42" s="1615"/>
      <c r="E42" s="1615"/>
      <c r="F42" s="1668"/>
      <c r="G42" s="1615"/>
      <c r="H42" s="1615"/>
      <c r="I42" s="1605"/>
      <c r="J42" s="1595"/>
      <c r="K42" s="1595"/>
      <c r="L42" s="1595"/>
      <c r="M42" s="1595"/>
      <c r="N42" s="1595"/>
      <c r="O42" s="1595"/>
      <c r="P42" s="1595"/>
      <c r="Q42" s="1595"/>
      <c r="R42" s="1595"/>
      <c r="S42" s="1595"/>
      <c r="T42" s="1595"/>
      <c r="U42" s="1595"/>
      <c r="V42" s="1595"/>
      <c r="W42" s="1595"/>
      <c r="X42" s="1595"/>
      <c r="Y42" s="1595"/>
      <c r="Z42" s="1595"/>
      <c r="AA42" s="1595"/>
      <c r="AB42" s="1595"/>
      <c r="AC42" s="1595"/>
      <c r="AD42" s="1595"/>
      <c r="AE42" s="1595"/>
      <c r="AF42" s="1595"/>
      <c r="AG42" s="1595"/>
      <c r="AH42" s="1595"/>
      <c r="AI42" s="1595"/>
      <c r="AJ42" s="1595"/>
      <c r="AK42" s="1595"/>
      <c r="AL42" s="1595"/>
      <c r="AM42" s="1595"/>
      <c r="AN42" s="1595"/>
      <c r="AO42" s="1595"/>
      <c r="AP42" s="1595"/>
      <c r="AQ42" s="1595"/>
      <c r="AR42" s="1595"/>
      <c r="AS42" s="1595"/>
      <c r="AT42" s="1595"/>
      <c r="AU42" s="1595"/>
      <c r="AV42" s="1595"/>
      <c r="AW42" s="1595"/>
      <c r="AX42" s="1595"/>
      <c r="AY42" s="1595"/>
      <c r="AZ42" s="1595"/>
      <c r="BA42" s="1595"/>
      <c r="BB42" s="1595"/>
      <c r="BC42" s="1595"/>
      <c r="BD42" s="1595"/>
      <c r="BE42" s="1595"/>
      <c r="BF42" s="1595"/>
      <c r="BG42" s="1595"/>
      <c r="BH42" s="1595"/>
      <c r="BI42" s="1595"/>
      <c r="BJ42" s="1595"/>
      <c r="BK42" s="1595"/>
      <c r="BL42" s="1595"/>
      <c r="BM42" s="1595"/>
      <c r="BN42" s="1595"/>
      <c r="BO42" s="1595"/>
      <c r="BP42" s="1595"/>
      <c r="BQ42" s="1595"/>
      <c r="BR42" s="1595"/>
      <c r="BS42" s="1595"/>
      <c r="BT42" s="1595"/>
      <c r="BU42" s="1595"/>
      <c r="BV42" s="1595"/>
      <c r="BW42" s="1595"/>
      <c r="BX42" s="1595"/>
      <c r="BY42" s="1595"/>
      <c r="BZ42" s="1595"/>
      <c r="CA42" s="1595"/>
      <c r="CB42" s="1595"/>
      <c r="CC42" s="1595"/>
      <c r="CD42" s="1595"/>
      <c r="CE42" s="1595"/>
      <c r="CF42" s="1595"/>
      <c r="CG42" s="1595"/>
      <c r="CH42" s="1595"/>
      <c r="CI42" s="1595"/>
      <c r="CJ42" s="1595"/>
      <c r="CK42" s="1595"/>
      <c r="CL42" s="1595"/>
      <c r="CM42" s="1595"/>
      <c r="CN42" s="1595"/>
      <c r="CO42" s="1595"/>
      <c r="CP42" s="1595"/>
      <c r="CQ42" s="1595"/>
      <c r="CR42" s="1595"/>
      <c r="CS42" s="1595"/>
      <c r="CT42" s="1595"/>
      <c r="CU42" s="1595"/>
      <c r="CV42" s="1595"/>
      <c r="CW42" s="1595"/>
      <c r="CX42" s="1595"/>
      <c r="CY42" s="1595"/>
      <c r="CZ42" s="1595"/>
      <c r="DA42" s="1595"/>
      <c r="DB42" s="1595"/>
      <c r="DC42" s="1595"/>
      <c r="DD42" s="1595"/>
      <c r="DE42" s="1595"/>
      <c r="DF42" s="1595"/>
      <c r="DG42" s="1595"/>
      <c r="DH42" s="1595"/>
      <c r="DI42" s="1595"/>
      <c r="DJ42" s="1595"/>
      <c r="DK42" s="1595"/>
      <c r="DL42" s="1595"/>
      <c r="DM42" s="1595"/>
      <c r="DN42" s="1595"/>
      <c r="DO42" s="1595"/>
      <c r="DP42" s="1595"/>
      <c r="DQ42" s="1595"/>
      <c r="DR42" s="1595"/>
      <c r="DS42" s="1595"/>
      <c r="DT42" s="1595"/>
      <c r="DU42" s="1595"/>
      <c r="DV42" s="1595"/>
      <c r="DW42" s="1595"/>
      <c r="DX42" s="1595"/>
      <c r="DY42" s="1595"/>
      <c r="DZ42" s="1595"/>
      <c r="EA42" s="1595"/>
      <c r="EB42" s="1595"/>
      <c r="EC42" s="1595"/>
      <c r="ED42" s="1595"/>
      <c r="EE42" s="1595"/>
      <c r="EF42" s="1595"/>
      <c r="EG42" s="1595"/>
      <c r="EH42" s="1595"/>
      <c r="EI42" s="1595"/>
      <c r="EJ42" s="1595"/>
      <c r="EK42" s="1595"/>
      <c r="EL42" s="1595"/>
      <c r="EM42" s="1595"/>
      <c r="EN42" s="1595"/>
      <c r="EO42" s="1595"/>
      <c r="EP42" s="1595"/>
      <c r="EQ42" s="1595"/>
      <c r="ER42" s="1595"/>
      <c r="ES42" s="1595"/>
      <c r="ET42" s="1595"/>
      <c r="EU42" s="1595"/>
      <c r="EV42" s="1595"/>
      <c r="EW42" s="1595"/>
      <c r="EX42" s="1595"/>
      <c r="EY42" s="1595"/>
      <c r="EZ42" s="1595"/>
      <c r="FA42" s="1595"/>
      <c r="FB42" s="1595"/>
      <c r="FC42" s="1595"/>
      <c r="FD42" s="1595"/>
      <c r="FE42" s="1595"/>
      <c r="FF42" s="1595"/>
      <c r="FG42" s="1595"/>
      <c r="FH42" s="1595"/>
      <c r="FI42" s="1595"/>
      <c r="FJ42" s="1595"/>
      <c r="FK42" s="1595"/>
      <c r="FL42" s="1595"/>
      <c r="FM42" s="1595"/>
      <c r="FN42" s="1595"/>
      <c r="FO42" s="1595"/>
      <c r="FP42" s="1595"/>
      <c r="FQ42" s="1595"/>
      <c r="FR42" s="1595"/>
      <c r="FS42" s="1595"/>
      <c r="FT42" s="1595"/>
      <c r="FU42" s="1595"/>
      <c r="FV42" s="1595"/>
      <c r="FW42" s="1595"/>
      <c r="FX42" s="1595"/>
      <c r="FY42" s="1595"/>
      <c r="FZ42" s="1595"/>
      <c r="GA42" s="1595"/>
      <c r="GB42" s="1595"/>
      <c r="GC42" s="1595"/>
      <c r="GD42" s="1595"/>
      <c r="GE42" s="1595"/>
      <c r="GF42" s="1595"/>
      <c r="GG42" s="1595"/>
      <c r="GH42" s="1595"/>
      <c r="GI42" s="1595"/>
      <c r="GJ42" s="1595"/>
      <c r="GK42" s="1595"/>
      <c r="GL42" s="1595"/>
      <c r="GM42" s="1595"/>
      <c r="GN42" s="1595"/>
      <c r="GO42" s="1595"/>
      <c r="GP42" s="1595"/>
      <c r="GQ42" s="1595"/>
      <c r="GR42" s="1595"/>
      <c r="GS42" s="1595"/>
      <c r="GT42" s="1595"/>
      <c r="GU42" s="1595"/>
      <c r="GV42" s="1595"/>
      <c r="GW42" s="1595"/>
      <c r="GX42" s="1595"/>
      <c r="GY42" s="1595"/>
      <c r="GZ42" s="1595"/>
      <c r="HA42" s="1595"/>
      <c r="HB42" s="1595"/>
      <c r="HC42" s="1595"/>
      <c r="HD42" s="1595"/>
      <c r="HE42" s="1595"/>
      <c r="HF42" s="1595"/>
      <c r="HG42" s="1595"/>
      <c r="HH42" s="1595"/>
      <c r="HI42" s="1595"/>
      <c r="HJ42" s="1595"/>
      <c r="HK42" s="1595"/>
      <c r="HL42" s="1595"/>
      <c r="HM42" s="1595"/>
      <c r="HN42" s="1595"/>
      <c r="HO42" s="1595"/>
      <c r="HP42" s="1595"/>
      <c r="HQ42" s="1595"/>
      <c r="HR42" s="1595"/>
      <c r="HS42" s="1595"/>
      <c r="HT42" s="1595"/>
      <c r="HU42" s="1595"/>
      <c r="HV42" s="1595"/>
      <c r="HW42" s="1595"/>
      <c r="HX42" s="1595"/>
      <c r="HY42" s="1595"/>
      <c r="HZ42" s="1595"/>
      <c r="IA42" s="1595"/>
      <c r="IB42" s="1595"/>
      <c r="IC42" s="1595"/>
      <c r="ID42" s="1595"/>
      <c r="IE42" s="1595"/>
      <c r="IF42" s="1595"/>
      <c r="IG42" s="1595"/>
      <c r="IH42" s="1595"/>
      <c r="II42" s="1595"/>
      <c r="IJ42" s="1595"/>
      <c r="IK42" s="1595"/>
      <c r="IL42" s="1595"/>
      <c r="IM42" s="1595"/>
      <c r="IN42" s="1595"/>
    </row>
    <row r="43" spans="1:248" ht="13.9" customHeight="1">
      <c r="A43" s="1604">
        <v>26</v>
      </c>
      <c r="B43" s="1662"/>
      <c r="C43" s="1615"/>
      <c r="D43" s="1615"/>
      <c r="E43" s="1615"/>
      <c r="F43" s="1668"/>
      <c r="G43" s="1615"/>
      <c r="H43" s="1615"/>
      <c r="I43" s="1605"/>
      <c r="J43" s="1595"/>
      <c r="K43" s="1595"/>
      <c r="L43" s="1595"/>
      <c r="M43" s="1595"/>
      <c r="N43" s="1595"/>
      <c r="O43" s="1595"/>
      <c r="P43" s="1595"/>
      <c r="Q43" s="1595"/>
      <c r="R43" s="1595"/>
      <c r="S43" s="1595"/>
      <c r="T43" s="1595"/>
      <c r="U43" s="1595"/>
      <c r="V43" s="1595"/>
      <c r="W43" s="1595"/>
      <c r="X43" s="1595"/>
      <c r="Y43" s="1595"/>
      <c r="Z43" s="1595"/>
      <c r="AA43" s="1595"/>
      <c r="AB43" s="1595"/>
      <c r="AC43" s="1595"/>
      <c r="AD43" s="1595"/>
      <c r="AE43" s="1595"/>
      <c r="AF43" s="1595"/>
      <c r="AG43" s="1595"/>
      <c r="AH43" s="1595"/>
      <c r="AI43" s="1595"/>
      <c r="AJ43" s="1595"/>
      <c r="AK43" s="1595"/>
      <c r="AL43" s="1595"/>
      <c r="AM43" s="1595"/>
      <c r="AN43" s="1595"/>
      <c r="AO43" s="1595"/>
      <c r="AP43" s="1595"/>
      <c r="AQ43" s="1595"/>
      <c r="AR43" s="1595"/>
      <c r="AS43" s="1595"/>
      <c r="AT43" s="1595"/>
      <c r="AU43" s="1595"/>
      <c r="AV43" s="1595"/>
      <c r="AW43" s="1595"/>
      <c r="AX43" s="1595"/>
      <c r="AY43" s="1595"/>
      <c r="AZ43" s="1595"/>
      <c r="BA43" s="1595"/>
      <c r="BB43" s="1595"/>
      <c r="BC43" s="1595"/>
      <c r="BD43" s="1595"/>
      <c r="BE43" s="1595"/>
      <c r="BF43" s="1595"/>
      <c r="BG43" s="1595"/>
      <c r="BH43" s="1595"/>
      <c r="BI43" s="1595"/>
      <c r="BJ43" s="1595"/>
      <c r="BK43" s="1595"/>
      <c r="BL43" s="1595"/>
      <c r="BM43" s="1595"/>
      <c r="BN43" s="1595"/>
      <c r="BO43" s="1595"/>
      <c r="BP43" s="1595"/>
      <c r="BQ43" s="1595"/>
      <c r="BR43" s="1595"/>
      <c r="BS43" s="1595"/>
      <c r="BT43" s="1595"/>
      <c r="BU43" s="1595"/>
      <c r="BV43" s="1595"/>
      <c r="BW43" s="1595"/>
      <c r="BX43" s="1595"/>
      <c r="BY43" s="1595"/>
      <c r="BZ43" s="1595"/>
      <c r="CA43" s="1595"/>
      <c r="CB43" s="1595"/>
      <c r="CC43" s="1595"/>
      <c r="CD43" s="1595"/>
      <c r="CE43" s="1595"/>
      <c r="CF43" s="1595"/>
      <c r="CG43" s="1595"/>
      <c r="CH43" s="1595"/>
      <c r="CI43" s="1595"/>
      <c r="CJ43" s="1595"/>
      <c r="CK43" s="1595"/>
      <c r="CL43" s="1595"/>
      <c r="CM43" s="1595"/>
      <c r="CN43" s="1595"/>
      <c r="CO43" s="1595"/>
      <c r="CP43" s="1595"/>
      <c r="CQ43" s="1595"/>
      <c r="CR43" s="1595"/>
      <c r="CS43" s="1595"/>
      <c r="CT43" s="1595"/>
      <c r="CU43" s="1595"/>
      <c r="CV43" s="1595"/>
      <c r="CW43" s="1595"/>
      <c r="CX43" s="1595"/>
      <c r="CY43" s="1595"/>
      <c r="CZ43" s="1595"/>
      <c r="DA43" s="1595"/>
      <c r="DB43" s="1595"/>
      <c r="DC43" s="1595"/>
      <c r="DD43" s="1595"/>
      <c r="DE43" s="1595"/>
      <c r="DF43" s="1595"/>
      <c r="DG43" s="1595"/>
      <c r="DH43" s="1595"/>
      <c r="DI43" s="1595"/>
      <c r="DJ43" s="1595"/>
      <c r="DK43" s="1595"/>
      <c r="DL43" s="1595"/>
      <c r="DM43" s="1595"/>
      <c r="DN43" s="1595"/>
      <c r="DO43" s="1595"/>
      <c r="DP43" s="1595"/>
      <c r="DQ43" s="1595"/>
      <c r="DR43" s="1595"/>
      <c r="DS43" s="1595"/>
      <c r="DT43" s="1595"/>
      <c r="DU43" s="1595"/>
      <c r="DV43" s="1595"/>
      <c r="DW43" s="1595"/>
      <c r="DX43" s="1595"/>
      <c r="DY43" s="1595"/>
      <c r="DZ43" s="1595"/>
      <c r="EA43" s="1595"/>
      <c r="EB43" s="1595"/>
      <c r="EC43" s="1595"/>
      <c r="ED43" s="1595"/>
      <c r="EE43" s="1595"/>
      <c r="EF43" s="1595"/>
      <c r="EG43" s="1595"/>
      <c r="EH43" s="1595"/>
      <c r="EI43" s="1595"/>
      <c r="EJ43" s="1595"/>
      <c r="EK43" s="1595"/>
      <c r="EL43" s="1595"/>
      <c r="EM43" s="1595"/>
      <c r="EN43" s="1595"/>
      <c r="EO43" s="1595"/>
      <c r="EP43" s="1595"/>
      <c r="EQ43" s="1595"/>
      <c r="ER43" s="1595"/>
      <c r="ES43" s="1595"/>
      <c r="ET43" s="1595"/>
      <c r="EU43" s="1595"/>
      <c r="EV43" s="1595"/>
      <c r="EW43" s="1595"/>
      <c r="EX43" s="1595"/>
      <c r="EY43" s="1595"/>
      <c r="EZ43" s="1595"/>
      <c r="FA43" s="1595"/>
      <c r="FB43" s="1595"/>
      <c r="FC43" s="1595"/>
      <c r="FD43" s="1595"/>
      <c r="FE43" s="1595"/>
      <c r="FF43" s="1595"/>
      <c r="FG43" s="1595"/>
      <c r="FH43" s="1595"/>
      <c r="FI43" s="1595"/>
      <c r="FJ43" s="1595"/>
      <c r="FK43" s="1595"/>
      <c r="FL43" s="1595"/>
      <c r="FM43" s="1595"/>
      <c r="FN43" s="1595"/>
      <c r="FO43" s="1595"/>
      <c r="FP43" s="1595"/>
      <c r="FQ43" s="1595"/>
      <c r="FR43" s="1595"/>
      <c r="FS43" s="1595"/>
      <c r="FT43" s="1595"/>
      <c r="FU43" s="1595"/>
      <c r="FV43" s="1595"/>
      <c r="FW43" s="1595"/>
      <c r="FX43" s="1595"/>
      <c r="FY43" s="1595"/>
      <c r="FZ43" s="1595"/>
      <c r="GA43" s="1595"/>
      <c r="GB43" s="1595"/>
      <c r="GC43" s="1595"/>
      <c r="GD43" s="1595"/>
      <c r="GE43" s="1595"/>
      <c r="GF43" s="1595"/>
      <c r="GG43" s="1595"/>
      <c r="GH43" s="1595"/>
      <c r="GI43" s="1595"/>
      <c r="GJ43" s="1595"/>
      <c r="GK43" s="1595"/>
      <c r="GL43" s="1595"/>
      <c r="GM43" s="1595"/>
      <c r="GN43" s="1595"/>
      <c r="GO43" s="1595"/>
      <c r="GP43" s="1595"/>
      <c r="GQ43" s="1595"/>
      <c r="GR43" s="1595"/>
      <c r="GS43" s="1595"/>
      <c r="GT43" s="1595"/>
      <c r="GU43" s="1595"/>
      <c r="GV43" s="1595"/>
      <c r="GW43" s="1595"/>
      <c r="GX43" s="1595"/>
      <c r="GY43" s="1595"/>
      <c r="GZ43" s="1595"/>
      <c r="HA43" s="1595"/>
      <c r="HB43" s="1595"/>
      <c r="HC43" s="1595"/>
      <c r="HD43" s="1595"/>
      <c r="HE43" s="1595"/>
      <c r="HF43" s="1595"/>
      <c r="HG43" s="1595"/>
      <c r="HH43" s="1595"/>
      <c r="HI43" s="1595"/>
      <c r="HJ43" s="1595"/>
      <c r="HK43" s="1595"/>
      <c r="HL43" s="1595"/>
      <c r="HM43" s="1595"/>
      <c r="HN43" s="1595"/>
      <c r="HO43" s="1595"/>
      <c r="HP43" s="1595"/>
      <c r="HQ43" s="1595"/>
      <c r="HR43" s="1595"/>
      <c r="HS43" s="1595"/>
      <c r="HT43" s="1595"/>
      <c r="HU43" s="1595"/>
      <c r="HV43" s="1595"/>
      <c r="HW43" s="1595"/>
      <c r="HX43" s="1595"/>
      <c r="HY43" s="1595"/>
      <c r="HZ43" s="1595"/>
      <c r="IA43" s="1595"/>
      <c r="IB43" s="1595"/>
      <c r="IC43" s="1595"/>
      <c r="ID43" s="1595"/>
      <c r="IE43" s="1595"/>
      <c r="IF43" s="1595"/>
      <c r="IG43" s="1595"/>
      <c r="IH43" s="1595"/>
      <c r="II43" s="1595"/>
      <c r="IJ43" s="1595"/>
      <c r="IK43" s="1595"/>
      <c r="IL43" s="1595"/>
      <c r="IM43" s="1595"/>
      <c r="IN43" s="1595"/>
    </row>
    <row r="44" spans="1:248" ht="13.9" customHeight="1">
      <c r="A44" s="1604">
        <v>27</v>
      </c>
      <c r="B44" s="1662"/>
      <c r="C44" s="1615"/>
      <c r="D44" s="1615"/>
      <c r="E44" s="1615"/>
      <c r="F44" s="1668"/>
      <c r="G44" s="1615"/>
      <c r="H44" s="1615"/>
      <c r="I44" s="1605"/>
      <c r="J44" s="1595"/>
      <c r="K44" s="1595"/>
      <c r="L44" s="1595"/>
      <c r="M44" s="1595"/>
      <c r="N44" s="1595"/>
      <c r="O44" s="1595"/>
      <c r="P44" s="1595"/>
      <c r="Q44" s="1595"/>
      <c r="R44" s="1595"/>
      <c r="S44" s="1595"/>
      <c r="T44" s="1595"/>
      <c r="U44" s="1595"/>
      <c r="V44" s="1595"/>
      <c r="W44" s="1595"/>
      <c r="X44" s="1595"/>
      <c r="Y44" s="1595"/>
      <c r="Z44" s="1595"/>
      <c r="AA44" s="1595"/>
      <c r="AB44" s="1595"/>
      <c r="AC44" s="1595"/>
      <c r="AD44" s="1595"/>
      <c r="AE44" s="1595"/>
      <c r="AF44" s="1595"/>
      <c r="AG44" s="1595"/>
      <c r="AH44" s="1595"/>
      <c r="AI44" s="1595"/>
      <c r="AJ44" s="1595"/>
      <c r="AK44" s="1595"/>
      <c r="AL44" s="1595"/>
      <c r="AM44" s="1595"/>
      <c r="AN44" s="1595"/>
      <c r="AO44" s="1595"/>
      <c r="AP44" s="1595"/>
      <c r="AQ44" s="1595"/>
      <c r="AR44" s="1595"/>
      <c r="AS44" s="1595"/>
      <c r="AT44" s="1595"/>
      <c r="AU44" s="1595"/>
      <c r="AV44" s="1595"/>
      <c r="AW44" s="1595"/>
      <c r="AX44" s="1595"/>
      <c r="AY44" s="1595"/>
      <c r="AZ44" s="1595"/>
      <c r="BA44" s="1595"/>
      <c r="BB44" s="1595"/>
      <c r="BC44" s="1595"/>
      <c r="BD44" s="1595"/>
      <c r="BE44" s="1595"/>
      <c r="BF44" s="1595"/>
      <c r="BG44" s="1595"/>
      <c r="BH44" s="1595"/>
      <c r="BI44" s="1595"/>
      <c r="BJ44" s="1595"/>
      <c r="BK44" s="1595"/>
      <c r="BL44" s="1595"/>
      <c r="BM44" s="1595"/>
      <c r="BN44" s="1595"/>
      <c r="BO44" s="1595"/>
      <c r="BP44" s="1595"/>
      <c r="BQ44" s="1595"/>
      <c r="BR44" s="1595"/>
      <c r="BS44" s="1595"/>
      <c r="BT44" s="1595"/>
      <c r="BU44" s="1595"/>
      <c r="BV44" s="1595"/>
      <c r="BW44" s="1595"/>
      <c r="BX44" s="1595"/>
      <c r="BY44" s="1595"/>
      <c r="BZ44" s="1595"/>
      <c r="CA44" s="1595"/>
      <c r="CB44" s="1595"/>
      <c r="CC44" s="1595"/>
      <c r="CD44" s="1595"/>
      <c r="CE44" s="1595"/>
      <c r="CF44" s="1595"/>
      <c r="CG44" s="1595"/>
      <c r="CH44" s="1595"/>
      <c r="CI44" s="1595"/>
      <c r="CJ44" s="1595"/>
      <c r="CK44" s="1595"/>
      <c r="CL44" s="1595"/>
      <c r="CM44" s="1595"/>
      <c r="CN44" s="1595"/>
      <c r="CO44" s="1595"/>
      <c r="CP44" s="1595"/>
      <c r="CQ44" s="1595"/>
      <c r="CR44" s="1595"/>
      <c r="CS44" s="1595"/>
      <c r="CT44" s="1595"/>
      <c r="CU44" s="1595"/>
      <c r="CV44" s="1595"/>
      <c r="CW44" s="1595"/>
      <c r="CX44" s="1595"/>
      <c r="CY44" s="1595"/>
      <c r="CZ44" s="1595"/>
      <c r="DA44" s="1595"/>
      <c r="DB44" s="1595"/>
      <c r="DC44" s="1595"/>
      <c r="DD44" s="1595"/>
      <c r="DE44" s="1595"/>
      <c r="DF44" s="1595"/>
      <c r="DG44" s="1595"/>
      <c r="DH44" s="1595"/>
      <c r="DI44" s="1595"/>
      <c r="DJ44" s="1595"/>
      <c r="DK44" s="1595"/>
      <c r="DL44" s="1595"/>
      <c r="DM44" s="1595"/>
      <c r="DN44" s="1595"/>
      <c r="DO44" s="1595"/>
      <c r="DP44" s="1595"/>
      <c r="DQ44" s="1595"/>
      <c r="DR44" s="1595"/>
      <c r="DS44" s="1595"/>
      <c r="DT44" s="1595"/>
      <c r="DU44" s="1595"/>
      <c r="DV44" s="1595"/>
      <c r="DW44" s="1595"/>
      <c r="DX44" s="1595"/>
      <c r="DY44" s="1595"/>
      <c r="DZ44" s="1595"/>
      <c r="EA44" s="1595"/>
      <c r="EB44" s="1595"/>
      <c r="EC44" s="1595"/>
      <c r="ED44" s="1595"/>
      <c r="EE44" s="1595"/>
      <c r="EF44" s="1595"/>
      <c r="EG44" s="1595"/>
      <c r="EH44" s="1595"/>
      <c r="EI44" s="1595"/>
      <c r="EJ44" s="1595"/>
      <c r="EK44" s="1595"/>
      <c r="EL44" s="1595"/>
      <c r="EM44" s="1595"/>
      <c r="EN44" s="1595"/>
      <c r="EO44" s="1595"/>
      <c r="EP44" s="1595"/>
      <c r="EQ44" s="1595"/>
      <c r="ER44" s="1595"/>
      <c r="ES44" s="1595"/>
      <c r="ET44" s="1595"/>
      <c r="EU44" s="1595"/>
      <c r="EV44" s="1595"/>
      <c r="EW44" s="1595"/>
      <c r="EX44" s="1595"/>
      <c r="EY44" s="1595"/>
      <c r="EZ44" s="1595"/>
      <c r="FA44" s="1595"/>
      <c r="FB44" s="1595"/>
      <c r="FC44" s="1595"/>
      <c r="FD44" s="1595"/>
      <c r="FE44" s="1595"/>
      <c r="FF44" s="1595"/>
      <c r="FG44" s="1595"/>
      <c r="FH44" s="1595"/>
      <c r="FI44" s="1595"/>
      <c r="FJ44" s="1595"/>
      <c r="FK44" s="1595"/>
      <c r="FL44" s="1595"/>
      <c r="FM44" s="1595"/>
      <c r="FN44" s="1595"/>
      <c r="FO44" s="1595"/>
      <c r="FP44" s="1595"/>
      <c r="FQ44" s="1595"/>
      <c r="FR44" s="1595"/>
      <c r="FS44" s="1595"/>
      <c r="FT44" s="1595"/>
      <c r="FU44" s="1595"/>
      <c r="FV44" s="1595"/>
      <c r="FW44" s="1595"/>
      <c r="FX44" s="1595"/>
      <c r="FY44" s="1595"/>
      <c r="FZ44" s="1595"/>
      <c r="GA44" s="1595"/>
      <c r="GB44" s="1595"/>
      <c r="GC44" s="1595"/>
      <c r="GD44" s="1595"/>
      <c r="GE44" s="1595"/>
      <c r="GF44" s="1595"/>
      <c r="GG44" s="1595"/>
      <c r="GH44" s="1595"/>
      <c r="GI44" s="1595"/>
      <c r="GJ44" s="1595"/>
      <c r="GK44" s="1595"/>
      <c r="GL44" s="1595"/>
      <c r="GM44" s="1595"/>
      <c r="GN44" s="1595"/>
      <c r="GO44" s="1595"/>
      <c r="GP44" s="1595"/>
      <c r="GQ44" s="1595"/>
      <c r="GR44" s="1595"/>
      <c r="GS44" s="1595"/>
      <c r="GT44" s="1595"/>
      <c r="GU44" s="1595"/>
      <c r="GV44" s="1595"/>
      <c r="GW44" s="1595"/>
      <c r="GX44" s="1595"/>
      <c r="GY44" s="1595"/>
      <c r="GZ44" s="1595"/>
      <c r="HA44" s="1595"/>
      <c r="HB44" s="1595"/>
      <c r="HC44" s="1595"/>
      <c r="HD44" s="1595"/>
      <c r="HE44" s="1595"/>
      <c r="HF44" s="1595"/>
      <c r="HG44" s="1595"/>
      <c r="HH44" s="1595"/>
      <c r="HI44" s="1595"/>
      <c r="HJ44" s="1595"/>
      <c r="HK44" s="1595"/>
      <c r="HL44" s="1595"/>
      <c r="HM44" s="1595"/>
      <c r="HN44" s="1595"/>
      <c r="HO44" s="1595"/>
      <c r="HP44" s="1595"/>
      <c r="HQ44" s="1595"/>
      <c r="HR44" s="1595"/>
      <c r="HS44" s="1595"/>
      <c r="HT44" s="1595"/>
      <c r="HU44" s="1595"/>
      <c r="HV44" s="1595"/>
      <c r="HW44" s="1595"/>
      <c r="HX44" s="1595"/>
      <c r="HY44" s="1595"/>
      <c r="HZ44" s="1595"/>
      <c r="IA44" s="1595"/>
      <c r="IB44" s="1595"/>
      <c r="IC44" s="1595"/>
      <c r="ID44" s="1595"/>
      <c r="IE44" s="1595"/>
      <c r="IF44" s="1595"/>
      <c r="IG44" s="1595"/>
      <c r="IH44" s="1595"/>
      <c r="II44" s="1595"/>
      <c r="IJ44" s="1595"/>
      <c r="IK44" s="1595"/>
      <c r="IL44" s="1595"/>
      <c r="IM44" s="1595"/>
      <c r="IN44" s="1595"/>
    </row>
    <row r="45" spans="1:248" ht="13.9" customHeight="1">
      <c r="A45" s="1604">
        <v>28</v>
      </c>
      <c r="B45" s="1662"/>
      <c r="C45" s="1615"/>
      <c r="D45" s="1615"/>
      <c r="E45" s="1615"/>
      <c r="F45" s="1668"/>
      <c r="G45" s="1615"/>
      <c r="H45" s="1615"/>
      <c r="I45" s="1605"/>
      <c r="J45" s="1595"/>
      <c r="K45" s="1595"/>
      <c r="L45" s="1595"/>
      <c r="M45" s="1595"/>
      <c r="N45" s="1595"/>
      <c r="O45" s="1595"/>
      <c r="P45" s="1595"/>
      <c r="Q45" s="1595"/>
      <c r="R45" s="1595"/>
      <c r="S45" s="1595"/>
      <c r="T45" s="1595"/>
      <c r="U45" s="1595"/>
      <c r="V45" s="1595"/>
      <c r="W45" s="1595"/>
      <c r="X45" s="1595"/>
      <c r="Y45" s="1595"/>
      <c r="Z45" s="1595"/>
      <c r="AA45" s="1595"/>
      <c r="AB45" s="1595"/>
      <c r="AC45" s="1595"/>
      <c r="AD45" s="1595"/>
      <c r="AE45" s="1595"/>
      <c r="AF45" s="1595"/>
      <c r="AG45" s="1595"/>
      <c r="AH45" s="1595"/>
      <c r="AI45" s="1595"/>
      <c r="AJ45" s="1595"/>
      <c r="AK45" s="1595"/>
      <c r="AL45" s="1595"/>
      <c r="AM45" s="1595"/>
      <c r="AN45" s="1595"/>
      <c r="AO45" s="1595"/>
      <c r="AP45" s="1595"/>
      <c r="AQ45" s="1595"/>
      <c r="AR45" s="1595"/>
      <c r="AS45" s="1595"/>
      <c r="AT45" s="1595"/>
      <c r="AU45" s="1595"/>
      <c r="AV45" s="1595"/>
      <c r="AW45" s="1595"/>
      <c r="AX45" s="1595"/>
      <c r="AY45" s="1595"/>
      <c r="AZ45" s="1595"/>
      <c r="BA45" s="1595"/>
      <c r="BB45" s="1595"/>
      <c r="BC45" s="1595"/>
      <c r="BD45" s="1595"/>
      <c r="BE45" s="1595"/>
      <c r="BF45" s="1595"/>
      <c r="BG45" s="1595"/>
      <c r="BH45" s="1595"/>
      <c r="BI45" s="1595"/>
      <c r="BJ45" s="1595"/>
      <c r="BK45" s="1595"/>
      <c r="BL45" s="1595"/>
      <c r="BM45" s="1595"/>
      <c r="BN45" s="1595"/>
      <c r="BO45" s="1595"/>
      <c r="BP45" s="1595"/>
      <c r="BQ45" s="1595"/>
      <c r="BR45" s="1595"/>
      <c r="BS45" s="1595"/>
      <c r="BT45" s="1595"/>
      <c r="BU45" s="1595"/>
      <c r="BV45" s="1595"/>
      <c r="BW45" s="1595"/>
      <c r="BX45" s="1595"/>
      <c r="BY45" s="1595"/>
      <c r="BZ45" s="1595"/>
      <c r="CA45" s="1595"/>
      <c r="CB45" s="1595"/>
      <c r="CC45" s="1595"/>
      <c r="CD45" s="1595"/>
      <c r="CE45" s="1595"/>
      <c r="CF45" s="1595"/>
      <c r="CG45" s="1595"/>
      <c r="CH45" s="1595"/>
      <c r="CI45" s="1595"/>
      <c r="CJ45" s="1595"/>
      <c r="CK45" s="1595"/>
      <c r="CL45" s="1595"/>
      <c r="CM45" s="1595"/>
      <c r="CN45" s="1595"/>
      <c r="CO45" s="1595"/>
      <c r="CP45" s="1595"/>
      <c r="CQ45" s="1595"/>
      <c r="CR45" s="1595"/>
      <c r="CS45" s="1595"/>
      <c r="CT45" s="1595"/>
      <c r="CU45" s="1595"/>
      <c r="CV45" s="1595"/>
      <c r="CW45" s="1595"/>
      <c r="CX45" s="1595"/>
      <c r="CY45" s="1595"/>
      <c r="CZ45" s="1595"/>
      <c r="DA45" s="1595"/>
      <c r="DB45" s="1595"/>
      <c r="DC45" s="1595"/>
      <c r="DD45" s="1595"/>
      <c r="DE45" s="1595"/>
      <c r="DF45" s="1595"/>
      <c r="DG45" s="1595"/>
      <c r="DH45" s="1595"/>
      <c r="DI45" s="1595"/>
      <c r="DJ45" s="1595"/>
      <c r="DK45" s="1595"/>
      <c r="DL45" s="1595"/>
      <c r="DM45" s="1595"/>
      <c r="DN45" s="1595"/>
      <c r="DO45" s="1595"/>
      <c r="DP45" s="1595"/>
      <c r="DQ45" s="1595"/>
      <c r="DR45" s="1595"/>
      <c r="DS45" s="1595"/>
      <c r="DT45" s="1595"/>
      <c r="DU45" s="1595"/>
      <c r="DV45" s="1595"/>
      <c r="DW45" s="1595"/>
      <c r="DX45" s="1595"/>
      <c r="DY45" s="1595"/>
      <c r="DZ45" s="1595"/>
      <c r="EA45" s="1595"/>
      <c r="EB45" s="1595"/>
      <c r="EC45" s="1595"/>
      <c r="ED45" s="1595"/>
      <c r="EE45" s="1595"/>
      <c r="EF45" s="1595"/>
      <c r="EG45" s="1595"/>
      <c r="EH45" s="1595"/>
      <c r="EI45" s="1595"/>
      <c r="EJ45" s="1595"/>
      <c r="EK45" s="1595"/>
      <c r="EL45" s="1595"/>
      <c r="EM45" s="1595"/>
      <c r="EN45" s="1595"/>
      <c r="EO45" s="1595"/>
      <c r="EP45" s="1595"/>
      <c r="EQ45" s="1595"/>
      <c r="ER45" s="1595"/>
      <c r="ES45" s="1595"/>
      <c r="ET45" s="1595"/>
      <c r="EU45" s="1595"/>
      <c r="EV45" s="1595"/>
      <c r="EW45" s="1595"/>
      <c r="EX45" s="1595"/>
      <c r="EY45" s="1595"/>
      <c r="EZ45" s="1595"/>
      <c r="FA45" s="1595"/>
      <c r="FB45" s="1595"/>
      <c r="FC45" s="1595"/>
      <c r="FD45" s="1595"/>
      <c r="FE45" s="1595"/>
      <c r="FF45" s="1595"/>
      <c r="FG45" s="1595"/>
      <c r="FH45" s="1595"/>
      <c r="FI45" s="1595"/>
      <c r="FJ45" s="1595"/>
      <c r="FK45" s="1595"/>
      <c r="FL45" s="1595"/>
      <c r="FM45" s="1595"/>
      <c r="FN45" s="1595"/>
      <c r="FO45" s="1595"/>
      <c r="FP45" s="1595"/>
      <c r="FQ45" s="1595"/>
      <c r="FR45" s="1595"/>
      <c r="FS45" s="1595"/>
      <c r="FT45" s="1595"/>
      <c r="FU45" s="1595"/>
      <c r="FV45" s="1595"/>
      <c r="FW45" s="1595"/>
      <c r="FX45" s="1595"/>
      <c r="FY45" s="1595"/>
      <c r="FZ45" s="1595"/>
      <c r="GA45" s="1595"/>
      <c r="GB45" s="1595"/>
      <c r="GC45" s="1595"/>
      <c r="GD45" s="1595"/>
      <c r="GE45" s="1595"/>
      <c r="GF45" s="1595"/>
      <c r="GG45" s="1595"/>
      <c r="GH45" s="1595"/>
      <c r="GI45" s="1595"/>
      <c r="GJ45" s="1595"/>
      <c r="GK45" s="1595"/>
      <c r="GL45" s="1595"/>
      <c r="GM45" s="1595"/>
      <c r="GN45" s="1595"/>
      <c r="GO45" s="1595"/>
      <c r="GP45" s="1595"/>
      <c r="GQ45" s="1595"/>
      <c r="GR45" s="1595"/>
      <c r="GS45" s="1595"/>
      <c r="GT45" s="1595"/>
      <c r="GU45" s="1595"/>
      <c r="GV45" s="1595"/>
      <c r="GW45" s="1595"/>
      <c r="GX45" s="1595"/>
      <c r="GY45" s="1595"/>
      <c r="GZ45" s="1595"/>
      <c r="HA45" s="1595"/>
      <c r="HB45" s="1595"/>
      <c r="HC45" s="1595"/>
      <c r="HD45" s="1595"/>
      <c r="HE45" s="1595"/>
      <c r="HF45" s="1595"/>
      <c r="HG45" s="1595"/>
      <c r="HH45" s="1595"/>
      <c r="HI45" s="1595"/>
      <c r="HJ45" s="1595"/>
      <c r="HK45" s="1595"/>
      <c r="HL45" s="1595"/>
      <c r="HM45" s="1595"/>
      <c r="HN45" s="1595"/>
      <c r="HO45" s="1595"/>
      <c r="HP45" s="1595"/>
      <c r="HQ45" s="1595"/>
      <c r="HR45" s="1595"/>
      <c r="HS45" s="1595"/>
      <c r="HT45" s="1595"/>
      <c r="HU45" s="1595"/>
      <c r="HV45" s="1595"/>
      <c r="HW45" s="1595"/>
      <c r="HX45" s="1595"/>
      <c r="HY45" s="1595"/>
      <c r="HZ45" s="1595"/>
      <c r="IA45" s="1595"/>
      <c r="IB45" s="1595"/>
      <c r="IC45" s="1595"/>
      <c r="ID45" s="1595"/>
      <c r="IE45" s="1595"/>
      <c r="IF45" s="1595"/>
      <c r="IG45" s="1595"/>
      <c r="IH45" s="1595"/>
      <c r="II45" s="1595"/>
      <c r="IJ45" s="1595"/>
      <c r="IK45" s="1595"/>
      <c r="IL45" s="1595"/>
      <c r="IM45" s="1595"/>
      <c r="IN45" s="1595"/>
    </row>
    <row r="46" spans="1:248" ht="13.9" customHeight="1" thickBot="1">
      <c r="A46" s="1669">
        <v>29</v>
      </c>
      <c r="B46" s="1670" t="s">
        <v>2795</v>
      </c>
      <c r="C46" s="1671">
        <f>SUM(C18:C45)</f>
        <v>240</v>
      </c>
      <c r="D46" s="1671">
        <f>SUM(D18:D45)</f>
        <v>533619</v>
      </c>
      <c r="E46" s="1671">
        <f>SUM(E18:E45)</f>
        <v>19806</v>
      </c>
      <c r="F46" s="1671">
        <f>SUM(F18:F45)</f>
        <v>660071</v>
      </c>
      <c r="G46" s="1671">
        <f>SUM(G18:G45)</f>
        <v>411018</v>
      </c>
      <c r="H46" s="1671"/>
      <c r="I46" s="1672">
        <f>SUM(I18:I45)</f>
        <v>40716206</v>
      </c>
      <c r="J46" s="1673"/>
      <c r="K46" s="1673"/>
      <c r="L46" s="1595"/>
      <c r="M46" s="1595"/>
      <c r="N46" s="1595"/>
      <c r="O46" s="1595"/>
      <c r="P46" s="1595"/>
      <c r="Q46" s="1595"/>
      <c r="R46" s="1595"/>
      <c r="S46" s="1595"/>
      <c r="T46" s="1595"/>
      <c r="U46" s="1595"/>
      <c r="V46" s="1595"/>
      <c r="W46" s="1595"/>
      <c r="X46" s="1595"/>
      <c r="Y46" s="1595"/>
      <c r="Z46" s="1595"/>
      <c r="AA46" s="1595"/>
      <c r="AB46" s="1595"/>
      <c r="AC46" s="1595"/>
      <c r="AD46" s="1595"/>
      <c r="AE46" s="1595"/>
      <c r="AF46" s="1595"/>
      <c r="AG46" s="1595"/>
      <c r="AH46" s="1595"/>
      <c r="AI46" s="1595"/>
      <c r="AJ46" s="1595"/>
      <c r="AK46" s="1595"/>
      <c r="AL46" s="1595"/>
      <c r="AM46" s="1595"/>
      <c r="AN46" s="1595"/>
      <c r="AO46" s="1595"/>
      <c r="AP46" s="1595"/>
      <c r="AQ46" s="1595"/>
      <c r="AR46" s="1595"/>
      <c r="AS46" s="1595"/>
      <c r="AT46" s="1595"/>
      <c r="AU46" s="1595"/>
      <c r="AV46" s="1595"/>
      <c r="AW46" s="1595"/>
      <c r="AX46" s="1595"/>
      <c r="AY46" s="1595"/>
      <c r="AZ46" s="1595"/>
      <c r="BA46" s="1595"/>
      <c r="BB46" s="1595"/>
      <c r="BC46" s="1595"/>
      <c r="BD46" s="1595"/>
      <c r="BE46" s="1595"/>
      <c r="BF46" s="1595"/>
      <c r="BG46" s="1595"/>
      <c r="BH46" s="1595"/>
      <c r="BI46" s="1595"/>
      <c r="BJ46" s="1595"/>
      <c r="BK46" s="1595"/>
      <c r="BL46" s="1595"/>
      <c r="BM46" s="1595"/>
      <c r="BN46" s="1595"/>
      <c r="BO46" s="1595"/>
      <c r="BP46" s="1595"/>
      <c r="BQ46" s="1595"/>
      <c r="BR46" s="1595"/>
      <c r="BS46" s="1595"/>
      <c r="BT46" s="1595"/>
      <c r="BU46" s="1595"/>
      <c r="BV46" s="1595"/>
      <c r="BW46" s="1595"/>
      <c r="BX46" s="1595"/>
      <c r="BY46" s="1595"/>
      <c r="BZ46" s="1595"/>
      <c r="CA46" s="1595"/>
      <c r="CB46" s="1595"/>
      <c r="CC46" s="1595"/>
      <c r="CD46" s="1595"/>
      <c r="CE46" s="1595"/>
      <c r="CF46" s="1595"/>
      <c r="CG46" s="1595"/>
      <c r="CH46" s="1595"/>
      <c r="CI46" s="1595"/>
      <c r="CJ46" s="1595"/>
      <c r="CK46" s="1595"/>
      <c r="CL46" s="1595"/>
      <c r="CM46" s="1595"/>
      <c r="CN46" s="1595"/>
      <c r="CO46" s="1595"/>
      <c r="CP46" s="1595"/>
      <c r="CQ46" s="1595"/>
      <c r="CR46" s="1595"/>
      <c r="CS46" s="1595"/>
      <c r="CT46" s="1595"/>
      <c r="CU46" s="1595"/>
      <c r="CV46" s="1595"/>
      <c r="CW46" s="1595"/>
      <c r="CX46" s="1595"/>
      <c r="CY46" s="1595"/>
      <c r="CZ46" s="1595"/>
      <c r="DA46" s="1595"/>
      <c r="DB46" s="1595"/>
      <c r="DC46" s="1595"/>
      <c r="DD46" s="1595"/>
      <c r="DE46" s="1595"/>
      <c r="DF46" s="1595"/>
      <c r="DG46" s="1595"/>
      <c r="DH46" s="1595"/>
      <c r="DI46" s="1595"/>
      <c r="DJ46" s="1595"/>
      <c r="DK46" s="1595"/>
      <c r="DL46" s="1595"/>
      <c r="DM46" s="1595"/>
      <c r="DN46" s="1595"/>
      <c r="DO46" s="1595"/>
      <c r="DP46" s="1595"/>
      <c r="DQ46" s="1595"/>
      <c r="DR46" s="1595"/>
      <c r="DS46" s="1595"/>
      <c r="DT46" s="1595"/>
      <c r="DU46" s="1595"/>
      <c r="DV46" s="1595"/>
      <c r="DW46" s="1595"/>
      <c r="DX46" s="1595"/>
      <c r="DY46" s="1595"/>
      <c r="DZ46" s="1595"/>
      <c r="EA46" s="1595"/>
      <c r="EB46" s="1595"/>
      <c r="EC46" s="1595"/>
      <c r="ED46" s="1595"/>
      <c r="EE46" s="1595"/>
      <c r="EF46" s="1595"/>
      <c r="EG46" s="1595"/>
      <c r="EH46" s="1595"/>
      <c r="EI46" s="1595"/>
      <c r="EJ46" s="1595"/>
      <c r="EK46" s="1595"/>
      <c r="EL46" s="1595"/>
      <c r="EM46" s="1595"/>
      <c r="EN46" s="1595"/>
      <c r="EO46" s="1595"/>
      <c r="EP46" s="1595"/>
      <c r="EQ46" s="1595"/>
      <c r="ER46" s="1595"/>
      <c r="ES46" s="1595"/>
      <c r="ET46" s="1595"/>
      <c r="EU46" s="1595"/>
      <c r="EV46" s="1595"/>
      <c r="EW46" s="1595"/>
      <c r="EX46" s="1595"/>
      <c r="EY46" s="1595"/>
      <c r="EZ46" s="1595"/>
      <c r="FA46" s="1595"/>
      <c r="FB46" s="1595"/>
      <c r="FC46" s="1595"/>
      <c r="FD46" s="1595"/>
      <c r="FE46" s="1595"/>
      <c r="FF46" s="1595"/>
      <c r="FG46" s="1595"/>
      <c r="FH46" s="1595"/>
      <c r="FI46" s="1595"/>
      <c r="FJ46" s="1595"/>
      <c r="FK46" s="1595"/>
      <c r="FL46" s="1595"/>
      <c r="FM46" s="1595"/>
      <c r="FN46" s="1595"/>
      <c r="FO46" s="1595"/>
      <c r="FP46" s="1595"/>
      <c r="FQ46" s="1595"/>
      <c r="FR46" s="1595"/>
      <c r="FS46" s="1595"/>
      <c r="FT46" s="1595"/>
      <c r="FU46" s="1595"/>
      <c r="FV46" s="1595"/>
      <c r="FW46" s="1595"/>
      <c r="FX46" s="1595"/>
      <c r="FY46" s="1595"/>
      <c r="FZ46" s="1595"/>
      <c r="GA46" s="1595"/>
      <c r="GB46" s="1595"/>
      <c r="GC46" s="1595"/>
      <c r="GD46" s="1595"/>
      <c r="GE46" s="1595"/>
      <c r="GF46" s="1595"/>
      <c r="GG46" s="1595"/>
      <c r="GH46" s="1595"/>
      <c r="GI46" s="1595"/>
      <c r="GJ46" s="1595"/>
      <c r="GK46" s="1595"/>
      <c r="GL46" s="1595"/>
      <c r="GM46" s="1595"/>
      <c r="GN46" s="1595"/>
      <c r="GO46" s="1595"/>
      <c r="GP46" s="1595"/>
      <c r="GQ46" s="1595"/>
      <c r="GR46" s="1595"/>
      <c r="GS46" s="1595"/>
      <c r="GT46" s="1595"/>
      <c r="GU46" s="1595"/>
      <c r="GV46" s="1595"/>
      <c r="GW46" s="1595"/>
      <c r="GX46" s="1595"/>
      <c r="GY46" s="1595"/>
      <c r="GZ46" s="1595"/>
      <c r="HA46" s="1595"/>
      <c r="HB46" s="1595"/>
      <c r="HC46" s="1595"/>
      <c r="HD46" s="1595"/>
      <c r="HE46" s="1595"/>
      <c r="HF46" s="1595"/>
      <c r="HG46" s="1595"/>
      <c r="HH46" s="1595"/>
      <c r="HI46" s="1595"/>
      <c r="HJ46" s="1595"/>
      <c r="HK46" s="1595"/>
      <c r="HL46" s="1595"/>
      <c r="HM46" s="1595"/>
      <c r="HN46" s="1595"/>
      <c r="HO46" s="1595"/>
      <c r="HP46" s="1595"/>
      <c r="HQ46" s="1595"/>
      <c r="HR46" s="1595"/>
      <c r="HS46" s="1595"/>
      <c r="HT46" s="1595"/>
      <c r="HU46" s="1595"/>
      <c r="HV46" s="1595"/>
      <c r="HW46" s="1595"/>
      <c r="HX46" s="1595"/>
      <c r="HY46" s="1595"/>
      <c r="HZ46" s="1595"/>
      <c r="IA46" s="1595"/>
      <c r="IB46" s="1595"/>
      <c r="IC46" s="1595"/>
      <c r="ID46" s="1595"/>
      <c r="IE46" s="1595"/>
      <c r="IF46" s="1595"/>
      <c r="IG46" s="1595"/>
      <c r="IH46" s="1595"/>
      <c r="II46" s="1595"/>
      <c r="IJ46" s="1595"/>
      <c r="IK46" s="1595"/>
      <c r="IL46" s="1595"/>
      <c r="IM46" s="1595"/>
      <c r="IN46" s="1595"/>
    </row>
    <row r="47" spans="1:248">
      <c r="A47" s="1595"/>
      <c r="B47" s="1595"/>
      <c r="C47" s="1595"/>
      <c r="D47" s="1595"/>
      <c r="E47" s="1595"/>
      <c r="F47" s="1595"/>
      <c r="G47" s="1595"/>
      <c r="H47" s="1595"/>
      <c r="I47" s="1656" t="s">
        <v>1159</v>
      </c>
      <c r="J47" s="1595"/>
      <c r="K47" s="1595"/>
      <c r="L47" s="1595"/>
      <c r="M47" s="1595"/>
      <c r="N47" s="1595"/>
      <c r="O47" s="1595"/>
      <c r="P47" s="1595"/>
      <c r="Q47" s="1595"/>
      <c r="R47" s="1595"/>
      <c r="S47" s="1595"/>
      <c r="T47" s="1595"/>
      <c r="U47" s="1595"/>
      <c r="V47" s="1595"/>
      <c r="W47" s="1595"/>
      <c r="X47" s="1595"/>
      <c r="Y47" s="1595"/>
      <c r="Z47" s="1595"/>
      <c r="AA47" s="1595"/>
      <c r="AB47" s="1595"/>
      <c r="AC47" s="1595"/>
      <c r="AD47" s="1595"/>
      <c r="AE47" s="1595"/>
      <c r="AF47" s="1595"/>
      <c r="AG47" s="1595"/>
      <c r="AH47" s="1595"/>
      <c r="AI47" s="1595"/>
      <c r="AJ47" s="1595"/>
      <c r="AK47" s="1595"/>
      <c r="AL47" s="1595"/>
      <c r="AM47" s="1595"/>
      <c r="AN47" s="1595"/>
      <c r="AO47" s="1595"/>
      <c r="AP47" s="1595"/>
      <c r="AQ47" s="1595"/>
      <c r="AR47" s="1595"/>
      <c r="AS47" s="1595"/>
      <c r="AT47" s="1595"/>
      <c r="AU47" s="1595"/>
      <c r="AV47" s="1595"/>
      <c r="AW47" s="1595"/>
      <c r="AX47" s="1595"/>
      <c r="AY47" s="1595"/>
      <c r="AZ47" s="1595"/>
      <c r="BA47" s="1595"/>
      <c r="BB47" s="1595"/>
      <c r="BC47" s="1595"/>
      <c r="BD47" s="1595"/>
      <c r="BE47" s="1595"/>
      <c r="BF47" s="1595"/>
      <c r="BG47" s="1595"/>
      <c r="BH47" s="1595"/>
      <c r="BI47" s="1595"/>
      <c r="BJ47" s="1595"/>
      <c r="BK47" s="1595"/>
      <c r="BL47" s="1595"/>
      <c r="BM47" s="1595"/>
      <c r="BN47" s="1595"/>
      <c r="BO47" s="1595"/>
      <c r="BP47" s="1595"/>
      <c r="BQ47" s="1595"/>
      <c r="BR47" s="1595"/>
      <c r="BS47" s="1595"/>
      <c r="BT47" s="1595"/>
      <c r="BU47" s="1595"/>
      <c r="BV47" s="1595"/>
      <c r="BW47" s="1595"/>
      <c r="BX47" s="1595"/>
      <c r="BY47" s="1595"/>
      <c r="BZ47" s="1595"/>
      <c r="CA47" s="1595"/>
      <c r="CB47" s="1595"/>
      <c r="CC47" s="1595"/>
      <c r="CD47" s="1595"/>
      <c r="CE47" s="1595"/>
      <c r="CF47" s="1595"/>
      <c r="CG47" s="1595"/>
      <c r="CH47" s="1595"/>
      <c r="CI47" s="1595"/>
      <c r="CJ47" s="1595"/>
      <c r="CK47" s="1595"/>
      <c r="CL47" s="1595"/>
      <c r="CM47" s="1595"/>
      <c r="CN47" s="1595"/>
      <c r="CO47" s="1595"/>
      <c r="CP47" s="1595"/>
      <c r="CQ47" s="1595"/>
      <c r="CR47" s="1595"/>
      <c r="CS47" s="1595"/>
      <c r="CT47" s="1595"/>
      <c r="CU47" s="1595"/>
      <c r="CV47" s="1595"/>
      <c r="CW47" s="1595"/>
      <c r="CX47" s="1595"/>
      <c r="CY47" s="1595"/>
      <c r="CZ47" s="1595"/>
      <c r="DA47" s="1595"/>
      <c r="DB47" s="1595"/>
      <c r="DC47" s="1595"/>
      <c r="DD47" s="1595"/>
      <c r="DE47" s="1595"/>
      <c r="DF47" s="1595"/>
      <c r="DG47" s="1595"/>
      <c r="DH47" s="1595"/>
      <c r="DI47" s="1595"/>
      <c r="DJ47" s="1595"/>
      <c r="DK47" s="1595"/>
      <c r="DL47" s="1595"/>
      <c r="DM47" s="1595"/>
      <c r="DN47" s="1595"/>
      <c r="DO47" s="1595"/>
      <c r="DP47" s="1595"/>
      <c r="DQ47" s="1595"/>
      <c r="DR47" s="1595"/>
      <c r="DS47" s="1595"/>
      <c r="DT47" s="1595"/>
      <c r="DU47" s="1595"/>
      <c r="DV47" s="1595"/>
      <c r="DW47" s="1595"/>
      <c r="DX47" s="1595"/>
      <c r="DY47" s="1595"/>
      <c r="DZ47" s="1595"/>
      <c r="EA47" s="1595"/>
      <c r="EB47" s="1595"/>
      <c r="EC47" s="1595"/>
      <c r="ED47" s="1595"/>
      <c r="EE47" s="1595"/>
      <c r="EF47" s="1595"/>
      <c r="EG47" s="1595"/>
      <c r="EH47" s="1595"/>
      <c r="EI47" s="1595"/>
      <c r="EJ47" s="1595"/>
      <c r="EK47" s="1595"/>
      <c r="EL47" s="1595"/>
      <c r="EM47" s="1595"/>
      <c r="EN47" s="1595"/>
      <c r="EO47" s="1595"/>
      <c r="EP47" s="1595"/>
      <c r="EQ47" s="1595"/>
      <c r="ER47" s="1595"/>
      <c r="ES47" s="1595"/>
      <c r="ET47" s="1595"/>
      <c r="EU47" s="1595"/>
      <c r="EV47" s="1595"/>
      <c r="EW47" s="1595"/>
      <c r="EX47" s="1595"/>
      <c r="EY47" s="1595"/>
      <c r="EZ47" s="1595"/>
      <c r="FA47" s="1595"/>
      <c r="FB47" s="1595"/>
      <c r="FC47" s="1595"/>
      <c r="FD47" s="1595"/>
      <c r="FE47" s="1595"/>
      <c r="FF47" s="1595"/>
      <c r="FG47" s="1595"/>
      <c r="FH47" s="1595"/>
      <c r="FI47" s="1595"/>
      <c r="FJ47" s="1595"/>
      <c r="FK47" s="1595"/>
      <c r="FL47" s="1595"/>
      <c r="FM47" s="1595"/>
      <c r="FN47" s="1595"/>
      <c r="FO47" s="1595"/>
      <c r="FP47" s="1595"/>
      <c r="FQ47" s="1595"/>
      <c r="FR47" s="1595"/>
      <c r="FS47" s="1595"/>
      <c r="FT47" s="1595"/>
      <c r="FU47" s="1595"/>
      <c r="FV47" s="1595"/>
      <c r="FW47" s="1595"/>
      <c r="FX47" s="1595"/>
      <c r="FY47" s="1595"/>
      <c r="FZ47" s="1595"/>
      <c r="GA47" s="1595"/>
      <c r="GB47" s="1595"/>
      <c r="GC47" s="1595"/>
      <c r="GD47" s="1595"/>
      <c r="GE47" s="1595"/>
      <c r="GF47" s="1595"/>
      <c r="GG47" s="1595"/>
      <c r="GH47" s="1595"/>
      <c r="GI47" s="1595"/>
      <c r="GJ47" s="1595"/>
      <c r="GK47" s="1595"/>
      <c r="GL47" s="1595"/>
      <c r="GM47" s="1595"/>
      <c r="GN47" s="1595"/>
      <c r="GO47" s="1595"/>
      <c r="GP47" s="1595"/>
      <c r="GQ47" s="1595"/>
      <c r="GR47" s="1595"/>
      <c r="GS47" s="1595"/>
      <c r="GT47" s="1595"/>
      <c r="GU47" s="1595"/>
      <c r="GV47" s="1595"/>
      <c r="GW47" s="1595"/>
      <c r="GX47" s="1595"/>
      <c r="GY47" s="1595"/>
      <c r="GZ47" s="1595"/>
      <c r="HA47" s="1595"/>
      <c r="HB47" s="1595"/>
      <c r="HC47" s="1595"/>
      <c r="HD47" s="1595"/>
      <c r="HE47" s="1595"/>
      <c r="HF47" s="1595"/>
      <c r="HG47" s="1595"/>
      <c r="HH47" s="1595"/>
      <c r="HI47" s="1595"/>
      <c r="HJ47" s="1595"/>
      <c r="HK47" s="1595"/>
      <c r="HL47" s="1595"/>
      <c r="HM47" s="1595"/>
      <c r="HN47" s="1595"/>
      <c r="HO47" s="1595"/>
      <c r="HP47" s="1595"/>
      <c r="HQ47" s="1595"/>
      <c r="HR47" s="1595"/>
      <c r="HS47" s="1595"/>
      <c r="HT47" s="1595"/>
      <c r="HU47" s="1595"/>
      <c r="HV47" s="1595"/>
      <c r="HW47" s="1595"/>
      <c r="HX47" s="1595"/>
      <c r="HY47" s="1595"/>
      <c r="HZ47" s="1595"/>
      <c r="IA47" s="1595"/>
      <c r="IB47" s="1595"/>
      <c r="IC47" s="1595"/>
      <c r="ID47" s="1595"/>
      <c r="IE47" s="1595"/>
      <c r="IF47" s="1595"/>
      <c r="IG47" s="1595"/>
      <c r="IH47" s="1595"/>
      <c r="II47" s="1595"/>
      <c r="IJ47" s="1595"/>
      <c r="IK47" s="1595"/>
      <c r="IL47" s="1595"/>
      <c r="IM47" s="1595"/>
      <c r="IN47" s="1595"/>
    </row>
    <row r="48" spans="1:248">
      <c r="A48" s="1601" t="s">
        <v>2528</v>
      </c>
      <c r="B48" s="1601"/>
      <c r="C48" s="1601"/>
      <c r="D48" s="1601"/>
      <c r="E48" s="1601"/>
      <c r="F48" s="1601"/>
      <c r="G48" s="1601"/>
      <c r="H48" s="1601"/>
      <c r="I48" s="1601"/>
      <c r="J48" s="1595"/>
      <c r="K48" s="1595"/>
      <c r="L48" s="1595"/>
      <c r="M48" s="1595"/>
      <c r="N48" s="1595"/>
      <c r="O48" s="1595"/>
      <c r="P48" s="1595"/>
      <c r="Q48" s="1595"/>
      <c r="R48" s="1595"/>
      <c r="S48" s="1595"/>
      <c r="T48" s="1595"/>
      <c r="U48" s="1595"/>
      <c r="V48" s="1595"/>
      <c r="W48" s="1595"/>
      <c r="X48" s="1595"/>
      <c r="Y48" s="1595"/>
      <c r="Z48" s="1595"/>
      <c r="AA48" s="1595"/>
      <c r="AB48" s="1595"/>
      <c r="AC48" s="1595"/>
      <c r="AD48" s="1595"/>
      <c r="AE48" s="1595"/>
      <c r="AF48" s="1595"/>
      <c r="AG48" s="1595"/>
      <c r="AH48" s="1595"/>
      <c r="AI48" s="1595"/>
      <c r="AJ48" s="1595"/>
      <c r="AK48" s="1595"/>
      <c r="AL48" s="1595"/>
      <c r="AM48" s="1595"/>
      <c r="AN48" s="1595"/>
      <c r="AO48" s="1595"/>
      <c r="AP48" s="1595"/>
      <c r="AQ48" s="1595"/>
      <c r="AR48" s="1595"/>
      <c r="AS48" s="1595"/>
      <c r="AT48" s="1595"/>
      <c r="AU48" s="1595"/>
      <c r="AV48" s="1595"/>
      <c r="AW48" s="1595"/>
      <c r="AX48" s="1595"/>
      <c r="AY48" s="1595"/>
      <c r="AZ48" s="1595"/>
      <c r="BA48" s="1595"/>
      <c r="BB48" s="1595"/>
      <c r="BC48" s="1595"/>
      <c r="BD48" s="1595"/>
      <c r="BE48" s="1595"/>
      <c r="BF48" s="1595"/>
      <c r="BG48" s="1595"/>
      <c r="BH48" s="1595"/>
      <c r="BI48" s="1595"/>
      <c r="BJ48" s="1595"/>
      <c r="BK48" s="1595"/>
      <c r="BL48" s="1595"/>
      <c r="BM48" s="1595"/>
      <c r="BN48" s="1595"/>
      <c r="BO48" s="1595"/>
      <c r="BP48" s="1595"/>
      <c r="BQ48" s="1595"/>
      <c r="BR48" s="1595"/>
      <c r="BS48" s="1595"/>
      <c r="BT48" s="1595"/>
      <c r="BU48" s="1595"/>
      <c r="BV48" s="1595"/>
      <c r="BW48" s="1595"/>
      <c r="BX48" s="1595"/>
      <c r="BY48" s="1595"/>
      <c r="BZ48" s="1595"/>
      <c r="CA48" s="1595"/>
      <c r="CB48" s="1595"/>
      <c r="CC48" s="1595"/>
      <c r="CD48" s="1595"/>
      <c r="CE48" s="1595"/>
      <c r="CF48" s="1595"/>
      <c r="CG48" s="1595"/>
      <c r="CH48" s="1595"/>
      <c r="CI48" s="1595"/>
      <c r="CJ48" s="1595"/>
      <c r="CK48" s="1595"/>
      <c r="CL48" s="1595"/>
      <c r="CM48" s="1595"/>
      <c r="CN48" s="1595"/>
      <c r="CO48" s="1595"/>
      <c r="CP48" s="1595"/>
      <c r="CQ48" s="1595"/>
      <c r="CR48" s="1595"/>
      <c r="CS48" s="1595"/>
      <c r="CT48" s="1595"/>
      <c r="CU48" s="1595"/>
      <c r="CV48" s="1595"/>
      <c r="CW48" s="1595"/>
      <c r="CX48" s="1595"/>
      <c r="CY48" s="1595"/>
      <c r="CZ48" s="1595"/>
      <c r="DA48" s="1595"/>
      <c r="DB48" s="1595"/>
      <c r="DC48" s="1595"/>
      <c r="DD48" s="1595"/>
      <c r="DE48" s="1595"/>
      <c r="DF48" s="1595"/>
      <c r="DG48" s="1595"/>
      <c r="DH48" s="1595"/>
      <c r="DI48" s="1595"/>
      <c r="DJ48" s="1595"/>
      <c r="DK48" s="1595"/>
      <c r="DL48" s="1595"/>
      <c r="DM48" s="1595"/>
      <c r="DN48" s="1595"/>
      <c r="DO48" s="1595"/>
      <c r="DP48" s="1595"/>
      <c r="DQ48" s="1595"/>
      <c r="DR48" s="1595"/>
      <c r="DS48" s="1595"/>
      <c r="DT48" s="1595"/>
      <c r="DU48" s="1595"/>
      <c r="DV48" s="1595"/>
      <c r="DW48" s="1595"/>
      <c r="DX48" s="1595"/>
      <c r="DY48" s="1595"/>
      <c r="DZ48" s="1595"/>
      <c r="EA48" s="1595"/>
      <c r="EB48" s="1595"/>
      <c r="EC48" s="1595"/>
      <c r="ED48" s="1595"/>
      <c r="EE48" s="1595"/>
      <c r="EF48" s="1595"/>
      <c r="EG48" s="1595"/>
      <c r="EH48" s="1595"/>
      <c r="EI48" s="1595"/>
      <c r="EJ48" s="1595"/>
      <c r="EK48" s="1595"/>
      <c r="EL48" s="1595"/>
      <c r="EM48" s="1595"/>
      <c r="EN48" s="1595"/>
      <c r="EO48" s="1595"/>
      <c r="EP48" s="1595"/>
      <c r="EQ48" s="1595"/>
      <c r="ER48" s="1595"/>
      <c r="ES48" s="1595"/>
      <c r="ET48" s="1595"/>
      <c r="EU48" s="1595"/>
      <c r="EV48" s="1595"/>
      <c r="EW48" s="1595"/>
      <c r="EX48" s="1595"/>
      <c r="EY48" s="1595"/>
      <c r="EZ48" s="1595"/>
      <c r="FA48" s="1595"/>
      <c r="FB48" s="1595"/>
      <c r="FC48" s="1595"/>
      <c r="FD48" s="1595"/>
      <c r="FE48" s="1595"/>
      <c r="FF48" s="1595"/>
      <c r="FG48" s="1595"/>
      <c r="FH48" s="1595"/>
      <c r="FI48" s="1595"/>
      <c r="FJ48" s="1595"/>
      <c r="FK48" s="1595"/>
      <c r="FL48" s="1595"/>
      <c r="FM48" s="1595"/>
      <c r="FN48" s="1595"/>
      <c r="FO48" s="1595"/>
      <c r="FP48" s="1595"/>
      <c r="FQ48" s="1595"/>
      <c r="FR48" s="1595"/>
      <c r="FS48" s="1595"/>
      <c r="FT48" s="1595"/>
      <c r="FU48" s="1595"/>
      <c r="FV48" s="1595"/>
      <c r="FW48" s="1595"/>
      <c r="FX48" s="1595"/>
      <c r="FY48" s="1595"/>
      <c r="FZ48" s="1595"/>
      <c r="GA48" s="1595"/>
      <c r="GB48" s="1595"/>
      <c r="GC48" s="1595"/>
      <c r="GD48" s="1595"/>
      <c r="GE48" s="1595"/>
      <c r="GF48" s="1595"/>
      <c r="GG48" s="1595"/>
      <c r="GH48" s="1595"/>
      <c r="GI48" s="1595"/>
      <c r="GJ48" s="1595"/>
      <c r="GK48" s="1595"/>
      <c r="GL48" s="1595"/>
      <c r="GM48" s="1595"/>
      <c r="GN48" s="1595"/>
      <c r="GO48" s="1595"/>
      <c r="GP48" s="1595"/>
      <c r="GQ48" s="1595"/>
      <c r="GR48" s="1595"/>
      <c r="GS48" s="1595"/>
      <c r="GT48" s="1595"/>
      <c r="GU48" s="1595"/>
      <c r="GV48" s="1595"/>
      <c r="GW48" s="1595"/>
      <c r="GX48" s="1595"/>
      <c r="GY48" s="1595"/>
      <c r="GZ48" s="1595"/>
      <c r="HA48" s="1595"/>
      <c r="HB48" s="1595"/>
      <c r="HC48" s="1595"/>
      <c r="HD48" s="1595"/>
      <c r="HE48" s="1595"/>
      <c r="HF48" s="1595"/>
      <c r="HG48" s="1595"/>
      <c r="HH48" s="1595"/>
      <c r="HI48" s="1595"/>
      <c r="HJ48" s="1595"/>
      <c r="HK48" s="1595"/>
      <c r="HL48" s="1595"/>
      <c r="HM48" s="1595"/>
      <c r="HN48" s="1595"/>
      <c r="HO48" s="1595"/>
      <c r="HP48" s="1595"/>
      <c r="HQ48" s="1595"/>
      <c r="HR48" s="1595"/>
      <c r="HS48" s="1595"/>
      <c r="HT48" s="1595"/>
      <c r="HU48" s="1595"/>
      <c r="HV48" s="1595"/>
      <c r="HW48" s="1595"/>
      <c r="HX48" s="1595"/>
      <c r="HY48" s="1595"/>
      <c r="HZ48" s="1595"/>
      <c r="IA48" s="1595"/>
      <c r="IB48" s="1595"/>
      <c r="IC48" s="1595"/>
      <c r="ID48" s="1595"/>
      <c r="IE48" s="1595"/>
      <c r="IF48" s="1595"/>
      <c r="IG48" s="1595"/>
      <c r="IH48" s="1595"/>
      <c r="II48" s="1595"/>
      <c r="IJ48" s="1595"/>
      <c r="IK48" s="1595"/>
      <c r="IL48" s="1595"/>
      <c r="IM48" s="1595"/>
      <c r="IN48" s="1595"/>
    </row>
    <row r="49" spans="1:248" ht="15.75" thickBot="1">
      <c r="A49" s="622" t="str">
        <f>'Data Sheet'!$A$49</f>
        <v xml:space="preserve">Annual Report of KeySpan Gas East Corporation d/b/a National Grid  </v>
      </c>
      <c r="B49" s="1595"/>
      <c r="C49" s="1595"/>
      <c r="D49" s="1595"/>
      <c r="E49" s="1595"/>
      <c r="F49" s="1595"/>
      <c r="G49" s="863"/>
      <c r="H49" s="1601"/>
      <c r="I49" s="1601"/>
      <c r="J49" s="1595"/>
      <c r="K49" s="1595"/>
      <c r="L49" s="1595"/>
      <c r="M49" s="1595"/>
      <c r="N49" s="1595"/>
      <c r="O49" s="1595"/>
      <c r="P49" s="1595"/>
      <c r="Q49" s="1595"/>
      <c r="R49" s="1595"/>
      <c r="S49" s="1595"/>
      <c r="T49" s="1595"/>
      <c r="U49" s="1595"/>
      <c r="V49" s="1595"/>
      <c r="W49" s="1595"/>
      <c r="X49" s="1595"/>
      <c r="Y49" s="1595"/>
      <c r="Z49" s="1595"/>
      <c r="AA49" s="1595"/>
      <c r="AB49" s="1595"/>
      <c r="AC49" s="1595"/>
      <c r="AD49" s="1595"/>
      <c r="AE49" s="1595"/>
      <c r="AF49" s="1595"/>
      <c r="AG49" s="1595"/>
      <c r="AH49" s="1595"/>
      <c r="AI49" s="1595"/>
      <c r="AJ49" s="1595"/>
      <c r="AK49" s="1595"/>
      <c r="AL49" s="1595"/>
      <c r="AM49" s="1595"/>
      <c r="AN49" s="1595"/>
      <c r="AO49" s="1595"/>
      <c r="AP49" s="1595"/>
      <c r="AQ49" s="1595"/>
      <c r="AR49" s="1595"/>
      <c r="AS49" s="1595"/>
      <c r="AT49" s="1595"/>
      <c r="AU49" s="1595"/>
      <c r="AV49" s="1595"/>
      <c r="AW49" s="1595"/>
      <c r="AX49" s="1595"/>
      <c r="AY49" s="1595"/>
      <c r="AZ49" s="1595"/>
      <c r="BA49" s="1595"/>
      <c r="BB49" s="1595"/>
      <c r="BC49" s="1595"/>
      <c r="BD49" s="1595"/>
      <c r="BE49" s="1595"/>
      <c r="BF49" s="1595"/>
      <c r="BG49" s="1595"/>
      <c r="BH49" s="1595"/>
      <c r="BI49" s="1595"/>
      <c r="BJ49" s="1595"/>
      <c r="BK49" s="1595"/>
      <c r="BL49" s="1595"/>
      <c r="BM49" s="1595"/>
      <c r="BN49" s="1595"/>
      <c r="BO49" s="1595"/>
      <c r="BP49" s="1595"/>
      <c r="BQ49" s="1595"/>
      <c r="BR49" s="1595"/>
      <c r="BS49" s="1595"/>
      <c r="BT49" s="1595"/>
      <c r="BU49" s="1595"/>
      <c r="BV49" s="1595"/>
      <c r="BW49" s="1595"/>
      <c r="BX49" s="1595"/>
      <c r="BY49" s="1595"/>
      <c r="BZ49" s="1595"/>
      <c r="CA49" s="1595"/>
      <c r="CB49" s="1595"/>
      <c r="CC49" s="1595"/>
      <c r="CD49" s="1595"/>
      <c r="CE49" s="1595"/>
      <c r="CF49" s="1595"/>
      <c r="CG49" s="1595"/>
      <c r="CH49" s="1595"/>
      <c r="CI49" s="1595"/>
      <c r="CJ49" s="1595"/>
      <c r="CK49" s="1595"/>
      <c r="CL49" s="1595"/>
      <c r="CM49" s="1595"/>
      <c r="CN49" s="1595"/>
      <c r="CO49" s="1595"/>
      <c r="CP49" s="1595"/>
      <c r="CQ49" s="1595"/>
      <c r="CR49" s="1595"/>
      <c r="CS49" s="1595"/>
      <c r="CT49" s="1595"/>
      <c r="CU49" s="1595"/>
      <c r="CV49" s="1595"/>
      <c r="CW49" s="1595"/>
      <c r="CX49" s="1595"/>
      <c r="CY49" s="1595"/>
      <c r="CZ49" s="1595"/>
      <c r="DA49" s="1595"/>
      <c r="DB49" s="1595"/>
      <c r="DC49" s="1595"/>
      <c r="DD49" s="1595"/>
      <c r="DE49" s="1595"/>
      <c r="DF49" s="1595"/>
      <c r="DG49" s="1595"/>
      <c r="DH49" s="1595"/>
      <c r="DI49" s="1595"/>
      <c r="DJ49" s="1595"/>
      <c r="DK49" s="1595"/>
      <c r="DL49" s="1595"/>
      <c r="DM49" s="1595"/>
      <c r="DN49" s="1595"/>
      <c r="DO49" s="1595"/>
      <c r="DP49" s="1595"/>
      <c r="DQ49" s="1595"/>
      <c r="DR49" s="1595"/>
      <c r="DS49" s="1595"/>
      <c r="DT49" s="1595"/>
      <c r="DU49" s="1595"/>
      <c r="DV49" s="1595"/>
      <c r="DW49" s="1595"/>
      <c r="DX49" s="1595"/>
      <c r="DY49" s="1595"/>
      <c r="DZ49" s="1595"/>
      <c r="EA49" s="1595"/>
      <c r="EB49" s="1595"/>
      <c r="EC49" s="1595"/>
      <c r="ED49" s="1595"/>
      <c r="EE49" s="1595"/>
      <c r="EF49" s="1595"/>
      <c r="EG49" s="1595"/>
      <c r="EH49" s="1595"/>
      <c r="EI49" s="1595"/>
      <c r="EJ49" s="1595"/>
      <c r="EK49" s="1595"/>
      <c r="EL49" s="1595"/>
      <c r="EM49" s="1595"/>
      <c r="EN49" s="1595"/>
      <c r="EO49" s="1595"/>
      <c r="EP49" s="1595"/>
      <c r="EQ49" s="1595"/>
      <c r="ER49" s="1595"/>
      <c r="ES49" s="1595"/>
      <c r="ET49" s="1595"/>
      <c r="EU49" s="1595"/>
      <c r="EV49" s="1595"/>
      <c r="EW49" s="1595"/>
      <c r="EX49" s="1595"/>
      <c r="EY49" s="1595"/>
      <c r="EZ49" s="1595"/>
      <c r="FA49" s="1595"/>
      <c r="FB49" s="1595"/>
      <c r="FC49" s="1595"/>
      <c r="FD49" s="1595"/>
      <c r="FE49" s="1595"/>
      <c r="FF49" s="1595"/>
      <c r="FG49" s="1595"/>
      <c r="FH49" s="1595"/>
      <c r="FI49" s="1595"/>
      <c r="FJ49" s="1595"/>
      <c r="FK49" s="1595"/>
      <c r="FL49" s="1595"/>
      <c r="FM49" s="1595"/>
      <c r="FN49" s="1595"/>
      <c r="FO49" s="1595"/>
      <c r="FP49" s="1595"/>
      <c r="FQ49" s="1595"/>
      <c r="FR49" s="1595"/>
      <c r="FS49" s="1595"/>
      <c r="FT49" s="1595"/>
      <c r="FU49" s="1595"/>
      <c r="FV49" s="1595"/>
      <c r="FW49" s="1595"/>
      <c r="FX49" s="1595"/>
      <c r="FY49" s="1595"/>
      <c r="FZ49" s="1595"/>
      <c r="GA49" s="1595"/>
      <c r="GB49" s="1595"/>
      <c r="GC49" s="1595"/>
      <c r="GD49" s="1595"/>
      <c r="GE49" s="1595"/>
      <c r="GF49" s="1595"/>
      <c r="GG49" s="1595"/>
      <c r="GH49" s="1595"/>
      <c r="GI49" s="1595"/>
      <c r="GJ49" s="1595"/>
      <c r="GK49" s="1595"/>
      <c r="GL49" s="1595"/>
      <c r="GM49" s="1595"/>
      <c r="GN49" s="1595"/>
      <c r="GO49" s="1595"/>
      <c r="GP49" s="1595"/>
      <c r="GQ49" s="1595"/>
      <c r="GR49" s="1595"/>
      <c r="GS49" s="1595"/>
      <c r="GT49" s="1595"/>
      <c r="GU49" s="1595"/>
      <c r="GV49" s="1595"/>
      <c r="GW49" s="1595"/>
      <c r="GX49" s="1595"/>
      <c r="GY49" s="1595"/>
      <c r="GZ49" s="1595"/>
      <c r="HA49" s="1595"/>
      <c r="HB49" s="1595"/>
      <c r="HC49" s="1595"/>
      <c r="HD49" s="1595"/>
      <c r="HE49" s="1595"/>
      <c r="HF49" s="1595"/>
      <c r="HG49" s="1595"/>
      <c r="HH49" s="1595"/>
      <c r="HI49" s="1595"/>
      <c r="HJ49" s="1595"/>
      <c r="HK49" s="1595"/>
      <c r="HL49" s="1595"/>
      <c r="HM49" s="1595"/>
      <c r="HN49" s="1595"/>
      <c r="HO49" s="1595"/>
      <c r="HP49" s="1595"/>
      <c r="HQ49" s="1595"/>
      <c r="HR49" s="1595"/>
      <c r="HS49" s="1595"/>
      <c r="HT49" s="1595"/>
      <c r="HU49" s="1595"/>
      <c r="HV49" s="1595"/>
      <c r="HW49" s="1595"/>
      <c r="HX49" s="1595"/>
      <c r="HY49" s="1595"/>
      <c r="HZ49" s="1595"/>
      <c r="IA49" s="1595"/>
      <c r="IB49" s="1595"/>
      <c r="IC49" s="1595"/>
      <c r="ID49" s="1595"/>
      <c r="IE49" s="1595"/>
      <c r="IF49" s="1595"/>
      <c r="IG49" s="1595"/>
      <c r="IH49" s="1595"/>
      <c r="II49" s="1595"/>
      <c r="IJ49" s="1595"/>
      <c r="IK49" s="1595"/>
      <c r="IL49" s="1595"/>
      <c r="IM49" s="1595"/>
      <c r="IN49" s="1595"/>
    </row>
    <row r="50" spans="1:248">
      <c r="A50" s="1597"/>
      <c r="B50" s="1598"/>
      <c r="C50" s="1598"/>
      <c r="D50" s="1598"/>
      <c r="E50" s="1598"/>
      <c r="F50" s="1598"/>
      <c r="G50" s="1598"/>
      <c r="H50" s="1598"/>
      <c r="I50" s="1599"/>
      <c r="J50" s="1595"/>
      <c r="K50" s="1595"/>
      <c r="L50" s="1595"/>
      <c r="M50" s="1595"/>
      <c r="N50" s="1595"/>
      <c r="O50" s="1595"/>
      <c r="P50" s="1595"/>
      <c r="Q50" s="1595"/>
      <c r="R50" s="1595"/>
      <c r="S50" s="1595"/>
      <c r="T50" s="1595"/>
      <c r="U50" s="1595"/>
      <c r="V50" s="1595"/>
      <c r="W50" s="1595"/>
      <c r="X50" s="1595"/>
      <c r="Y50" s="1595"/>
      <c r="Z50" s="1595"/>
      <c r="AA50" s="1595"/>
      <c r="AB50" s="1595"/>
      <c r="AC50" s="1595"/>
      <c r="AD50" s="1595"/>
      <c r="AE50" s="1595"/>
      <c r="AF50" s="1595"/>
      <c r="AG50" s="1595"/>
      <c r="AH50" s="1595"/>
      <c r="AI50" s="1595"/>
      <c r="AJ50" s="1595"/>
      <c r="AK50" s="1595"/>
      <c r="AL50" s="1595"/>
      <c r="AM50" s="1595"/>
      <c r="AN50" s="1595"/>
      <c r="AO50" s="1595"/>
      <c r="AP50" s="1595"/>
      <c r="AQ50" s="1595"/>
      <c r="AR50" s="1595"/>
      <c r="AS50" s="1595"/>
      <c r="AT50" s="1595"/>
      <c r="AU50" s="1595"/>
      <c r="AV50" s="1595"/>
      <c r="AW50" s="1595"/>
      <c r="AX50" s="1595"/>
      <c r="AY50" s="1595"/>
      <c r="AZ50" s="1595"/>
      <c r="BA50" s="1595"/>
      <c r="BB50" s="1595"/>
      <c r="BC50" s="1595"/>
      <c r="BD50" s="1595"/>
      <c r="BE50" s="1595"/>
      <c r="BF50" s="1595"/>
      <c r="BG50" s="1595"/>
      <c r="BH50" s="1595"/>
      <c r="BI50" s="1595"/>
      <c r="BJ50" s="1595"/>
      <c r="BK50" s="1595"/>
      <c r="BL50" s="1595"/>
      <c r="BM50" s="1595"/>
      <c r="BN50" s="1595"/>
      <c r="BO50" s="1595"/>
      <c r="BP50" s="1595"/>
      <c r="BQ50" s="1595"/>
      <c r="BR50" s="1595"/>
      <c r="BS50" s="1595"/>
      <c r="BT50" s="1595"/>
      <c r="BU50" s="1595"/>
      <c r="BV50" s="1595"/>
      <c r="BW50" s="1595"/>
      <c r="BX50" s="1595"/>
      <c r="BY50" s="1595"/>
      <c r="BZ50" s="1595"/>
      <c r="CA50" s="1595"/>
      <c r="CB50" s="1595"/>
      <c r="CC50" s="1595"/>
      <c r="CD50" s="1595"/>
      <c r="CE50" s="1595"/>
      <c r="CF50" s="1595"/>
      <c r="CG50" s="1595"/>
      <c r="CH50" s="1595"/>
      <c r="CI50" s="1595"/>
      <c r="CJ50" s="1595"/>
      <c r="CK50" s="1595"/>
      <c r="CL50" s="1595"/>
      <c r="CM50" s="1595"/>
      <c r="CN50" s="1595"/>
      <c r="CO50" s="1595"/>
      <c r="CP50" s="1595"/>
      <c r="CQ50" s="1595"/>
      <c r="CR50" s="1595"/>
      <c r="CS50" s="1595"/>
      <c r="CT50" s="1595"/>
      <c r="CU50" s="1595"/>
      <c r="CV50" s="1595"/>
      <c r="CW50" s="1595"/>
      <c r="CX50" s="1595"/>
      <c r="CY50" s="1595"/>
      <c r="CZ50" s="1595"/>
      <c r="DA50" s="1595"/>
      <c r="DB50" s="1595"/>
      <c r="DC50" s="1595"/>
      <c r="DD50" s="1595"/>
      <c r="DE50" s="1595"/>
      <c r="DF50" s="1595"/>
      <c r="DG50" s="1595"/>
      <c r="DH50" s="1595"/>
      <c r="DI50" s="1595"/>
      <c r="DJ50" s="1595"/>
      <c r="DK50" s="1595"/>
      <c r="DL50" s="1595"/>
      <c r="DM50" s="1595"/>
      <c r="DN50" s="1595"/>
      <c r="DO50" s="1595"/>
      <c r="DP50" s="1595"/>
      <c r="DQ50" s="1595"/>
      <c r="DR50" s="1595"/>
      <c r="DS50" s="1595"/>
      <c r="DT50" s="1595"/>
      <c r="DU50" s="1595"/>
      <c r="DV50" s="1595"/>
      <c r="DW50" s="1595"/>
      <c r="DX50" s="1595"/>
      <c r="DY50" s="1595"/>
      <c r="DZ50" s="1595"/>
      <c r="EA50" s="1595"/>
      <c r="EB50" s="1595"/>
      <c r="EC50" s="1595"/>
      <c r="ED50" s="1595"/>
      <c r="EE50" s="1595"/>
      <c r="EF50" s="1595"/>
      <c r="EG50" s="1595"/>
      <c r="EH50" s="1595"/>
      <c r="EI50" s="1595"/>
      <c r="EJ50" s="1595"/>
      <c r="EK50" s="1595"/>
      <c r="EL50" s="1595"/>
      <c r="EM50" s="1595"/>
      <c r="EN50" s="1595"/>
      <c r="EO50" s="1595"/>
      <c r="EP50" s="1595"/>
      <c r="EQ50" s="1595"/>
      <c r="ER50" s="1595"/>
      <c r="ES50" s="1595"/>
      <c r="ET50" s="1595"/>
      <c r="EU50" s="1595"/>
      <c r="EV50" s="1595"/>
      <c r="EW50" s="1595"/>
      <c r="EX50" s="1595"/>
      <c r="EY50" s="1595"/>
      <c r="EZ50" s="1595"/>
      <c r="FA50" s="1595"/>
      <c r="FB50" s="1595"/>
      <c r="FC50" s="1595"/>
      <c r="FD50" s="1595"/>
      <c r="FE50" s="1595"/>
      <c r="FF50" s="1595"/>
      <c r="FG50" s="1595"/>
      <c r="FH50" s="1595"/>
      <c r="FI50" s="1595"/>
      <c r="FJ50" s="1595"/>
      <c r="FK50" s="1595"/>
      <c r="FL50" s="1595"/>
      <c r="FM50" s="1595"/>
      <c r="FN50" s="1595"/>
      <c r="FO50" s="1595"/>
      <c r="FP50" s="1595"/>
      <c r="FQ50" s="1595"/>
      <c r="FR50" s="1595"/>
      <c r="FS50" s="1595"/>
      <c r="FT50" s="1595"/>
      <c r="FU50" s="1595"/>
      <c r="FV50" s="1595"/>
      <c r="FW50" s="1595"/>
      <c r="FX50" s="1595"/>
      <c r="FY50" s="1595"/>
      <c r="FZ50" s="1595"/>
      <c r="GA50" s="1595"/>
      <c r="GB50" s="1595"/>
      <c r="GC50" s="1595"/>
      <c r="GD50" s="1595"/>
      <c r="GE50" s="1595"/>
      <c r="GF50" s="1595"/>
      <c r="GG50" s="1595"/>
      <c r="GH50" s="1595"/>
      <c r="GI50" s="1595"/>
      <c r="GJ50" s="1595"/>
      <c r="GK50" s="1595"/>
      <c r="GL50" s="1595"/>
      <c r="GM50" s="1595"/>
      <c r="GN50" s="1595"/>
      <c r="GO50" s="1595"/>
      <c r="GP50" s="1595"/>
      <c r="GQ50" s="1595"/>
      <c r="GR50" s="1595"/>
      <c r="GS50" s="1595"/>
      <c r="GT50" s="1595"/>
      <c r="GU50" s="1595"/>
      <c r="GV50" s="1595"/>
      <c r="GW50" s="1595"/>
      <c r="GX50" s="1595"/>
      <c r="GY50" s="1595"/>
      <c r="GZ50" s="1595"/>
      <c r="HA50" s="1595"/>
      <c r="HB50" s="1595"/>
      <c r="HC50" s="1595"/>
      <c r="HD50" s="1595"/>
      <c r="HE50" s="1595"/>
      <c r="HF50" s="1595"/>
      <c r="HG50" s="1595"/>
      <c r="HH50" s="1595"/>
      <c r="HI50" s="1595"/>
      <c r="HJ50" s="1595"/>
      <c r="HK50" s="1595"/>
      <c r="HL50" s="1595"/>
      <c r="HM50" s="1595"/>
      <c r="HN50" s="1595"/>
      <c r="HO50" s="1595"/>
      <c r="HP50" s="1595"/>
      <c r="HQ50" s="1595"/>
      <c r="HR50" s="1595"/>
      <c r="HS50" s="1595"/>
      <c r="HT50" s="1595"/>
      <c r="HU50" s="1595"/>
      <c r="HV50" s="1595"/>
      <c r="HW50" s="1595"/>
      <c r="HX50" s="1595"/>
      <c r="HY50" s="1595"/>
      <c r="HZ50" s="1595"/>
      <c r="IA50" s="1595"/>
      <c r="IB50" s="1595"/>
      <c r="IC50" s="1595"/>
      <c r="ID50" s="1595"/>
      <c r="IE50" s="1595"/>
      <c r="IF50" s="1595"/>
      <c r="IG50" s="1595"/>
      <c r="IH50" s="1595"/>
      <c r="II50" s="1595"/>
      <c r="IJ50" s="1595"/>
      <c r="IK50" s="1595"/>
      <c r="IL50" s="1595"/>
      <c r="IM50" s="1595"/>
      <c r="IN50" s="1595"/>
    </row>
    <row r="51" spans="1:248">
      <c r="A51" s="1674" t="s">
        <v>2529</v>
      </c>
      <c r="B51" s="1675"/>
      <c r="C51" s="1675"/>
      <c r="D51" s="1675"/>
      <c r="E51" s="1675"/>
      <c r="F51" s="1675"/>
      <c r="G51" s="1675"/>
      <c r="H51" s="1675"/>
      <c r="I51" s="1676"/>
      <c r="J51" s="1595"/>
      <c r="K51" s="1595"/>
      <c r="L51" s="1595"/>
      <c r="M51" s="1595"/>
      <c r="N51" s="1595"/>
      <c r="O51" s="1595"/>
      <c r="P51" s="1595"/>
      <c r="Q51" s="1595"/>
      <c r="R51" s="1595"/>
      <c r="S51" s="1595"/>
      <c r="T51" s="1595"/>
      <c r="U51" s="1595"/>
      <c r="V51" s="1595"/>
      <c r="W51" s="1595"/>
      <c r="X51" s="1595"/>
      <c r="Y51" s="1595"/>
      <c r="Z51" s="1595"/>
      <c r="AA51" s="1595"/>
      <c r="AB51" s="1595"/>
      <c r="AC51" s="1595"/>
      <c r="AD51" s="1595"/>
      <c r="AE51" s="1595"/>
      <c r="AF51" s="1595"/>
      <c r="AG51" s="1595"/>
      <c r="AH51" s="1595"/>
      <c r="AI51" s="1595"/>
      <c r="AJ51" s="1595"/>
      <c r="AK51" s="1595"/>
      <c r="AL51" s="1595"/>
      <c r="AM51" s="1595"/>
      <c r="AN51" s="1595"/>
      <c r="AO51" s="1595"/>
      <c r="AP51" s="1595"/>
      <c r="AQ51" s="1595"/>
      <c r="AR51" s="1595"/>
      <c r="AS51" s="1595"/>
      <c r="AT51" s="1595"/>
      <c r="AU51" s="1595"/>
      <c r="AV51" s="1595"/>
      <c r="AW51" s="1595"/>
      <c r="AX51" s="1595"/>
      <c r="AY51" s="1595"/>
      <c r="AZ51" s="1595"/>
      <c r="BA51" s="1595"/>
      <c r="BB51" s="1595"/>
      <c r="BC51" s="1595"/>
      <c r="BD51" s="1595"/>
      <c r="BE51" s="1595"/>
      <c r="BF51" s="1595"/>
      <c r="BG51" s="1595"/>
      <c r="BH51" s="1595"/>
      <c r="BI51" s="1595"/>
      <c r="BJ51" s="1595"/>
      <c r="BK51" s="1595"/>
      <c r="BL51" s="1595"/>
      <c r="BM51" s="1595"/>
      <c r="BN51" s="1595"/>
      <c r="BO51" s="1595"/>
      <c r="BP51" s="1595"/>
      <c r="BQ51" s="1595"/>
      <c r="BR51" s="1595"/>
      <c r="BS51" s="1595"/>
      <c r="BT51" s="1595"/>
      <c r="BU51" s="1595"/>
      <c r="BV51" s="1595"/>
      <c r="BW51" s="1595"/>
      <c r="BX51" s="1595"/>
      <c r="BY51" s="1595"/>
      <c r="BZ51" s="1595"/>
      <c r="CA51" s="1595"/>
      <c r="CB51" s="1595"/>
      <c r="CC51" s="1595"/>
      <c r="CD51" s="1595"/>
      <c r="CE51" s="1595"/>
      <c r="CF51" s="1595"/>
      <c r="CG51" s="1595"/>
      <c r="CH51" s="1595"/>
      <c r="CI51" s="1595"/>
      <c r="CJ51" s="1595"/>
      <c r="CK51" s="1595"/>
      <c r="CL51" s="1595"/>
      <c r="CM51" s="1595"/>
      <c r="CN51" s="1595"/>
      <c r="CO51" s="1595"/>
      <c r="CP51" s="1595"/>
      <c r="CQ51" s="1595"/>
      <c r="CR51" s="1595"/>
      <c r="CS51" s="1595"/>
      <c r="CT51" s="1595"/>
      <c r="CU51" s="1595"/>
      <c r="CV51" s="1595"/>
      <c r="CW51" s="1595"/>
      <c r="CX51" s="1595"/>
      <c r="CY51" s="1595"/>
      <c r="CZ51" s="1595"/>
      <c r="DA51" s="1595"/>
      <c r="DB51" s="1595"/>
      <c r="DC51" s="1595"/>
      <c r="DD51" s="1595"/>
      <c r="DE51" s="1595"/>
      <c r="DF51" s="1595"/>
      <c r="DG51" s="1595"/>
      <c r="DH51" s="1595"/>
      <c r="DI51" s="1595"/>
      <c r="DJ51" s="1595"/>
      <c r="DK51" s="1595"/>
      <c r="DL51" s="1595"/>
      <c r="DM51" s="1595"/>
      <c r="DN51" s="1595"/>
      <c r="DO51" s="1595"/>
      <c r="DP51" s="1595"/>
      <c r="DQ51" s="1595"/>
      <c r="DR51" s="1595"/>
      <c r="DS51" s="1595"/>
      <c r="DT51" s="1595"/>
      <c r="DU51" s="1595"/>
      <c r="DV51" s="1595"/>
      <c r="DW51" s="1595"/>
      <c r="DX51" s="1595"/>
      <c r="DY51" s="1595"/>
      <c r="DZ51" s="1595"/>
      <c r="EA51" s="1595"/>
      <c r="EB51" s="1595"/>
      <c r="EC51" s="1595"/>
      <c r="ED51" s="1595"/>
      <c r="EE51" s="1595"/>
      <c r="EF51" s="1595"/>
      <c r="EG51" s="1595"/>
      <c r="EH51" s="1595"/>
      <c r="EI51" s="1595"/>
      <c r="EJ51" s="1595"/>
      <c r="EK51" s="1595"/>
      <c r="EL51" s="1595"/>
      <c r="EM51" s="1595"/>
      <c r="EN51" s="1595"/>
      <c r="EO51" s="1595"/>
      <c r="EP51" s="1595"/>
      <c r="EQ51" s="1595"/>
      <c r="ER51" s="1595"/>
      <c r="ES51" s="1595"/>
      <c r="ET51" s="1595"/>
      <c r="EU51" s="1595"/>
      <c r="EV51" s="1595"/>
      <c r="EW51" s="1595"/>
      <c r="EX51" s="1595"/>
      <c r="EY51" s="1595"/>
      <c r="EZ51" s="1595"/>
      <c r="FA51" s="1595"/>
      <c r="FB51" s="1595"/>
      <c r="FC51" s="1595"/>
      <c r="FD51" s="1595"/>
      <c r="FE51" s="1595"/>
      <c r="FF51" s="1595"/>
      <c r="FG51" s="1595"/>
      <c r="FH51" s="1595"/>
      <c r="FI51" s="1595"/>
      <c r="FJ51" s="1595"/>
      <c r="FK51" s="1595"/>
      <c r="FL51" s="1595"/>
      <c r="FM51" s="1595"/>
      <c r="FN51" s="1595"/>
      <c r="FO51" s="1595"/>
      <c r="FP51" s="1595"/>
      <c r="FQ51" s="1595"/>
      <c r="FR51" s="1595"/>
      <c r="FS51" s="1595"/>
      <c r="FT51" s="1595"/>
      <c r="FU51" s="1595"/>
      <c r="FV51" s="1595"/>
      <c r="FW51" s="1595"/>
      <c r="FX51" s="1595"/>
      <c r="FY51" s="1595"/>
      <c r="FZ51" s="1595"/>
      <c r="GA51" s="1595"/>
      <c r="GB51" s="1595"/>
      <c r="GC51" s="1595"/>
      <c r="GD51" s="1595"/>
      <c r="GE51" s="1595"/>
      <c r="GF51" s="1595"/>
      <c r="GG51" s="1595"/>
      <c r="GH51" s="1595"/>
      <c r="GI51" s="1595"/>
      <c r="GJ51" s="1595"/>
      <c r="GK51" s="1595"/>
      <c r="GL51" s="1595"/>
      <c r="GM51" s="1595"/>
      <c r="GN51" s="1595"/>
      <c r="GO51" s="1595"/>
      <c r="GP51" s="1595"/>
      <c r="GQ51" s="1595"/>
      <c r="GR51" s="1595"/>
      <c r="GS51" s="1595"/>
      <c r="GT51" s="1595"/>
      <c r="GU51" s="1595"/>
      <c r="GV51" s="1595"/>
      <c r="GW51" s="1595"/>
      <c r="GX51" s="1595"/>
      <c r="GY51" s="1595"/>
      <c r="GZ51" s="1595"/>
      <c r="HA51" s="1595"/>
      <c r="HB51" s="1595"/>
      <c r="HC51" s="1595"/>
      <c r="HD51" s="1595"/>
      <c r="HE51" s="1595"/>
      <c r="HF51" s="1595"/>
      <c r="HG51" s="1595"/>
      <c r="HH51" s="1595"/>
      <c r="HI51" s="1595"/>
      <c r="HJ51" s="1595"/>
      <c r="HK51" s="1595"/>
      <c r="HL51" s="1595"/>
      <c r="HM51" s="1595"/>
      <c r="HN51" s="1595"/>
      <c r="HO51" s="1595"/>
      <c r="HP51" s="1595"/>
      <c r="HQ51" s="1595"/>
      <c r="HR51" s="1595"/>
      <c r="HS51" s="1595"/>
      <c r="HT51" s="1595"/>
      <c r="HU51" s="1595"/>
      <c r="HV51" s="1595"/>
      <c r="HW51" s="1595"/>
      <c r="HX51" s="1595"/>
      <c r="HY51" s="1595"/>
      <c r="HZ51" s="1595"/>
      <c r="IA51" s="1595"/>
      <c r="IB51" s="1595"/>
      <c r="IC51" s="1595"/>
      <c r="ID51" s="1595"/>
      <c r="IE51" s="1595"/>
      <c r="IF51" s="1595"/>
      <c r="IG51" s="1595"/>
      <c r="IH51" s="1595"/>
      <c r="II51" s="1595"/>
      <c r="IJ51" s="1595"/>
      <c r="IK51" s="1595"/>
      <c r="IL51" s="1595"/>
      <c r="IM51" s="1595"/>
      <c r="IN51" s="1595"/>
    </row>
    <row r="52" spans="1:248">
      <c r="A52" s="1611"/>
      <c r="B52" s="1612"/>
      <c r="C52" s="1612"/>
      <c r="D52" s="1612"/>
      <c r="E52" s="1612"/>
      <c r="F52" s="1612"/>
      <c r="G52" s="1612"/>
      <c r="H52" s="1612"/>
      <c r="I52" s="1613"/>
      <c r="J52" s="1595"/>
      <c r="K52" s="1595"/>
      <c r="L52" s="1595"/>
      <c r="M52" s="1595"/>
      <c r="N52" s="1595"/>
      <c r="O52" s="1595"/>
      <c r="P52" s="1595"/>
      <c r="Q52" s="1595"/>
      <c r="R52" s="1595"/>
      <c r="S52" s="1595"/>
      <c r="T52" s="1595"/>
      <c r="U52" s="1595"/>
      <c r="V52" s="1595"/>
      <c r="W52" s="1595"/>
      <c r="X52" s="1595"/>
      <c r="Y52" s="1595"/>
      <c r="Z52" s="1595"/>
      <c r="AA52" s="1595"/>
      <c r="AB52" s="1595"/>
      <c r="AC52" s="1595"/>
      <c r="AD52" s="1595"/>
      <c r="AE52" s="1595"/>
      <c r="AF52" s="1595"/>
      <c r="AG52" s="1595"/>
      <c r="AH52" s="1595"/>
      <c r="AI52" s="1595"/>
      <c r="AJ52" s="1595"/>
      <c r="AK52" s="1595"/>
      <c r="AL52" s="1595"/>
      <c r="AM52" s="1595"/>
      <c r="AN52" s="1595"/>
      <c r="AO52" s="1595"/>
      <c r="AP52" s="1595"/>
      <c r="AQ52" s="1595"/>
      <c r="AR52" s="1595"/>
      <c r="AS52" s="1595"/>
      <c r="AT52" s="1595"/>
      <c r="AU52" s="1595"/>
      <c r="AV52" s="1595"/>
      <c r="AW52" s="1595"/>
      <c r="AX52" s="1595"/>
      <c r="AY52" s="1595"/>
      <c r="AZ52" s="1595"/>
      <c r="BA52" s="1595"/>
      <c r="BB52" s="1595"/>
      <c r="BC52" s="1595"/>
      <c r="BD52" s="1595"/>
      <c r="BE52" s="1595"/>
      <c r="BF52" s="1595"/>
      <c r="BG52" s="1595"/>
      <c r="BH52" s="1595"/>
      <c r="BI52" s="1595"/>
      <c r="BJ52" s="1595"/>
      <c r="BK52" s="1595"/>
      <c r="BL52" s="1595"/>
      <c r="BM52" s="1595"/>
      <c r="BN52" s="1595"/>
      <c r="BO52" s="1595"/>
      <c r="BP52" s="1595"/>
      <c r="BQ52" s="1595"/>
      <c r="BR52" s="1595"/>
      <c r="BS52" s="1595"/>
      <c r="BT52" s="1595"/>
      <c r="BU52" s="1595"/>
      <c r="BV52" s="1595"/>
      <c r="BW52" s="1595"/>
      <c r="BX52" s="1595"/>
      <c r="BY52" s="1595"/>
      <c r="BZ52" s="1595"/>
      <c r="CA52" s="1595"/>
      <c r="CB52" s="1595"/>
      <c r="CC52" s="1595"/>
      <c r="CD52" s="1595"/>
      <c r="CE52" s="1595"/>
      <c r="CF52" s="1595"/>
      <c r="CG52" s="1595"/>
      <c r="CH52" s="1595"/>
      <c r="CI52" s="1595"/>
      <c r="CJ52" s="1595"/>
      <c r="CK52" s="1595"/>
      <c r="CL52" s="1595"/>
      <c r="CM52" s="1595"/>
      <c r="CN52" s="1595"/>
      <c r="CO52" s="1595"/>
      <c r="CP52" s="1595"/>
      <c r="CQ52" s="1595"/>
      <c r="CR52" s="1595"/>
      <c r="CS52" s="1595"/>
      <c r="CT52" s="1595"/>
      <c r="CU52" s="1595"/>
      <c r="CV52" s="1595"/>
      <c r="CW52" s="1595"/>
      <c r="CX52" s="1595"/>
      <c r="CY52" s="1595"/>
      <c r="CZ52" s="1595"/>
      <c r="DA52" s="1595"/>
      <c r="DB52" s="1595"/>
      <c r="DC52" s="1595"/>
      <c r="DD52" s="1595"/>
      <c r="DE52" s="1595"/>
      <c r="DF52" s="1595"/>
      <c r="DG52" s="1595"/>
      <c r="DH52" s="1595"/>
      <c r="DI52" s="1595"/>
      <c r="DJ52" s="1595"/>
      <c r="DK52" s="1595"/>
      <c r="DL52" s="1595"/>
      <c r="DM52" s="1595"/>
      <c r="DN52" s="1595"/>
      <c r="DO52" s="1595"/>
      <c r="DP52" s="1595"/>
      <c r="DQ52" s="1595"/>
      <c r="DR52" s="1595"/>
      <c r="DS52" s="1595"/>
      <c r="DT52" s="1595"/>
      <c r="DU52" s="1595"/>
      <c r="DV52" s="1595"/>
      <c r="DW52" s="1595"/>
      <c r="DX52" s="1595"/>
      <c r="DY52" s="1595"/>
      <c r="DZ52" s="1595"/>
      <c r="EA52" s="1595"/>
      <c r="EB52" s="1595"/>
      <c r="EC52" s="1595"/>
      <c r="ED52" s="1595"/>
      <c r="EE52" s="1595"/>
      <c r="EF52" s="1595"/>
      <c r="EG52" s="1595"/>
      <c r="EH52" s="1595"/>
      <c r="EI52" s="1595"/>
      <c r="EJ52" s="1595"/>
      <c r="EK52" s="1595"/>
      <c r="EL52" s="1595"/>
      <c r="EM52" s="1595"/>
      <c r="EN52" s="1595"/>
      <c r="EO52" s="1595"/>
      <c r="EP52" s="1595"/>
      <c r="EQ52" s="1595"/>
      <c r="ER52" s="1595"/>
      <c r="ES52" s="1595"/>
      <c r="ET52" s="1595"/>
      <c r="EU52" s="1595"/>
      <c r="EV52" s="1595"/>
      <c r="EW52" s="1595"/>
      <c r="EX52" s="1595"/>
      <c r="EY52" s="1595"/>
      <c r="EZ52" s="1595"/>
      <c r="FA52" s="1595"/>
      <c r="FB52" s="1595"/>
      <c r="FC52" s="1595"/>
      <c r="FD52" s="1595"/>
      <c r="FE52" s="1595"/>
      <c r="FF52" s="1595"/>
      <c r="FG52" s="1595"/>
      <c r="FH52" s="1595"/>
      <c r="FI52" s="1595"/>
      <c r="FJ52" s="1595"/>
      <c r="FK52" s="1595"/>
      <c r="FL52" s="1595"/>
      <c r="FM52" s="1595"/>
      <c r="FN52" s="1595"/>
      <c r="FO52" s="1595"/>
      <c r="FP52" s="1595"/>
      <c r="FQ52" s="1595"/>
      <c r="FR52" s="1595"/>
      <c r="FS52" s="1595"/>
      <c r="FT52" s="1595"/>
      <c r="FU52" s="1595"/>
      <c r="FV52" s="1595"/>
      <c r="FW52" s="1595"/>
      <c r="FX52" s="1595"/>
      <c r="FY52" s="1595"/>
      <c r="FZ52" s="1595"/>
      <c r="GA52" s="1595"/>
      <c r="GB52" s="1595"/>
      <c r="GC52" s="1595"/>
      <c r="GD52" s="1595"/>
      <c r="GE52" s="1595"/>
      <c r="GF52" s="1595"/>
      <c r="GG52" s="1595"/>
      <c r="GH52" s="1595"/>
      <c r="GI52" s="1595"/>
      <c r="GJ52" s="1595"/>
      <c r="GK52" s="1595"/>
      <c r="GL52" s="1595"/>
      <c r="GM52" s="1595"/>
      <c r="GN52" s="1595"/>
      <c r="GO52" s="1595"/>
      <c r="GP52" s="1595"/>
      <c r="GQ52" s="1595"/>
      <c r="GR52" s="1595"/>
      <c r="GS52" s="1595"/>
      <c r="GT52" s="1595"/>
      <c r="GU52" s="1595"/>
      <c r="GV52" s="1595"/>
      <c r="GW52" s="1595"/>
      <c r="GX52" s="1595"/>
      <c r="GY52" s="1595"/>
      <c r="GZ52" s="1595"/>
      <c r="HA52" s="1595"/>
      <c r="HB52" s="1595"/>
      <c r="HC52" s="1595"/>
      <c r="HD52" s="1595"/>
      <c r="HE52" s="1595"/>
      <c r="HF52" s="1595"/>
      <c r="HG52" s="1595"/>
      <c r="HH52" s="1595"/>
      <c r="HI52" s="1595"/>
      <c r="HJ52" s="1595"/>
      <c r="HK52" s="1595"/>
      <c r="HL52" s="1595"/>
      <c r="HM52" s="1595"/>
      <c r="HN52" s="1595"/>
      <c r="HO52" s="1595"/>
      <c r="HP52" s="1595"/>
      <c r="HQ52" s="1595"/>
      <c r="HR52" s="1595"/>
      <c r="HS52" s="1595"/>
      <c r="HT52" s="1595"/>
      <c r="HU52" s="1595"/>
      <c r="HV52" s="1595"/>
      <c r="HW52" s="1595"/>
      <c r="HX52" s="1595"/>
      <c r="HY52" s="1595"/>
      <c r="HZ52" s="1595"/>
      <c r="IA52" s="1595"/>
      <c r="IB52" s="1595"/>
      <c r="IC52" s="1595"/>
      <c r="ID52" s="1595"/>
      <c r="IE52" s="1595"/>
      <c r="IF52" s="1595"/>
      <c r="IG52" s="1595"/>
      <c r="IH52" s="1595"/>
      <c r="II52" s="1595"/>
      <c r="IJ52" s="1595"/>
      <c r="IK52" s="1595"/>
      <c r="IL52" s="1595"/>
      <c r="IM52" s="1595"/>
      <c r="IN52" s="1595"/>
    </row>
    <row r="53" spans="1:248" ht="13.9" customHeight="1">
      <c r="A53" s="1604">
        <v>30</v>
      </c>
      <c r="B53" s="1662"/>
      <c r="C53" s="1615"/>
      <c r="D53" s="1615"/>
      <c r="E53" s="1615"/>
      <c r="F53" s="1615"/>
      <c r="G53" s="1615"/>
      <c r="H53" s="1615"/>
      <c r="I53" s="1605"/>
      <c r="J53" s="1595"/>
      <c r="K53" s="1595"/>
      <c r="L53" s="1595"/>
      <c r="M53" s="1595"/>
      <c r="N53" s="1595"/>
      <c r="O53" s="1595"/>
      <c r="P53" s="1595"/>
      <c r="Q53" s="1595"/>
      <c r="R53" s="1595"/>
      <c r="S53" s="1595"/>
      <c r="T53" s="1595"/>
      <c r="U53" s="1595"/>
      <c r="V53" s="1595"/>
      <c r="W53" s="1595"/>
      <c r="X53" s="1595"/>
      <c r="Y53" s="1595"/>
      <c r="Z53" s="1595"/>
      <c r="AA53" s="1595"/>
      <c r="AB53" s="1595"/>
      <c r="AC53" s="1595"/>
      <c r="AD53" s="1595"/>
      <c r="AE53" s="1595"/>
      <c r="AF53" s="1595"/>
      <c r="AG53" s="1595"/>
      <c r="AH53" s="1595"/>
      <c r="AI53" s="1595"/>
      <c r="AJ53" s="1595"/>
      <c r="AK53" s="1595"/>
      <c r="AL53" s="1595"/>
      <c r="AM53" s="1595"/>
      <c r="AN53" s="1595"/>
      <c r="AO53" s="1595"/>
      <c r="AP53" s="1595"/>
      <c r="AQ53" s="1595"/>
      <c r="AR53" s="1595"/>
      <c r="AS53" s="1595"/>
      <c r="AT53" s="1595"/>
      <c r="AU53" s="1595"/>
      <c r="AV53" s="1595"/>
      <c r="AW53" s="1595"/>
      <c r="AX53" s="1595"/>
      <c r="AY53" s="1595"/>
      <c r="AZ53" s="1595"/>
      <c r="BA53" s="1595"/>
      <c r="BB53" s="1595"/>
      <c r="BC53" s="1595"/>
      <c r="BD53" s="1595"/>
      <c r="BE53" s="1595"/>
      <c r="BF53" s="1595"/>
      <c r="BG53" s="1595"/>
      <c r="BH53" s="1595"/>
      <c r="BI53" s="1595"/>
      <c r="BJ53" s="1595"/>
      <c r="BK53" s="1595"/>
      <c r="BL53" s="1595"/>
      <c r="BM53" s="1595"/>
      <c r="BN53" s="1595"/>
      <c r="BO53" s="1595"/>
      <c r="BP53" s="1595"/>
      <c r="BQ53" s="1595"/>
      <c r="BR53" s="1595"/>
      <c r="BS53" s="1595"/>
      <c r="BT53" s="1595"/>
      <c r="BU53" s="1595"/>
      <c r="BV53" s="1595"/>
      <c r="BW53" s="1595"/>
      <c r="BX53" s="1595"/>
      <c r="BY53" s="1595"/>
      <c r="BZ53" s="1595"/>
      <c r="CA53" s="1595"/>
      <c r="CB53" s="1595"/>
      <c r="CC53" s="1595"/>
      <c r="CD53" s="1595"/>
      <c r="CE53" s="1595"/>
      <c r="CF53" s="1595"/>
      <c r="CG53" s="1595"/>
      <c r="CH53" s="1595"/>
      <c r="CI53" s="1595"/>
      <c r="CJ53" s="1595"/>
      <c r="CK53" s="1595"/>
      <c r="CL53" s="1595"/>
      <c r="CM53" s="1595"/>
      <c r="CN53" s="1595"/>
      <c r="CO53" s="1595"/>
      <c r="CP53" s="1595"/>
      <c r="CQ53" s="1595"/>
      <c r="CR53" s="1595"/>
      <c r="CS53" s="1595"/>
      <c r="CT53" s="1595"/>
      <c r="CU53" s="1595"/>
      <c r="CV53" s="1595"/>
      <c r="CW53" s="1595"/>
      <c r="CX53" s="1595"/>
      <c r="CY53" s="1595"/>
      <c r="CZ53" s="1595"/>
      <c r="DA53" s="1595"/>
      <c r="DB53" s="1595"/>
      <c r="DC53" s="1595"/>
      <c r="DD53" s="1595"/>
      <c r="DE53" s="1595"/>
      <c r="DF53" s="1595"/>
      <c r="DG53" s="1595"/>
      <c r="DH53" s="1595"/>
      <c r="DI53" s="1595"/>
      <c r="DJ53" s="1595"/>
      <c r="DK53" s="1595"/>
      <c r="DL53" s="1595"/>
      <c r="DM53" s="1595"/>
      <c r="DN53" s="1595"/>
      <c r="DO53" s="1595"/>
      <c r="DP53" s="1595"/>
      <c r="DQ53" s="1595"/>
      <c r="DR53" s="1595"/>
      <c r="DS53" s="1595"/>
      <c r="DT53" s="1595"/>
      <c r="DU53" s="1595"/>
      <c r="DV53" s="1595"/>
      <c r="DW53" s="1595"/>
      <c r="DX53" s="1595"/>
      <c r="DY53" s="1595"/>
      <c r="DZ53" s="1595"/>
      <c r="EA53" s="1595"/>
      <c r="EB53" s="1595"/>
      <c r="EC53" s="1595"/>
      <c r="ED53" s="1595"/>
      <c r="EE53" s="1595"/>
      <c r="EF53" s="1595"/>
      <c r="EG53" s="1595"/>
      <c r="EH53" s="1595"/>
      <c r="EI53" s="1595"/>
      <c r="EJ53" s="1595"/>
      <c r="EK53" s="1595"/>
      <c r="EL53" s="1595"/>
      <c r="EM53" s="1595"/>
      <c r="EN53" s="1595"/>
      <c r="EO53" s="1595"/>
      <c r="EP53" s="1595"/>
      <c r="EQ53" s="1595"/>
      <c r="ER53" s="1595"/>
      <c r="ES53" s="1595"/>
      <c r="ET53" s="1595"/>
      <c r="EU53" s="1595"/>
      <c r="EV53" s="1595"/>
      <c r="EW53" s="1595"/>
      <c r="EX53" s="1595"/>
      <c r="EY53" s="1595"/>
      <c r="EZ53" s="1595"/>
      <c r="FA53" s="1595"/>
      <c r="FB53" s="1595"/>
      <c r="FC53" s="1595"/>
      <c r="FD53" s="1595"/>
      <c r="FE53" s="1595"/>
      <c r="FF53" s="1595"/>
      <c r="FG53" s="1595"/>
      <c r="FH53" s="1595"/>
      <c r="FI53" s="1595"/>
      <c r="FJ53" s="1595"/>
      <c r="FK53" s="1595"/>
      <c r="FL53" s="1595"/>
      <c r="FM53" s="1595"/>
      <c r="FN53" s="1595"/>
      <c r="FO53" s="1595"/>
      <c r="FP53" s="1595"/>
      <c r="FQ53" s="1595"/>
      <c r="FR53" s="1595"/>
      <c r="FS53" s="1595"/>
      <c r="FT53" s="1595"/>
      <c r="FU53" s="1595"/>
      <c r="FV53" s="1595"/>
      <c r="FW53" s="1595"/>
      <c r="FX53" s="1595"/>
      <c r="FY53" s="1595"/>
      <c r="FZ53" s="1595"/>
      <c r="GA53" s="1595"/>
      <c r="GB53" s="1595"/>
      <c r="GC53" s="1595"/>
      <c r="GD53" s="1595"/>
      <c r="GE53" s="1595"/>
      <c r="GF53" s="1595"/>
      <c r="GG53" s="1595"/>
      <c r="GH53" s="1595"/>
      <c r="GI53" s="1595"/>
      <c r="GJ53" s="1595"/>
      <c r="GK53" s="1595"/>
      <c r="GL53" s="1595"/>
      <c r="GM53" s="1595"/>
      <c r="GN53" s="1595"/>
      <c r="GO53" s="1595"/>
      <c r="GP53" s="1595"/>
      <c r="GQ53" s="1595"/>
      <c r="GR53" s="1595"/>
      <c r="GS53" s="1595"/>
      <c r="GT53" s="1595"/>
      <c r="GU53" s="1595"/>
      <c r="GV53" s="1595"/>
      <c r="GW53" s="1595"/>
      <c r="GX53" s="1595"/>
      <c r="GY53" s="1595"/>
      <c r="GZ53" s="1595"/>
      <c r="HA53" s="1595"/>
      <c r="HB53" s="1595"/>
      <c r="HC53" s="1595"/>
      <c r="HD53" s="1595"/>
      <c r="HE53" s="1595"/>
      <c r="HF53" s="1595"/>
      <c r="HG53" s="1595"/>
      <c r="HH53" s="1595"/>
      <c r="HI53" s="1595"/>
      <c r="HJ53" s="1595"/>
      <c r="HK53" s="1595"/>
      <c r="HL53" s="1595"/>
      <c r="HM53" s="1595"/>
      <c r="HN53" s="1595"/>
      <c r="HO53" s="1595"/>
      <c r="HP53" s="1595"/>
      <c r="HQ53" s="1595"/>
      <c r="HR53" s="1595"/>
      <c r="HS53" s="1595"/>
      <c r="HT53" s="1595"/>
      <c r="HU53" s="1595"/>
      <c r="HV53" s="1595"/>
      <c r="HW53" s="1595"/>
      <c r="HX53" s="1595"/>
      <c r="HY53" s="1595"/>
      <c r="HZ53" s="1595"/>
      <c r="IA53" s="1595"/>
      <c r="IB53" s="1595"/>
      <c r="IC53" s="1595"/>
      <c r="ID53" s="1595"/>
      <c r="IE53" s="1595"/>
      <c r="IF53" s="1595"/>
      <c r="IG53" s="1595"/>
      <c r="IH53" s="1595"/>
      <c r="II53" s="1595"/>
      <c r="IJ53" s="1595"/>
      <c r="IK53" s="1595"/>
      <c r="IL53" s="1595"/>
      <c r="IM53" s="1595"/>
      <c r="IN53" s="1595"/>
    </row>
    <row r="54" spans="1:248" ht="13.9" customHeight="1">
      <c r="A54" s="1604">
        <v>31</v>
      </c>
      <c r="B54" s="1662"/>
      <c r="C54" s="1615"/>
      <c r="D54" s="1615"/>
      <c r="E54" s="1615"/>
      <c r="F54" s="1615"/>
      <c r="G54" s="1615"/>
      <c r="H54" s="1615"/>
      <c r="I54" s="1605"/>
      <c r="J54" s="1595"/>
      <c r="K54" s="1595"/>
      <c r="L54" s="1595"/>
      <c r="M54" s="1595"/>
      <c r="N54" s="1595"/>
      <c r="O54" s="1595"/>
      <c r="P54" s="1595"/>
      <c r="Q54" s="1595"/>
      <c r="R54" s="1595"/>
      <c r="S54" s="1595"/>
      <c r="T54" s="1595"/>
      <c r="U54" s="1595"/>
      <c r="V54" s="1595"/>
      <c r="W54" s="1595"/>
      <c r="X54" s="1595"/>
      <c r="Y54" s="1595"/>
      <c r="Z54" s="1595"/>
      <c r="AA54" s="1595"/>
      <c r="AB54" s="1595"/>
      <c r="AC54" s="1595"/>
      <c r="AD54" s="1595"/>
      <c r="AE54" s="1595"/>
      <c r="AF54" s="1595"/>
      <c r="AG54" s="1595"/>
      <c r="AH54" s="1595"/>
      <c r="AI54" s="1595"/>
      <c r="AJ54" s="1595"/>
      <c r="AK54" s="1595"/>
      <c r="AL54" s="1595"/>
      <c r="AM54" s="1595"/>
      <c r="AN54" s="1595"/>
      <c r="AO54" s="1595"/>
      <c r="AP54" s="1595"/>
      <c r="AQ54" s="1595"/>
      <c r="AR54" s="1595"/>
      <c r="AS54" s="1595"/>
      <c r="AT54" s="1595"/>
      <c r="AU54" s="1595"/>
      <c r="AV54" s="1595"/>
      <c r="AW54" s="1595"/>
      <c r="AX54" s="1595"/>
      <c r="AY54" s="1595"/>
      <c r="AZ54" s="1595"/>
      <c r="BA54" s="1595"/>
      <c r="BB54" s="1595"/>
      <c r="BC54" s="1595"/>
      <c r="BD54" s="1595"/>
      <c r="BE54" s="1595"/>
      <c r="BF54" s="1595"/>
      <c r="BG54" s="1595"/>
      <c r="BH54" s="1595"/>
      <c r="BI54" s="1595"/>
      <c r="BJ54" s="1595"/>
      <c r="BK54" s="1595"/>
      <c r="BL54" s="1595"/>
      <c r="BM54" s="1595"/>
      <c r="BN54" s="1595"/>
      <c r="BO54" s="1595"/>
      <c r="BP54" s="1595"/>
      <c r="BQ54" s="1595"/>
      <c r="BR54" s="1595"/>
      <c r="BS54" s="1595"/>
      <c r="BT54" s="1595"/>
      <c r="BU54" s="1595"/>
      <c r="BV54" s="1595"/>
      <c r="BW54" s="1595"/>
      <c r="BX54" s="1595"/>
      <c r="BY54" s="1595"/>
      <c r="BZ54" s="1595"/>
      <c r="CA54" s="1595"/>
      <c r="CB54" s="1595"/>
      <c r="CC54" s="1595"/>
      <c r="CD54" s="1595"/>
      <c r="CE54" s="1595"/>
      <c r="CF54" s="1595"/>
      <c r="CG54" s="1595"/>
      <c r="CH54" s="1595"/>
      <c r="CI54" s="1595"/>
      <c r="CJ54" s="1595"/>
      <c r="CK54" s="1595"/>
      <c r="CL54" s="1595"/>
      <c r="CM54" s="1595"/>
      <c r="CN54" s="1595"/>
      <c r="CO54" s="1595"/>
      <c r="CP54" s="1595"/>
      <c r="CQ54" s="1595"/>
      <c r="CR54" s="1595"/>
      <c r="CS54" s="1595"/>
      <c r="CT54" s="1595"/>
      <c r="CU54" s="1595"/>
      <c r="CV54" s="1595"/>
      <c r="CW54" s="1595"/>
      <c r="CX54" s="1595"/>
      <c r="CY54" s="1595"/>
      <c r="CZ54" s="1595"/>
      <c r="DA54" s="1595"/>
      <c r="DB54" s="1595"/>
      <c r="DC54" s="1595"/>
      <c r="DD54" s="1595"/>
      <c r="DE54" s="1595"/>
      <c r="DF54" s="1595"/>
      <c r="DG54" s="1595"/>
      <c r="DH54" s="1595"/>
      <c r="DI54" s="1595"/>
      <c r="DJ54" s="1595"/>
      <c r="DK54" s="1595"/>
      <c r="DL54" s="1595"/>
      <c r="DM54" s="1595"/>
      <c r="DN54" s="1595"/>
      <c r="DO54" s="1595"/>
      <c r="DP54" s="1595"/>
      <c r="DQ54" s="1595"/>
      <c r="DR54" s="1595"/>
      <c r="DS54" s="1595"/>
      <c r="DT54" s="1595"/>
      <c r="DU54" s="1595"/>
      <c r="DV54" s="1595"/>
      <c r="DW54" s="1595"/>
      <c r="DX54" s="1595"/>
      <c r="DY54" s="1595"/>
      <c r="DZ54" s="1595"/>
      <c r="EA54" s="1595"/>
      <c r="EB54" s="1595"/>
      <c r="EC54" s="1595"/>
      <c r="ED54" s="1595"/>
      <c r="EE54" s="1595"/>
      <c r="EF54" s="1595"/>
      <c r="EG54" s="1595"/>
      <c r="EH54" s="1595"/>
      <c r="EI54" s="1595"/>
      <c r="EJ54" s="1595"/>
      <c r="EK54" s="1595"/>
      <c r="EL54" s="1595"/>
      <c r="EM54" s="1595"/>
      <c r="EN54" s="1595"/>
      <c r="EO54" s="1595"/>
      <c r="EP54" s="1595"/>
      <c r="EQ54" s="1595"/>
      <c r="ER54" s="1595"/>
      <c r="ES54" s="1595"/>
      <c r="ET54" s="1595"/>
      <c r="EU54" s="1595"/>
      <c r="EV54" s="1595"/>
      <c r="EW54" s="1595"/>
      <c r="EX54" s="1595"/>
      <c r="EY54" s="1595"/>
      <c r="EZ54" s="1595"/>
      <c r="FA54" s="1595"/>
      <c r="FB54" s="1595"/>
      <c r="FC54" s="1595"/>
      <c r="FD54" s="1595"/>
      <c r="FE54" s="1595"/>
      <c r="FF54" s="1595"/>
      <c r="FG54" s="1595"/>
      <c r="FH54" s="1595"/>
      <c r="FI54" s="1595"/>
      <c r="FJ54" s="1595"/>
      <c r="FK54" s="1595"/>
      <c r="FL54" s="1595"/>
      <c r="FM54" s="1595"/>
      <c r="FN54" s="1595"/>
      <c r="FO54" s="1595"/>
      <c r="FP54" s="1595"/>
      <c r="FQ54" s="1595"/>
      <c r="FR54" s="1595"/>
      <c r="FS54" s="1595"/>
      <c r="FT54" s="1595"/>
      <c r="FU54" s="1595"/>
      <c r="FV54" s="1595"/>
      <c r="FW54" s="1595"/>
      <c r="FX54" s="1595"/>
      <c r="FY54" s="1595"/>
      <c r="FZ54" s="1595"/>
      <c r="GA54" s="1595"/>
      <c r="GB54" s="1595"/>
      <c r="GC54" s="1595"/>
      <c r="GD54" s="1595"/>
      <c r="GE54" s="1595"/>
      <c r="GF54" s="1595"/>
      <c r="GG54" s="1595"/>
      <c r="GH54" s="1595"/>
      <c r="GI54" s="1595"/>
      <c r="GJ54" s="1595"/>
      <c r="GK54" s="1595"/>
      <c r="GL54" s="1595"/>
      <c r="GM54" s="1595"/>
      <c r="GN54" s="1595"/>
      <c r="GO54" s="1595"/>
      <c r="GP54" s="1595"/>
      <c r="GQ54" s="1595"/>
      <c r="GR54" s="1595"/>
      <c r="GS54" s="1595"/>
      <c r="GT54" s="1595"/>
      <c r="GU54" s="1595"/>
      <c r="GV54" s="1595"/>
      <c r="GW54" s="1595"/>
      <c r="GX54" s="1595"/>
      <c r="GY54" s="1595"/>
      <c r="GZ54" s="1595"/>
      <c r="HA54" s="1595"/>
      <c r="HB54" s="1595"/>
      <c r="HC54" s="1595"/>
      <c r="HD54" s="1595"/>
      <c r="HE54" s="1595"/>
      <c r="HF54" s="1595"/>
      <c r="HG54" s="1595"/>
      <c r="HH54" s="1595"/>
      <c r="HI54" s="1595"/>
      <c r="HJ54" s="1595"/>
      <c r="HK54" s="1595"/>
      <c r="HL54" s="1595"/>
      <c r="HM54" s="1595"/>
      <c r="HN54" s="1595"/>
      <c r="HO54" s="1595"/>
      <c r="HP54" s="1595"/>
      <c r="HQ54" s="1595"/>
      <c r="HR54" s="1595"/>
      <c r="HS54" s="1595"/>
      <c r="HT54" s="1595"/>
      <c r="HU54" s="1595"/>
      <c r="HV54" s="1595"/>
      <c r="HW54" s="1595"/>
      <c r="HX54" s="1595"/>
      <c r="HY54" s="1595"/>
      <c r="HZ54" s="1595"/>
      <c r="IA54" s="1595"/>
      <c r="IB54" s="1595"/>
      <c r="IC54" s="1595"/>
      <c r="ID54" s="1595"/>
      <c r="IE54" s="1595"/>
      <c r="IF54" s="1595"/>
      <c r="IG54" s="1595"/>
      <c r="IH54" s="1595"/>
      <c r="II54" s="1595"/>
      <c r="IJ54" s="1595"/>
      <c r="IK54" s="1595"/>
      <c r="IL54" s="1595"/>
      <c r="IM54" s="1595"/>
      <c r="IN54" s="1595"/>
    </row>
    <row r="55" spans="1:248" ht="13.9" customHeight="1">
      <c r="A55" s="1604">
        <v>32</v>
      </c>
      <c r="B55" s="1662"/>
      <c r="C55" s="1615"/>
      <c r="D55" s="1615"/>
      <c r="E55" s="1615"/>
      <c r="F55" s="1615"/>
      <c r="G55" s="1615"/>
      <c r="H55" s="1615"/>
      <c r="I55" s="1605"/>
      <c r="J55" s="1595"/>
      <c r="K55" s="1595"/>
      <c r="L55" s="1595"/>
      <c r="M55" s="1595"/>
      <c r="N55" s="1595"/>
      <c r="O55" s="1595"/>
      <c r="P55" s="1595"/>
      <c r="Q55" s="1595"/>
      <c r="R55" s="1595"/>
      <c r="S55" s="1595"/>
      <c r="T55" s="1595"/>
      <c r="U55" s="1595"/>
      <c r="V55" s="1595"/>
      <c r="W55" s="1595"/>
      <c r="X55" s="1595"/>
      <c r="Y55" s="1595"/>
      <c r="Z55" s="1595"/>
      <c r="AA55" s="1595"/>
      <c r="AB55" s="1595"/>
      <c r="AC55" s="1595"/>
      <c r="AD55" s="1595"/>
      <c r="AE55" s="1595"/>
      <c r="AF55" s="1595"/>
      <c r="AG55" s="1595"/>
      <c r="AH55" s="1595"/>
      <c r="AI55" s="1595"/>
      <c r="AJ55" s="1595"/>
      <c r="AK55" s="1595"/>
      <c r="AL55" s="1595"/>
      <c r="AM55" s="1595"/>
      <c r="AN55" s="1595"/>
      <c r="AO55" s="1595"/>
      <c r="AP55" s="1595"/>
      <c r="AQ55" s="1595"/>
      <c r="AR55" s="1595"/>
      <c r="AS55" s="1595"/>
      <c r="AT55" s="1595"/>
      <c r="AU55" s="1595"/>
      <c r="AV55" s="1595"/>
      <c r="AW55" s="1595"/>
      <c r="AX55" s="1595"/>
      <c r="AY55" s="1595"/>
      <c r="AZ55" s="1595"/>
      <c r="BA55" s="1595"/>
      <c r="BB55" s="1595"/>
      <c r="BC55" s="1595"/>
      <c r="BD55" s="1595"/>
      <c r="BE55" s="1595"/>
      <c r="BF55" s="1595"/>
      <c r="BG55" s="1595"/>
      <c r="BH55" s="1595"/>
      <c r="BI55" s="1595"/>
      <c r="BJ55" s="1595"/>
      <c r="BK55" s="1595"/>
      <c r="BL55" s="1595"/>
      <c r="BM55" s="1595"/>
      <c r="BN55" s="1595"/>
      <c r="BO55" s="1595"/>
      <c r="BP55" s="1595"/>
      <c r="BQ55" s="1595"/>
      <c r="BR55" s="1595"/>
      <c r="BS55" s="1595"/>
      <c r="BT55" s="1595"/>
      <c r="BU55" s="1595"/>
      <c r="BV55" s="1595"/>
      <c r="BW55" s="1595"/>
      <c r="BX55" s="1595"/>
      <c r="BY55" s="1595"/>
      <c r="BZ55" s="1595"/>
      <c r="CA55" s="1595"/>
      <c r="CB55" s="1595"/>
      <c r="CC55" s="1595"/>
      <c r="CD55" s="1595"/>
      <c r="CE55" s="1595"/>
      <c r="CF55" s="1595"/>
      <c r="CG55" s="1595"/>
      <c r="CH55" s="1595"/>
      <c r="CI55" s="1595"/>
      <c r="CJ55" s="1595"/>
      <c r="CK55" s="1595"/>
      <c r="CL55" s="1595"/>
      <c r="CM55" s="1595"/>
      <c r="CN55" s="1595"/>
      <c r="CO55" s="1595"/>
      <c r="CP55" s="1595"/>
      <c r="CQ55" s="1595"/>
      <c r="CR55" s="1595"/>
      <c r="CS55" s="1595"/>
      <c r="CT55" s="1595"/>
      <c r="CU55" s="1595"/>
      <c r="CV55" s="1595"/>
      <c r="CW55" s="1595"/>
      <c r="CX55" s="1595"/>
      <c r="CY55" s="1595"/>
      <c r="CZ55" s="1595"/>
      <c r="DA55" s="1595"/>
      <c r="DB55" s="1595"/>
      <c r="DC55" s="1595"/>
      <c r="DD55" s="1595"/>
      <c r="DE55" s="1595"/>
      <c r="DF55" s="1595"/>
      <c r="DG55" s="1595"/>
      <c r="DH55" s="1595"/>
      <c r="DI55" s="1595"/>
      <c r="DJ55" s="1595"/>
      <c r="DK55" s="1595"/>
      <c r="DL55" s="1595"/>
      <c r="DM55" s="1595"/>
      <c r="DN55" s="1595"/>
      <c r="DO55" s="1595"/>
      <c r="DP55" s="1595"/>
      <c r="DQ55" s="1595"/>
      <c r="DR55" s="1595"/>
      <c r="DS55" s="1595"/>
      <c r="DT55" s="1595"/>
      <c r="DU55" s="1595"/>
      <c r="DV55" s="1595"/>
      <c r="DW55" s="1595"/>
      <c r="DX55" s="1595"/>
      <c r="DY55" s="1595"/>
      <c r="DZ55" s="1595"/>
      <c r="EA55" s="1595"/>
      <c r="EB55" s="1595"/>
      <c r="EC55" s="1595"/>
      <c r="ED55" s="1595"/>
      <c r="EE55" s="1595"/>
      <c r="EF55" s="1595"/>
      <c r="EG55" s="1595"/>
      <c r="EH55" s="1595"/>
      <c r="EI55" s="1595"/>
      <c r="EJ55" s="1595"/>
      <c r="EK55" s="1595"/>
      <c r="EL55" s="1595"/>
      <c r="EM55" s="1595"/>
      <c r="EN55" s="1595"/>
      <c r="EO55" s="1595"/>
      <c r="EP55" s="1595"/>
      <c r="EQ55" s="1595"/>
      <c r="ER55" s="1595"/>
      <c r="ES55" s="1595"/>
      <c r="ET55" s="1595"/>
      <c r="EU55" s="1595"/>
      <c r="EV55" s="1595"/>
      <c r="EW55" s="1595"/>
      <c r="EX55" s="1595"/>
      <c r="EY55" s="1595"/>
      <c r="EZ55" s="1595"/>
      <c r="FA55" s="1595"/>
      <c r="FB55" s="1595"/>
      <c r="FC55" s="1595"/>
      <c r="FD55" s="1595"/>
      <c r="FE55" s="1595"/>
      <c r="FF55" s="1595"/>
      <c r="FG55" s="1595"/>
      <c r="FH55" s="1595"/>
      <c r="FI55" s="1595"/>
      <c r="FJ55" s="1595"/>
      <c r="FK55" s="1595"/>
      <c r="FL55" s="1595"/>
      <c r="FM55" s="1595"/>
      <c r="FN55" s="1595"/>
      <c r="FO55" s="1595"/>
      <c r="FP55" s="1595"/>
      <c r="FQ55" s="1595"/>
      <c r="FR55" s="1595"/>
      <c r="FS55" s="1595"/>
      <c r="FT55" s="1595"/>
      <c r="FU55" s="1595"/>
      <c r="FV55" s="1595"/>
      <c r="FW55" s="1595"/>
      <c r="FX55" s="1595"/>
      <c r="FY55" s="1595"/>
      <c r="FZ55" s="1595"/>
      <c r="GA55" s="1595"/>
      <c r="GB55" s="1595"/>
      <c r="GC55" s="1595"/>
      <c r="GD55" s="1595"/>
      <c r="GE55" s="1595"/>
      <c r="GF55" s="1595"/>
      <c r="GG55" s="1595"/>
      <c r="GH55" s="1595"/>
      <c r="GI55" s="1595"/>
      <c r="GJ55" s="1595"/>
      <c r="GK55" s="1595"/>
      <c r="GL55" s="1595"/>
      <c r="GM55" s="1595"/>
      <c r="GN55" s="1595"/>
      <c r="GO55" s="1595"/>
      <c r="GP55" s="1595"/>
      <c r="GQ55" s="1595"/>
      <c r="GR55" s="1595"/>
      <c r="GS55" s="1595"/>
      <c r="GT55" s="1595"/>
      <c r="GU55" s="1595"/>
      <c r="GV55" s="1595"/>
      <c r="GW55" s="1595"/>
      <c r="GX55" s="1595"/>
      <c r="GY55" s="1595"/>
      <c r="GZ55" s="1595"/>
      <c r="HA55" s="1595"/>
      <c r="HB55" s="1595"/>
      <c r="HC55" s="1595"/>
      <c r="HD55" s="1595"/>
      <c r="HE55" s="1595"/>
      <c r="HF55" s="1595"/>
      <c r="HG55" s="1595"/>
      <c r="HH55" s="1595"/>
      <c r="HI55" s="1595"/>
      <c r="HJ55" s="1595"/>
      <c r="HK55" s="1595"/>
      <c r="HL55" s="1595"/>
      <c r="HM55" s="1595"/>
      <c r="HN55" s="1595"/>
      <c r="HO55" s="1595"/>
      <c r="HP55" s="1595"/>
      <c r="HQ55" s="1595"/>
      <c r="HR55" s="1595"/>
      <c r="HS55" s="1595"/>
      <c r="HT55" s="1595"/>
      <c r="HU55" s="1595"/>
      <c r="HV55" s="1595"/>
      <c r="HW55" s="1595"/>
      <c r="HX55" s="1595"/>
      <c r="HY55" s="1595"/>
      <c r="HZ55" s="1595"/>
      <c r="IA55" s="1595"/>
      <c r="IB55" s="1595"/>
      <c r="IC55" s="1595"/>
      <c r="ID55" s="1595"/>
      <c r="IE55" s="1595"/>
      <c r="IF55" s="1595"/>
      <c r="IG55" s="1595"/>
      <c r="IH55" s="1595"/>
      <c r="II55" s="1595"/>
      <c r="IJ55" s="1595"/>
      <c r="IK55" s="1595"/>
      <c r="IL55" s="1595"/>
      <c r="IM55" s="1595"/>
      <c r="IN55" s="1595"/>
    </row>
    <row r="56" spans="1:248" ht="13.9" customHeight="1">
      <c r="A56" s="1604">
        <v>33</v>
      </c>
      <c r="B56" s="1662"/>
      <c r="C56" s="1615"/>
      <c r="D56" s="1615"/>
      <c r="E56" s="1615"/>
      <c r="F56" s="1615"/>
      <c r="G56" s="1615"/>
      <c r="H56" s="1615"/>
      <c r="I56" s="1605"/>
      <c r="J56" s="1595"/>
      <c r="K56" s="1595"/>
      <c r="L56" s="1595"/>
      <c r="M56" s="1595"/>
      <c r="N56" s="1595"/>
      <c r="O56" s="1595"/>
      <c r="P56" s="1595"/>
      <c r="Q56" s="1595"/>
      <c r="R56" s="1595"/>
      <c r="S56" s="1595"/>
      <c r="T56" s="1595"/>
      <c r="U56" s="1595"/>
      <c r="V56" s="1595"/>
      <c r="W56" s="1595"/>
      <c r="X56" s="1595"/>
      <c r="Y56" s="1595"/>
      <c r="Z56" s="1595"/>
      <c r="AA56" s="1595"/>
      <c r="AB56" s="1595"/>
      <c r="AC56" s="1595"/>
      <c r="AD56" s="1595"/>
      <c r="AE56" s="1595"/>
      <c r="AF56" s="1595"/>
      <c r="AG56" s="1595"/>
      <c r="AH56" s="1595"/>
      <c r="AI56" s="1595"/>
      <c r="AJ56" s="1595"/>
      <c r="AK56" s="1595"/>
      <c r="AL56" s="1595"/>
      <c r="AM56" s="1595"/>
      <c r="AN56" s="1595"/>
      <c r="AO56" s="1595"/>
      <c r="AP56" s="1595"/>
      <c r="AQ56" s="1595"/>
      <c r="AR56" s="1595"/>
      <c r="AS56" s="1595"/>
      <c r="AT56" s="1595"/>
      <c r="AU56" s="1595"/>
      <c r="AV56" s="1595"/>
      <c r="AW56" s="1595"/>
      <c r="AX56" s="1595"/>
      <c r="AY56" s="1595"/>
      <c r="AZ56" s="1595"/>
      <c r="BA56" s="1595"/>
      <c r="BB56" s="1595"/>
      <c r="BC56" s="1595"/>
      <c r="BD56" s="1595"/>
      <c r="BE56" s="1595"/>
      <c r="BF56" s="1595"/>
      <c r="BG56" s="1595"/>
      <c r="BH56" s="1595"/>
      <c r="BI56" s="1595"/>
      <c r="BJ56" s="1595"/>
      <c r="BK56" s="1595"/>
      <c r="BL56" s="1595"/>
      <c r="BM56" s="1595"/>
      <c r="BN56" s="1595"/>
      <c r="BO56" s="1595"/>
      <c r="BP56" s="1595"/>
      <c r="BQ56" s="1595"/>
      <c r="BR56" s="1595"/>
      <c r="BS56" s="1595"/>
      <c r="BT56" s="1595"/>
      <c r="BU56" s="1595"/>
      <c r="BV56" s="1595"/>
      <c r="BW56" s="1595"/>
      <c r="BX56" s="1595"/>
      <c r="BY56" s="1595"/>
      <c r="BZ56" s="1595"/>
      <c r="CA56" s="1595"/>
      <c r="CB56" s="1595"/>
      <c r="CC56" s="1595"/>
      <c r="CD56" s="1595"/>
      <c r="CE56" s="1595"/>
      <c r="CF56" s="1595"/>
      <c r="CG56" s="1595"/>
      <c r="CH56" s="1595"/>
      <c r="CI56" s="1595"/>
      <c r="CJ56" s="1595"/>
      <c r="CK56" s="1595"/>
      <c r="CL56" s="1595"/>
      <c r="CM56" s="1595"/>
      <c r="CN56" s="1595"/>
      <c r="CO56" s="1595"/>
      <c r="CP56" s="1595"/>
      <c r="CQ56" s="1595"/>
      <c r="CR56" s="1595"/>
      <c r="CS56" s="1595"/>
      <c r="CT56" s="1595"/>
      <c r="CU56" s="1595"/>
      <c r="CV56" s="1595"/>
      <c r="CW56" s="1595"/>
      <c r="CX56" s="1595"/>
      <c r="CY56" s="1595"/>
      <c r="CZ56" s="1595"/>
      <c r="DA56" s="1595"/>
      <c r="DB56" s="1595"/>
      <c r="DC56" s="1595"/>
      <c r="DD56" s="1595"/>
      <c r="DE56" s="1595"/>
      <c r="DF56" s="1595"/>
      <c r="DG56" s="1595"/>
      <c r="DH56" s="1595"/>
      <c r="DI56" s="1595"/>
      <c r="DJ56" s="1595"/>
      <c r="DK56" s="1595"/>
      <c r="DL56" s="1595"/>
      <c r="DM56" s="1595"/>
      <c r="DN56" s="1595"/>
      <c r="DO56" s="1595"/>
      <c r="DP56" s="1595"/>
      <c r="DQ56" s="1595"/>
      <c r="DR56" s="1595"/>
      <c r="DS56" s="1595"/>
      <c r="DT56" s="1595"/>
      <c r="DU56" s="1595"/>
      <c r="DV56" s="1595"/>
      <c r="DW56" s="1595"/>
      <c r="DX56" s="1595"/>
      <c r="DY56" s="1595"/>
      <c r="DZ56" s="1595"/>
      <c r="EA56" s="1595"/>
      <c r="EB56" s="1595"/>
      <c r="EC56" s="1595"/>
      <c r="ED56" s="1595"/>
      <c r="EE56" s="1595"/>
      <c r="EF56" s="1595"/>
      <c r="EG56" s="1595"/>
      <c r="EH56" s="1595"/>
      <c r="EI56" s="1595"/>
      <c r="EJ56" s="1595"/>
      <c r="EK56" s="1595"/>
      <c r="EL56" s="1595"/>
      <c r="EM56" s="1595"/>
      <c r="EN56" s="1595"/>
      <c r="EO56" s="1595"/>
      <c r="EP56" s="1595"/>
      <c r="EQ56" s="1595"/>
      <c r="ER56" s="1595"/>
      <c r="ES56" s="1595"/>
      <c r="ET56" s="1595"/>
      <c r="EU56" s="1595"/>
      <c r="EV56" s="1595"/>
      <c r="EW56" s="1595"/>
      <c r="EX56" s="1595"/>
      <c r="EY56" s="1595"/>
      <c r="EZ56" s="1595"/>
      <c r="FA56" s="1595"/>
      <c r="FB56" s="1595"/>
      <c r="FC56" s="1595"/>
      <c r="FD56" s="1595"/>
      <c r="FE56" s="1595"/>
      <c r="FF56" s="1595"/>
      <c r="FG56" s="1595"/>
      <c r="FH56" s="1595"/>
      <c r="FI56" s="1595"/>
      <c r="FJ56" s="1595"/>
      <c r="FK56" s="1595"/>
      <c r="FL56" s="1595"/>
      <c r="FM56" s="1595"/>
      <c r="FN56" s="1595"/>
      <c r="FO56" s="1595"/>
      <c r="FP56" s="1595"/>
      <c r="FQ56" s="1595"/>
      <c r="FR56" s="1595"/>
      <c r="FS56" s="1595"/>
      <c r="FT56" s="1595"/>
      <c r="FU56" s="1595"/>
      <c r="FV56" s="1595"/>
      <c r="FW56" s="1595"/>
      <c r="FX56" s="1595"/>
      <c r="FY56" s="1595"/>
      <c r="FZ56" s="1595"/>
      <c r="GA56" s="1595"/>
      <c r="GB56" s="1595"/>
      <c r="GC56" s="1595"/>
      <c r="GD56" s="1595"/>
      <c r="GE56" s="1595"/>
      <c r="GF56" s="1595"/>
      <c r="GG56" s="1595"/>
      <c r="GH56" s="1595"/>
      <c r="GI56" s="1595"/>
      <c r="GJ56" s="1595"/>
      <c r="GK56" s="1595"/>
      <c r="GL56" s="1595"/>
      <c r="GM56" s="1595"/>
      <c r="GN56" s="1595"/>
      <c r="GO56" s="1595"/>
      <c r="GP56" s="1595"/>
      <c r="GQ56" s="1595"/>
      <c r="GR56" s="1595"/>
      <c r="GS56" s="1595"/>
      <c r="GT56" s="1595"/>
      <c r="GU56" s="1595"/>
      <c r="GV56" s="1595"/>
      <c r="GW56" s="1595"/>
      <c r="GX56" s="1595"/>
      <c r="GY56" s="1595"/>
      <c r="GZ56" s="1595"/>
      <c r="HA56" s="1595"/>
      <c r="HB56" s="1595"/>
      <c r="HC56" s="1595"/>
      <c r="HD56" s="1595"/>
      <c r="HE56" s="1595"/>
      <c r="HF56" s="1595"/>
      <c r="HG56" s="1595"/>
      <c r="HH56" s="1595"/>
      <c r="HI56" s="1595"/>
      <c r="HJ56" s="1595"/>
      <c r="HK56" s="1595"/>
      <c r="HL56" s="1595"/>
      <c r="HM56" s="1595"/>
      <c r="HN56" s="1595"/>
      <c r="HO56" s="1595"/>
      <c r="HP56" s="1595"/>
      <c r="HQ56" s="1595"/>
      <c r="HR56" s="1595"/>
      <c r="HS56" s="1595"/>
      <c r="HT56" s="1595"/>
      <c r="HU56" s="1595"/>
      <c r="HV56" s="1595"/>
      <c r="HW56" s="1595"/>
      <c r="HX56" s="1595"/>
      <c r="HY56" s="1595"/>
      <c r="HZ56" s="1595"/>
      <c r="IA56" s="1595"/>
      <c r="IB56" s="1595"/>
      <c r="IC56" s="1595"/>
      <c r="ID56" s="1595"/>
      <c r="IE56" s="1595"/>
      <c r="IF56" s="1595"/>
      <c r="IG56" s="1595"/>
      <c r="IH56" s="1595"/>
      <c r="II56" s="1595"/>
      <c r="IJ56" s="1595"/>
      <c r="IK56" s="1595"/>
      <c r="IL56" s="1595"/>
      <c r="IM56" s="1595"/>
      <c r="IN56" s="1595"/>
    </row>
    <row r="57" spans="1:248" ht="13.9" customHeight="1">
      <c r="A57" s="1604">
        <v>34</v>
      </c>
      <c r="B57" s="1662"/>
      <c r="C57" s="1615"/>
      <c r="D57" s="1615"/>
      <c r="E57" s="1615"/>
      <c r="F57" s="1615"/>
      <c r="G57" s="1615"/>
      <c r="H57" s="1615"/>
      <c r="I57" s="1605"/>
      <c r="J57" s="1595"/>
      <c r="K57" s="1595"/>
      <c r="L57" s="1595"/>
      <c r="M57" s="1595"/>
      <c r="N57" s="1595"/>
      <c r="O57" s="1595"/>
      <c r="P57" s="1595"/>
      <c r="Q57" s="1595"/>
      <c r="R57" s="1595"/>
      <c r="S57" s="1595"/>
      <c r="T57" s="1595"/>
      <c r="U57" s="1595"/>
      <c r="V57" s="1595"/>
      <c r="W57" s="1595"/>
      <c r="X57" s="1595"/>
      <c r="Y57" s="1595"/>
      <c r="Z57" s="1595"/>
      <c r="AA57" s="1595"/>
      <c r="AB57" s="1595"/>
      <c r="AC57" s="1595"/>
      <c r="AD57" s="1595"/>
      <c r="AE57" s="1595"/>
      <c r="AF57" s="1595"/>
      <c r="AG57" s="1595"/>
      <c r="AH57" s="1595"/>
      <c r="AI57" s="1595"/>
      <c r="AJ57" s="1595"/>
      <c r="AK57" s="1595"/>
      <c r="AL57" s="1595"/>
      <c r="AM57" s="1595"/>
      <c r="AN57" s="1595"/>
      <c r="AO57" s="1595"/>
      <c r="AP57" s="1595"/>
      <c r="AQ57" s="1595"/>
      <c r="AR57" s="1595"/>
      <c r="AS57" s="1595"/>
      <c r="AT57" s="1595"/>
      <c r="AU57" s="1595"/>
      <c r="AV57" s="1595"/>
      <c r="AW57" s="1595"/>
      <c r="AX57" s="1595"/>
      <c r="AY57" s="1595"/>
      <c r="AZ57" s="1595"/>
      <c r="BA57" s="1595"/>
      <c r="BB57" s="1595"/>
      <c r="BC57" s="1595"/>
      <c r="BD57" s="1595"/>
      <c r="BE57" s="1595"/>
      <c r="BF57" s="1595"/>
      <c r="BG57" s="1595"/>
      <c r="BH57" s="1595"/>
      <c r="BI57" s="1595"/>
      <c r="BJ57" s="1595"/>
      <c r="BK57" s="1595"/>
      <c r="BL57" s="1595"/>
      <c r="BM57" s="1595"/>
      <c r="BN57" s="1595"/>
      <c r="BO57" s="1595"/>
      <c r="BP57" s="1595"/>
      <c r="BQ57" s="1595"/>
      <c r="BR57" s="1595"/>
      <c r="BS57" s="1595"/>
      <c r="BT57" s="1595"/>
      <c r="BU57" s="1595"/>
      <c r="BV57" s="1595"/>
      <c r="BW57" s="1595"/>
      <c r="BX57" s="1595"/>
      <c r="BY57" s="1595"/>
      <c r="BZ57" s="1595"/>
      <c r="CA57" s="1595"/>
      <c r="CB57" s="1595"/>
      <c r="CC57" s="1595"/>
      <c r="CD57" s="1595"/>
      <c r="CE57" s="1595"/>
      <c r="CF57" s="1595"/>
      <c r="CG57" s="1595"/>
      <c r="CH57" s="1595"/>
      <c r="CI57" s="1595"/>
      <c r="CJ57" s="1595"/>
      <c r="CK57" s="1595"/>
      <c r="CL57" s="1595"/>
      <c r="CM57" s="1595"/>
      <c r="CN57" s="1595"/>
      <c r="CO57" s="1595"/>
      <c r="CP57" s="1595"/>
      <c r="CQ57" s="1595"/>
      <c r="CR57" s="1595"/>
      <c r="CS57" s="1595"/>
      <c r="CT57" s="1595"/>
      <c r="CU57" s="1595"/>
      <c r="CV57" s="1595"/>
      <c r="CW57" s="1595"/>
      <c r="CX57" s="1595"/>
      <c r="CY57" s="1595"/>
      <c r="CZ57" s="1595"/>
      <c r="DA57" s="1595"/>
      <c r="DB57" s="1595"/>
      <c r="DC57" s="1595"/>
      <c r="DD57" s="1595"/>
      <c r="DE57" s="1595"/>
      <c r="DF57" s="1595"/>
      <c r="DG57" s="1595"/>
      <c r="DH57" s="1595"/>
      <c r="DI57" s="1595"/>
      <c r="DJ57" s="1595"/>
      <c r="DK57" s="1595"/>
      <c r="DL57" s="1595"/>
      <c r="DM57" s="1595"/>
      <c r="DN57" s="1595"/>
      <c r="DO57" s="1595"/>
      <c r="DP57" s="1595"/>
      <c r="DQ57" s="1595"/>
      <c r="DR57" s="1595"/>
      <c r="DS57" s="1595"/>
      <c r="DT57" s="1595"/>
      <c r="DU57" s="1595"/>
      <c r="DV57" s="1595"/>
      <c r="DW57" s="1595"/>
      <c r="DX57" s="1595"/>
      <c r="DY57" s="1595"/>
      <c r="DZ57" s="1595"/>
      <c r="EA57" s="1595"/>
      <c r="EB57" s="1595"/>
      <c r="EC57" s="1595"/>
      <c r="ED57" s="1595"/>
      <c r="EE57" s="1595"/>
      <c r="EF57" s="1595"/>
      <c r="EG57" s="1595"/>
      <c r="EH57" s="1595"/>
      <c r="EI57" s="1595"/>
      <c r="EJ57" s="1595"/>
      <c r="EK57" s="1595"/>
      <c r="EL57" s="1595"/>
      <c r="EM57" s="1595"/>
      <c r="EN57" s="1595"/>
      <c r="EO57" s="1595"/>
      <c r="EP57" s="1595"/>
      <c r="EQ57" s="1595"/>
      <c r="ER57" s="1595"/>
      <c r="ES57" s="1595"/>
      <c r="ET57" s="1595"/>
      <c r="EU57" s="1595"/>
      <c r="EV57" s="1595"/>
      <c r="EW57" s="1595"/>
      <c r="EX57" s="1595"/>
      <c r="EY57" s="1595"/>
      <c r="EZ57" s="1595"/>
      <c r="FA57" s="1595"/>
      <c r="FB57" s="1595"/>
      <c r="FC57" s="1595"/>
      <c r="FD57" s="1595"/>
      <c r="FE57" s="1595"/>
      <c r="FF57" s="1595"/>
      <c r="FG57" s="1595"/>
      <c r="FH57" s="1595"/>
      <c r="FI57" s="1595"/>
      <c r="FJ57" s="1595"/>
      <c r="FK57" s="1595"/>
      <c r="FL57" s="1595"/>
      <c r="FM57" s="1595"/>
      <c r="FN57" s="1595"/>
      <c r="FO57" s="1595"/>
      <c r="FP57" s="1595"/>
      <c r="FQ57" s="1595"/>
      <c r="FR57" s="1595"/>
      <c r="FS57" s="1595"/>
      <c r="FT57" s="1595"/>
      <c r="FU57" s="1595"/>
      <c r="FV57" s="1595"/>
      <c r="FW57" s="1595"/>
      <c r="FX57" s="1595"/>
      <c r="FY57" s="1595"/>
      <c r="FZ57" s="1595"/>
      <c r="GA57" s="1595"/>
      <c r="GB57" s="1595"/>
      <c r="GC57" s="1595"/>
      <c r="GD57" s="1595"/>
      <c r="GE57" s="1595"/>
      <c r="GF57" s="1595"/>
      <c r="GG57" s="1595"/>
      <c r="GH57" s="1595"/>
      <c r="GI57" s="1595"/>
      <c r="GJ57" s="1595"/>
      <c r="GK57" s="1595"/>
      <c r="GL57" s="1595"/>
      <c r="GM57" s="1595"/>
      <c r="GN57" s="1595"/>
      <c r="GO57" s="1595"/>
      <c r="GP57" s="1595"/>
      <c r="GQ57" s="1595"/>
      <c r="GR57" s="1595"/>
      <c r="GS57" s="1595"/>
      <c r="GT57" s="1595"/>
      <c r="GU57" s="1595"/>
      <c r="GV57" s="1595"/>
      <c r="GW57" s="1595"/>
      <c r="GX57" s="1595"/>
      <c r="GY57" s="1595"/>
      <c r="GZ57" s="1595"/>
      <c r="HA57" s="1595"/>
      <c r="HB57" s="1595"/>
      <c r="HC57" s="1595"/>
      <c r="HD57" s="1595"/>
      <c r="HE57" s="1595"/>
      <c r="HF57" s="1595"/>
      <c r="HG57" s="1595"/>
      <c r="HH57" s="1595"/>
      <c r="HI57" s="1595"/>
      <c r="HJ57" s="1595"/>
      <c r="HK57" s="1595"/>
      <c r="HL57" s="1595"/>
      <c r="HM57" s="1595"/>
      <c r="HN57" s="1595"/>
      <c r="HO57" s="1595"/>
      <c r="HP57" s="1595"/>
      <c r="HQ57" s="1595"/>
      <c r="HR57" s="1595"/>
      <c r="HS57" s="1595"/>
      <c r="HT57" s="1595"/>
      <c r="HU57" s="1595"/>
      <c r="HV57" s="1595"/>
      <c r="HW57" s="1595"/>
      <c r="HX57" s="1595"/>
      <c r="HY57" s="1595"/>
      <c r="HZ57" s="1595"/>
      <c r="IA57" s="1595"/>
      <c r="IB57" s="1595"/>
      <c r="IC57" s="1595"/>
      <c r="ID57" s="1595"/>
      <c r="IE57" s="1595"/>
      <c r="IF57" s="1595"/>
      <c r="IG57" s="1595"/>
      <c r="IH57" s="1595"/>
      <c r="II57" s="1595"/>
      <c r="IJ57" s="1595"/>
      <c r="IK57" s="1595"/>
      <c r="IL57" s="1595"/>
      <c r="IM57" s="1595"/>
      <c r="IN57" s="1595"/>
    </row>
    <row r="58" spans="1:248" ht="13.9" customHeight="1">
      <c r="A58" s="1604">
        <v>35</v>
      </c>
      <c r="B58" s="1662"/>
      <c r="C58" s="1615"/>
      <c r="D58" s="1615"/>
      <c r="E58" s="1615"/>
      <c r="F58" s="1615"/>
      <c r="G58" s="1615"/>
      <c r="H58" s="1615"/>
      <c r="I58" s="1605"/>
      <c r="J58" s="1595"/>
      <c r="K58" s="1595"/>
      <c r="L58" s="1595"/>
      <c r="M58" s="1595"/>
      <c r="N58" s="1595"/>
      <c r="O58" s="1595"/>
      <c r="P58" s="1595"/>
      <c r="Q58" s="1595"/>
      <c r="R58" s="1595"/>
      <c r="S58" s="1595"/>
      <c r="T58" s="1595"/>
      <c r="U58" s="1595"/>
      <c r="V58" s="1595"/>
      <c r="W58" s="1595"/>
      <c r="X58" s="1595"/>
      <c r="Y58" s="1595"/>
      <c r="Z58" s="1595"/>
      <c r="AA58" s="1595"/>
      <c r="AB58" s="1595"/>
      <c r="AC58" s="1595"/>
      <c r="AD58" s="1595"/>
      <c r="AE58" s="1595"/>
      <c r="AF58" s="1595"/>
      <c r="AG58" s="1595"/>
      <c r="AH58" s="1595"/>
      <c r="AI58" s="1595"/>
      <c r="AJ58" s="1595"/>
      <c r="AK58" s="1595"/>
      <c r="AL58" s="1595"/>
      <c r="AM58" s="1595"/>
      <c r="AN58" s="1595"/>
      <c r="AO58" s="1595"/>
      <c r="AP58" s="1595"/>
      <c r="AQ58" s="1595"/>
      <c r="AR58" s="1595"/>
      <c r="AS58" s="1595"/>
      <c r="AT58" s="1595"/>
      <c r="AU58" s="1595"/>
      <c r="AV58" s="1595"/>
      <c r="AW58" s="1595"/>
      <c r="AX58" s="1595"/>
      <c r="AY58" s="1595"/>
      <c r="AZ58" s="1595"/>
      <c r="BA58" s="1595"/>
      <c r="BB58" s="1595"/>
      <c r="BC58" s="1595"/>
      <c r="BD58" s="1595"/>
      <c r="BE58" s="1595"/>
      <c r="BF58" s="1595"/>
      <c r="BG58" s="1595"/>
      <c r="BH58" s="1595"/>
      <c r="BI58" s="1595"/>
      <c r="BJ58" s="1595"/>
      <c r="BK58" s="1595"/>
      <c r="BL58" s="1595"/>
      <c r="BM58" s="1595"/>
      <c r="BN58" s="1595"/>
      <c r="BO58" s="1595"/>
      <c r="BP58" s="1595"/>
      <c r="BQ58" s="1595"/>
      <c r="BR58" s="1595"/>
      <c r="BS58" s="1595"/>
      <c r="BT58" s="1595"/>
      <c r="BU58" s="1595"/>
      <c r="BV58" s="1595"/>
      <c r="BW58" s="1595"/>
      <c r="BX58" s="1595"/>
      <c r="BY58" s="1595"/>
      <c r="BZ58" s="1595"/>
      <c r="CA58" s="1595"/>
      <c r="CB58" s="1595"/>
      <c r="CC58" s="1595"/>
      <c r="CD58" s="1595"/>
      <c r="CE58" s="1595"/>
      <c r="CF58" s="1595"/>
      <c r="CG58" s="1595"/>
      <c r="CH58" s="1595"/>
      <c r="CI58" s="1595"/>
      <c r="CJ58" s="1595"/>
      <c r="CK58" s="1595"/>
      <c r="CL58" s="1595"/>
      <c r="CM58" s="1595"/>
      <c r="CN58" s="1595"/>
      <c r="CO58" s="1595"/>
      <c r="CP58" s="1595"/>
      <c r="CQ58" s="1595"/>
      <c r="CR58" s="1595"/>
      <c r="CS58" s="1595"/>
      <c r="CT58" s="1595"/>
      <c r="CU58" s="1595"/>
      <c r="CV58" s="1595"/>
      <c r="CW58" s="1595"/>
      <c r="CX58" s="1595"/>
      <c r="CY58" s="1595"/>
      <c r="CZ58" s="1595"/>
      <c r="DA58" s="1595"/>
      <c r="DB58" s="1595"/>
      <c r="DC58" s="1595"/>
      <c r="DD58" s="1595"/>
      <c r="DE58" s="1595"/>
      <c r="DF58" s="1595"/>
      <c r="DG58" s="1595"/>
      <c r="DH58" s="1595"/>
      <c r="DI58" s="1595"/>
      <c r="DJ58" s="1595"/>
      <c r="DK58" s="1595"/>
      <c r="DL58" s="1595"/>
      <c r="DM58" s="1595"/>
      <c r="DN58" s="1595"/>
      <c r="DO58" s="1595"/>
      <c r="DP58" s="1595"/>
      <c r="DQ58" s="1595"/>
      <c r="DR58" s="1595"/>
      <c r="DS58" s="1595"/>
      <c r="DT58" s="1595"/>
      <c r="DU58" s="1595"/>
      <c r="DV58" s="1595"/>
      <c r="DW58" s="1595"/>
      <c r="DX58" s="1595"/>
      <c r="DY58" s="1595"/>
      <c r="DZ58" s="1595"/>
      <c r="EA58" s="1595"/>
      <c r="EB58" s="1595"/>
      <c r="EC58" s="1595"/>
      <c r="ED58" s="1595"/>
      <c r="EE58" s="1595"/>
      <c r="EF58" s="1595"/>
      <c r="EG58" s="1595"/>
      <c r="EH58" s="1595"/>
      <c r="EI58" s="1595"/>
      <c r="EJ58" s="1595"/>
      <c r="EK58" s="1595"/>
      <c r="EL58" s="1595"/>
      <c r="EM58" s="1595"/>
      <c r="EN58" s="1595"/>
      <c r="EO58" s="1595"/>
      <c r="EP58" s="1595"/>
      <c r="EQ58" s="1595"/>
      <c r="ER58" s="1595"/>
      <c r="ES58" s="1595"/>
      <c r="ET58" s="1595"/>
      <c r="EU58" s="1595"/>
      <c r="EV58" s="1595"/>
      <c r="EW58" s="1595"/>
      <c r="EX58" s="1595"/>
      <c r="EY58" s="1595"/>
      <c r="EZ58" s="1595"/>
      <c r="FA58" s="1595"/>
      <c r="FB58" s="1595"/>
      <c r="FC58" s="1595"/>
      <c r="FD58" s="1595"/>
      <c r="FE58" s="1595"/>
      <c r="FF58" s="1595"/>
      <c r="FG58" s="1595"/>
      <c r="FH58" s="1595"/>
      <c r="FI58" s="1595"/>
      <c r="FJ58" s="1595"/>
      <c r="FK58" s="1595"/>
      <c r="FL58" s="1595"/>
      <c r="FM58" s="1595"/>
      <c r="FN58" s="1595"/>
      <c r="FO58" s="1595"/>
      <c r="FP58" s="1595"/>
      <c r="FQ58" s="1595"/>
      <c r="FR58" s="1595"/>
      <c r="FS58" s="1595"/>
      <c r="FT58" s="1595"/>
      <c r="FU58" s="1595"/>
      <c r="FV58" s="1595"/>
      <c r="FW58" s="1595"/>
      <c r="FX58" s="1595"/>
      <c r="FY58" s="1595"/>
      <c r="FZ58" s="1595"/>
      <c r="GA58" s="1595"/>
      <c r="GB58" s="1595"/>
      <c r="GC58" s="1595"/>
      <c r="GD58" s="1595"/>
      <c r="GE58" s="1595"/>
      <c r="GF58" s="1595"/>
      <c r="GG58" s="1595"/>
      <c r="GH58" s="1595"/>
      <c r="GI58" s="1595"/>
      <c r="GJ58" s="1595"/>
      <c r="GK58" s="1595"/>
      <c r="GL58" s="1595"/>
      <c r="GM58" s="1595"/>
      <c r="GN58" s="1595"/>
      <c r="GO58" s="1595"/>
      <c r="GP58" s="1595"/>
      <c r="GQ58" s="1595"/>
      <c r="GR58" s="1595"/>
      <c r="GS58" s="1595"/>
      <c r="GT58" s="1595"/>
      <c r="GU58" s="1595"/>
      <c r="GV58" s="1595"/>
      <c r="GW58" s="1595"/>
      <c r="GX58" s="1595"/>
      <c r="GY58" s="1595"/>
      <c r="GZ58" s="1595"/>
      <c r="HA58" s="1595"/>
      <c r="HB58" s="1595"/>
      <c r="HC58" s="1595"/>
      <c r="HD58" s="1595"/>
      <c r="HE58" s="1595"/>
      <c r="HF58" s="1595"/>
      <c r="HG58" s="1595"/>
      <c r="HH58" s="1595"/>
      <c r="HI58" s="1595"/>
      <c r="HJ58" s="1595"/>
      <c r="HK58" s="1595"/>
      <c r="HL58" s="1595"/>
      <c r="HM58" s="1595"/>
      <c r="HN58" s="1595"/>
      <c r="HO58" s="1595"/>
      <c r="HP58" s="1595"/>
      <c r="HQ58" s="1595"/>
      <c r="HR58" s="1595"/>
      <c r="HS58" s="1595"/>
      <c r="HT58" s="1595"/>
      <c r="HU58" s="1595"/>
      <c r="HV58" s="1595"/>
      <c r="HW58" s="1595"/>
      <c r="HX58" s="1595"/>
      <c r="HY58" s="1595"/>
      <c r="HZ58" s="1595"/>
      <c r="IA58" s="1595"/>
      <c r="IB58" s="1595"/>
      <c r="IC58" s="1595"/>
      <c r="ID58" s="1595"/>
      <c r="IE58" s="1595"/>
      <c r="IF58" s="1595"/>
      <c r="IG58" s="1595"/>
      <c r="IH58" s="1595"/>
      <c r="II58" s="1595"/>
      <c r="IJ58" s="1595"/>
      <c r="IK58" s="1595"/>
      <c r="IL58" s="1595"/>
      <c r="IM58" s="1595"/>
      <c r="IN58" s="1595"/>
    </row>
    <row r="59" spans="1:248" ht="13.9" customHeight="1">
      <c r="A59" s="1604">
        <v>36</v>
      </c>
      <c r="B59" s="1662"/>
      <c r="C59" s="1615"/>
      <c r="D59" s="1615"/>
      <c r="E59" s="1615"/>
      <c r="F59" s="1615"/>
      <c r="G59" s="1615"/>
      <c r="H59" s="1615"/>
      <c r="I59" s="1605"/>
      <c r="J59" s="1595"/>
      <c r="K59" s="1595"/>
      <c r="L59" s="1595"/>
      <c r="M59" s="1595"/>
      <c r="N59" s="1595"/>
      <c r="O59" s="1595"/>
      <c r="P59" s="1595"/>
      <c r="Q59" s="1595"/>
      <c r="R59" s="1595"/>
      <c r="S59" s="1595"/>
      <c r="T59" s="1595"/>
      <c r="U59" s="1595"/>
      <c r="V59" s="1595"/>
      <c r="W59" s="1595"/>
      <c r="X59" s="1595"/>
      <c r="Y59" s="1595"/>
      <c r="Z59" s="1595"/>
      <c r="AA59" s="1595"/>
      <c r="AB59" s="1595"/>
      <c r="AC59" s="1595"/>
      <c r="AD59" s="1595"/>
      <c r="AE59" s="1595"/>
      <c r="AF59" s="1595"/>
      <c r="AG59" s="1595"/>
      <c r="AH59" s="1595"/>
      <c r="AI59" s="1595"/>
      <c r="AJ59" s="1595"/>
      <c r="AK59" s="1595"/>
      <c r="AL59" s="1595"/>
      <c r="AM59" s="1595"/>
      <c r="AN59" s="1595"/>
      <c r="AO59" s="1595"/>
      <c r="AP59" s="1595"/>
      <c r="AQ59" s="1595"/>
      <c r="AR59" s="1595"/>
      <c r="AS59" s="1595"/>
      <c r="AT59" s="1595"/>
      <c r="AU59" s="1595"/>
      <c r="AV59" s="1595"/>
      <c r="AW59" s="1595"/>
      <c r="AX59" s="1595"/>
      <c r="AY59" s="1595"/>
      <c r="AZ59" s="1595"/>
      <c r="BA59" s="1595"/>
      <c r="BB59" s="1595"/>
      <c r="BC59" s="1595"/>
      <c r="BD59" s="1595"/>
      <c r="BE59" s="1595"/>
      <c r="BF59" s="1595"/>
      <c r="BG59" s="1595"/>
      <c r="BH59" s="1595"/>
      <c r="BI59" s="1595"/>
      <c r="BJ59" s="1595"/>
      <c r="BK59" s="1595"/>
      <c r="BL59" s="1595"/>
      <c r="BM59" s="1595"/>
      <c r="BN59" s="1595"/>
      <c r="BO59" s="1595"/>
      <c r="BP59" s="1595"/>
      <c r="BQ59" s="1595"/>
      <c r="BR59" s="1595"/>
      <c r="BS59" s="1595"/>
      <c r="BT59" s="1595"/>
      <c r="BU59" s="1595"/>
      <c r="BV59" s="1595"/>
      <c r="BW59" s="1595"/>
      <c r="BX59" s="1595"/>
      <c r="BY59" s="1595"/>
      <c r="BZ59" s="1595"/>
      <c r="CA59" s="1595"/>
      <c r="CB59" s="1595"/>
      <c r="CC59" s="1595"/>
      <c r="CD59" s="1595"/>
      <c r="CE59" s="1595"/>
      <c r="CF59" s="1595"/>
      <c r="CG59" s="1595"/>
      <c r="CH59" s="1595"/>
      <c r="CI59" s="1595"/>
      <c r="CJ59" s="1595"/>
      <c r="CK59" s="1595"/>
      <c r="CL59" s="1595"/>
      <c r="CM59" s="1595"/>
      <c r="CN59" s="1595"/>
      <c r="CO59" s="1595"/>
      <c r="CP59" s="1595"/>
      <c r="CQ59" s="1595"/>
      <c r="CR59" s="1595"/>
      <c r="CS59" s="1595"/>
      <c r="CT59" s="1595"/>
      <c r="CU59" s="1595"/>
      <c r="CV59" s="1595"/>
      <c r="CW59" s="1595"/>
      <c r="CX59" s="1595"/>
      <c r="CY59" s="1595"/>
      <c r="CZ59" s="1595"/>
      <c r="DA59" s="1595"/>
      <c r="DB59" s="1595"/>
      <c r="DC59" s="1595"/>
      <c r="DD59" s="1595"/>
      <c r="DE59" s="1595"/>
      <c r="DF59" s="1595"/>
      <c r="DG59" s="1595"/>
      <c r="DH59" s="1595"/>
      <c r="DI59" s="1595"/>
      <c r="DJ59" s="1595"/>
      <c r="DK59" s="1595"/>
      <c r="DL59" s="1595"/>
      <c r="DM59" s="1595"/>
      <c r="DN59" s="1595"/>
      <c r="DO59" s="1595"/>
      <c r="DP59" s="1595"/>
      <c r="DQ59" s="1595"/>
      <c r="DR59" s="1595"/>
      <c r="DS59" s="1595"/>
      <c r="DT59" s="1595"/>
      <c r="DU59" s="1595"/>
      <c r="DV59" s="1595"/>
      <c r="DW59" s="1595"/>
      <c r="DX59" s="1595"/>
      <c r="DY59" s="1595"/>
      <c r="DZ59" s="1595"/>
      <c r="EA59" s="1595"/>
      <c r="EB59" s="1595"/>
      <c r="EC59" s="1595"/>
      <c r="ED59" s="1595"/>
      <c r="EE59" s="1595"/>
      <c r="EF59" s="1595"/>
      <c r="EG59" s="1595"/>
      <c r="EH59" s="1595"/>
      <c r="EI59" s="1595"/>
      <c r="EJ59" s="1595"/>
      <c r="EK59" s="1595"/>
      <c r="EL59" s="1595"/>
      <c r="EM59" s="1595"/>
      <c r="EN59" s="1595"/>
      <c r="EO59" s="1595"/>
      <c r="EP59" s="1595"/>
      <c r="EQ59" s="1595"/>
      <c r="ER59" s="1595"/>
      <c r="ES59" s="1595"/>
      <c r="ET59" s="1595"/>
      <c r="EU59" s="1595"/>
      <c r="EV59" s="1595"/>
      <c r="EW59" s="1595"/>
      <c r="EX59" s="1595"/>
      <c r="EY59" s="1595"/>
      <c r="EZ59" s="1595"/>
      <c r="FA59" s="1595"/>
      <c r="FB59" s="1595"/>
      <c r="FC59" s="1595"/>
      <c r="FD59" s="1595"/>
      <c r="FE59" s="1595"/>
      <c r="FF59" s="1595"/>
      <c r="FG59" s="1595"/>
      <c r="FH59" s="1595"/>
      <c r="FI59" s="1595"/>
      <c r="FJ59" s="1595"/>
      <c r="FK59" s="1595"/>
      <c r="FL59" s="1595"/>
      <c r="FM59" s="1595"/>
      <c r="FN59" s="1595"/>
      <c r="FO59" s="1595"/>
      <c r="FP59" s="1595"/>
      <c r="FQ59" s="1595"/>
      <c r="FR59" s="1595"/>
      <c r="FS59" s="1595"/>
      <c r="FT59" s="1595"/>
      <c r="FU59" s="1595"/>
      <c r="FV59" s="1595"/>
      <c r="FW59" s="1595"/>
      <c r="FX59" s="1595"/>
      <c r="FY59" s="1595"/>
      <c r="FZ59" s="1595"/>
      <c r="GA59" s="1595"/>
      <c r="GB59" s="1595"/>
      <c r="GC59" s="1595"/>
      <c r="GD59" s="1595"/>
      <c r="GE59" s="1595"/>
      <c r="GF59" s="1595"/>
      <c r="GG59" s="1595"/>
      <c r="GH59" s="1595"/>
      <c r="GI59" s="1595"/>
      <c r="GJ59" s="1595"/>
      <c r="GK59" s="1595"/>
      <c r="GL59" s="1595"/>
      <c r="GM59" s="1595"/>
      <c r="GN59" s="1595"/>
      <c r="GO59" s="1595"/>
      <c r="GP59" s="1595"/>
      <c r="GQ59" s="1595"/>
      <c r="GR59" s="1595"/>
      <c r="GS59" s="1595"/>
      <c r="GT59" s="1595"/>
      <c r="GU59" s="1595"/>
      <c r="GV59" s="1595"/>
      <c r="GW59" s="1595"/>
      <c r="GX59" s="1595"/>
      <c r="GY59" s="1595"/>
      <c r="GZ59" s="1595"/>
      <c r="HA59" s="1595"/>
      <c r="HB59" s="1595"/>
      <c r="HC59" s="1595"/>
      <c r="HD59" s="1595"/>
      <c r="HE59" s="1595"/>
      <c r="HF59" s="1595"/>
      <c r="HG59" s="1595"/>
      <c r="HH59" s="1595"/>
      <c r="HI59" s="1595"/>
      <c r="HJ59" s="1595"/>
      <c r="HK59" s="1595"/>
      <c r="HL59" s="1595"/>
      <c r="HM59" s="1595"/>
      <c r="HN59" s="1595"/>
      <c r="HO59" s="1595"/>
      <c r="HP59" s="1595"/>
      <c r="HQ59" s="1595"/>
      <c r="HR59" s="1595"/>
      <c r="HS59" s="1595"/>
      <c r="HT59" s="1595"/>
      <c r="HU59" s="1595"/>
      <c r="HV59" s="1595"/>
      <c r="HW59" s="1595"/>
      <c r="HX59" s="1595"/>
      <c r="HY59" s="1595"/>
      <c r="HZ59" s="1595"/>
      <c r="IA59" s="1595"/>
      <c r="IB59" s="1595"/>
      <c r="IC59" s="1595"/>
      <c r="ID59" s="1595"/>
      <c r="IE59" s="1595"/>
      <c r="IF59" s="1595"/>
      <c r="IG59" s="1595"/>
      <c r="IH59" s="1595"/>
      <c r="II59" s="1595"/>
      <c r="IJ59" s="1595"/>
      <c r="IK59" s="1595"/>
      <c r="IL59" s="1595"/>
      <c r="IM59" s="1595"/>
      <c r="IN59" s="1595"/>
    </row>
    <row r="60" spans="1:248" ht="13.9" customHeight="1">
      <c r="A60" s="1604">
        <v>37</v>
      </c>
      <c r="B60" s="1662"/>
      <c r="C60" s="1615"/>
      <c r="D60" s="1615"/>
      <c r="E60" s="1615"/>
      <c r="F60" s="1615"/>
      <c r="G60" s="1615"/>
      <c r="H60" s="1615"/>
      <c r="I60" s="1605"/>
      <c r="J60" s="1595"/>
      <c r="K60" s="1595"/>
      <c r="L60" s="1595"/>
      <c r="M60" s="1595"/>
      <c r="N60" s="1595"/>
      <c r="O60" s="1595"/>
      <c r="P60" s="1595"/>
      <c r="Q60" s="1595"/>
      <c r="R60" s="1595"/>
      <c r="S60" s="1595"/>
      <c r="T60" s="1595"/>
      <c r="U60" s="1595"/>
      <c r="V60" s="1595"/>
      <c r="W60" s="1595"/>
      <c r="X60" s="1595"/>
      <c r="Y60" s="1595"/>
      <c r="Z60" s="1595"/>
      <c r="AA60" s="1595"/>
      <c r="AB60" s="1595"/>
      <c r="AC60" s="1595"/>
      <c r="AD60" s="1595"/>
      <c r="AE60" s="1595"/>
      <c r="AF60" s="1595"/>
      <c r="AG60" s="1595"/>
      <c r="AH60" s="1595"/>
      <c r="AI60" s="1595"/>
      <c r="AJ60" s="1595"/>
      <c r="AK60" s="1595"/>
      <c r="AL60" s="1595"/>
      <c r="AM60" s="1595"/>
      <c r="AN60" s="1595"/>
      <c r="AO60" s="1595"/>
      <c r="AP60" s="1595"/>
      <c r="AQ60" s="1595"/>
      <c r="AR60" s="1595"/>
      <c r="AS60" s="1595"/>
      <c r="AT60" s="1595"/>
      <c r="AU60" s="1595"/>
      <c r="AV60" s="1595"/>
      <c r="AW60" s="1595"/>
      <c r="AX60" s="1595"/>
      <c r="AY60" s="1595"/>
      <c r="AZ60" s="1595"/>
      <c r="BA60" s="1595"/>
      <c r="BB60" s="1595"/>
      <c r="BC60" s="1595"/>
      <c r="BD60" s="1595"/>
      <c r="BE60" s="1595"/>
      <c r="BF60" s="1595"/>
      <c r="BG60" s="1595"/>
      <c r="BH60" s="1595"/>
      <c r="BI60" s="1595"/>
      <c r="BJ60" s="1595"/>
      <c r="BK60" s="1595"/>
      <c r="BL60" s="1595"/>
      <c r="BM60" s="1595"/>
      <c r="BN60" s="1595"/>
      <c r="BO60" s="1595"/>
      <c r="BP60" s="1595"/>
      <c r="BQ60" s="1595"/>
      <c r="BR60" s="1595"/>
      <c r="BS60" s="1595"/>
      <c r="BT60" s="1595"/>
      <c r="BU60" s="1595"/>
      <c r="BV60" s="1595"/>
      <c r="BW60" s="1595"/>
      <c r="BX60" s="1595"/>
      <c r="BY60" s="1595"/>
      <c r="BZ60" s="1595"/>
      <c r="CA60" s="1595"/>
      <c r="CB60" s="1595"/>
      <c r="CC60" s="1595"/>
      <c r="CD60" s="1595"/>
      <c r="CE60" s="1595"/>
      <c r="CF60" s="1595"/>
      <c r="CG60" s="1595"/>
      <c r="CH60" s="1595"/>
      <c r="CI60" s="1595"/>
      <c r="CJ60" s="1595"/>
      <c r="CK60" s="1595"/>
      <c r="CL60" s="1595"/>
      <c r="CM60" s="1595"/>
      <c r="CN60" s="1595"/>
      <c r="CO60" s="1595"/>
      <c r="CP60" s="1595"/>
      <c r="CQ60" s="1595"/>
      <c r="CR60" s="1595"/>
      <c r="CS60" s="1595"/>
      <c r="CT60" s="1595"/>
      <c r="CU60" s="1595"/>
      <c r="CV60" s="1595"/>
      <c r="CW60" s="1595"/>
      <c r="CX60" s="1595"/>
      <c r="CY60" s="1595"/>
      <c r="CZ60" s="1595"/>
      <c r="DA60" s="1595"/>
      <c r="DB60" s="1595"/>
      <c r="DC60" s="1595"/>
      <c r="DD60" s="1595"/>
      <c r="DE60" s="1595"/>
      <c r="DF60" s="1595"/>
      <c r="DG60" s="1595"/>
      <c r="DH60" s="1595"/>
      <c r="DI60" s="1595"/>
      <c r="DJ60" s="1595"/>
      <c r="DK60" s="1595"/>
      <c r="DL60" s="1595"/>
      <c r="DM60" s="1595"/>
      <c r="DN60" s="1595"/>
      <c r="DO60" s="1595"/>
      <c r="DP60" s="1595"/>
      <c r="DQ60" s="1595"/>
      <c r="DR60" s="1595"/>
      <c r="DS60" s="1595"/>
      <c r="DT60" s="1595"/>
      <c r="DU60" s="1595"/>
      <c r="DV60" s="1595"/>
      <c r="DW60" s="1595"/>
      <c r="DX60" s="1595"/>
      <c r="DY60" s="1595"/>
      <c r="DZ60" s="1595"/>
      <c r="EA60" s="1595"/>
      <c r="EB60" s="1595"/>
      <c r="EC60" s="1595"/>
      <c r="ED60" s="1595"/>
      <c r="EE60" s="1595"/>
      <c r="EF60" s="1595"/>
      <c r="EG60" s="1595"/>
      <c r="EH60" s="1595"/>
      <c r="EI60" s="1595"/>
      <c r="EJ60" s="1595"/>
      <c r="EK60" s="1595"/>
      <c r="EL60" s="1595"/>
      <c r="EM60" s="1595"/>
      <c r="EN60" s="1595"/>
      <c r="EO60" s="1595"/>
      <c r="EP60" s="1595"/>
      <c r="EQ60" s="1595"/>
      <c r="ER60" s="1595"/>
      <c r="ES60" s="1595"/>
      <c r="ET60" s="1595"/>
      <c r="EU60" s="1595"/>
      <c r="EV60" s="1595"/>
      <c r="EW60" s="1595"/>
      <c r="EX60" s="1595"/>
      <c r="EY60" s="1595"/>
      <c r="EZ60" s="1595"/>
      <c r="FA60" s="1595"/>
      <c r="FB60" s="1595"/>
      <c r="FC60" s="1595"/>
      <c r="FD60" s="1595"/>
      <c r="FE60" s="1595"/>
      <c r="FF60" s="1595"/>
      <c r="FG60" s="1595"/>
      <c r="FH60" s="1595"/>
      <c r="FI60" s="1595"/>
      <c r="FJ60" s="1595"/>
      <c r="FK60" s="1595"/>
      <c r="FL60" s="1595"/>
      <c r="FM60" s="1595"/>
      <c r="FN60" s="1595"/>
      <c r="FO60" s="1595"/>
      <c r="FP60" s="1595"/>
      <c r="FQ60" s="1595"/>
      <c r="FR60" s="1595"/>
      <c r="FS60" s="1595"/>
      <c r="FT60" s="1595"/>
      <c r="FU60" s="1595"/>
      <c r="FV60" s="1595"/>
      <c r="FW60" s="1595"/>
      <c r="FX60" s="1595"/>
      <c r="FY60" s="1595"/>
      <c r="FZ60" s="1595"/>
      <c r="GA60" s="1595"/>
      <c r="GB60" s="1595"/>
      <c r="GC60" s="1595"/>
      <c r="GD60" s="1595"/>
      <c r="GE60" s="1595"/>
      <c r="GF60" s="1595"/>
      <c r="GG60" s="1595"/>
      <c r="GH60" s="1595"/>
      <c r="GI60" s="1595"/>
      <c r="GJ60" s="1595"/>
      <c r="GK60" s="1595"/>
      <c r="GL60" s="1595"/>
      <c r="GM60" s="1595"/>
      <c r="GN60" s="1595"/>
      <c r="GO60" s="1595"/>
      <c r="GP60" s="1595"/>
      <c r="GQ60" s="1595"/>
      <c r="GR60" s="1595"/>
      <c r="GS60" s="1595"/>
      <c r="GT60" s="1595"/>
      <c r="GU60" s="1595"/>
      <c r="GV60" s="1595"/>
      <c r="GW60" s="1595"/>
      <c r="GX60" s="1595"/>
      <c r="GY60" s="1595"/>
      <c r="GZ60" s="1595"/>
      <c r="HA60" s="1595"/>
      <c r="HB60" s="1595"/>
      <c r="HC60" s="1595"/>
      <c r="HD60" s="1595"/>
      <c r="HE60" s="1595"/>
      <c r="HF60" s="1595"/>
      <c r="HG60" s="1595"/>
      <c r="HH60" s="1595"/>
      <c r="HI60" s="1595"/>
      <c r="HJ60" s="1595"/>
      <c r="HK60" s="1595"/>
      <c r="HL60" s="1595"/>
      <c r="HM60" s="1595"/>
      <c r="HN60" s="1595"/>
      <c r="HO60" s="1595"/>
      <c r="HP60" s="1595"/>
      <c r="HQ60" s="1595"/>
      <c r="HR60" s="1595"/>
      <c r="HS60" s="1595"/>
      <c r="HT60" s="1595"/>
      <c r="HU60" s="1595"/>
      <c r="HV60" s="1595"/>
      <c r="HW60" s="1595"/>
      <c r="HX60" s="1595"/>
      <c r="HY60" s="1595"/>
      <c r="HZ60" s="1595"/>
      <c r="IA60" s="1595"/>
      <c r="IB60" s="1595"/>
      <c r="IC60" s="1595"/>
      <c r="ID60" s="1595"/>
      <c r="IE60" s="1595"/>
      <c r="IF60" s="1595"/>
      <c r="IG60" s="1595"/>
      <c r="IH60" s="1595"/>
      <c r="II60" s="1595"/>
      <c r="IJ60" s="1595"/>
      <c r="IK60" s="1595"/>
      <c r="IL60" s="1595"/>
      <c r="IM60" s="1595"/>
      <c r="IN60" s="1595"/>
    </row>
    <row r="61" spans="1:248" ht="13.9" customHeight="1">
      <c r="A61" s="1604">
        <v>38</v>
      </c>
      <c r="B61" s="1662"/>
      <c r="C61" s="1615"/>
      <c r="D61" s="1615"/>
      <c r="E61" s="1615"/>
      <c r="F61" s="1615"/>
      <c r="G61" s="1615"/>
      <c r="H61" s="1615"/>
      <c r="I61" s="1605"/>
      <c r="J61" s="1595"/>
      <c r="K61" s="1595"/>
      <c r="L61" s="1595"/>
      <c r="M61" s="1595"/>
      <c r="N61" s="1595"/>
      <c r="O61" s="1595"/>
      <c r="P61" s="1595"/>
      <c r="Q61" s="1595"/>
      <c r="R61" s="1595"/>
      <c r="S61" s="1595"/>
      <c r="T61" s="1595"/>
      <c r="U61" s="1595"/>
      <c r="V61" s="1595"/>
      <c r="W61" s="1595"/>
      <c r="X61" s="1595"/>
      <c r="Y61" s="1595"/>
      <c r="Z61" s="1595"/>
      <c r="AA61" s="1595"/>
      <c r="AB61" s="1595"/>
      <c r="AC61" s="1595"/>
      <c r="AD61" s="1595"/>
      <c r="AE61" s="1595"/>
      <c r="AF61" s="1595"/>
      <c r="AG61" s="1595"/>
      <c r="AH61" s="1595"/>
      <c r="AI61" s="1595"/>
      <c r="AJ61" s="1595"/>
      <c r="AK61" s="1595"/>
      <c r="AL61" s="1595"/>
      <c r="AM61" s="1595"/>
      <c r="AN61" s="1595"/>
      <c r="AO61" s="1595"/>
      <c r="AP61" s="1595"/>
      <c r="AQ61" s="1595"/>
      <c r="AR61" s="1595"/>
      <c r="AS61" s="1595"/>
      <c r="AT61" s="1595"/>
      <c r="AU61" s="1595"/>
      <c r="AV61" s="1595"/>
      <c r="AW61" s="1595"/>
      <c r="AX61" s="1595"/>
      <c r="AY61" s="1595"/>
      <c r="AZ61" s="1595"/>
      <c r="BA61" s="1595"/>
      <c r="BB61" s="1595"/>
      <c r="BC61" s="1595"/>
      <c r="BD61" s="1595"/>
      <c r="BE61" s="1595"/>
      <c r="BF61" s="1595"/>
      <c r="BG61" s="1595"/>
      <c r="BH61" s="1595"/>
      <c r="BI61" s="1595"/>
      <c r="BJ61" s="1595"/>
      <c r="BK61" s="1595"/>
      <c r="BL61" s="1595"/>
      <c r="BM61" s="1595"/>
      <c r="BN61" s="1595"/>
      <c r="BO61" s="1595"/>
      <c r="BP61" s="1595"/>
      <c r="BQ61" s="1595"/>
      <c r="BR61" s="1595"/>
      <c r="BS61" s="1595"/>
      <c r="BT61" s="1595"/>
      <c r="BU61" s="1595"/>
      <c r="BV61" s="1595"/>
      <c r="BW61" s="1595"/>
      <c r="BX61" s="1595"/>
      <c r="BY61" s="1595"/>
      <c r="BZ61" s="1595"/>
      <c r="CA61" s="1595"/>
      <c r="CB61" s="1595"/>
      <c r="CC61" s="1595"/>
      <c r="CD61" s="1595"/>
      <c r="CE61" s="1595"/>
      <c r="CF61" s="1595"/>
      <c r="CG61" s="1595"/>
      <c r="CH61" s="1595"/>
      <c r="CI61" s="1595"/>
      <c r="CJ61" s="1595"/>
      <c r="CK61" s="1595"/>
      <c r="CL61" s="1595"/>
      <c r="CM61" s="1595"/>
      <c r="CN61" s="1595"/>
      <c r="CO61" s="1595"/>
      <c r="CP61" s="1595"/>
      <c r="CQ61" s="1595"/>
      <c r="CR61" s="1595"/>
      <c r="CS61" s="1595"/>
      <c r="CT61" s="1595"/>
      <c r="CU61" s="1595"/>
      <c r="CV61" s="1595"/>
      <c r="CW61" s="1595"/>
      <c r="CX61" s="1595"/>
      <c r="CY61" s="1595"/>
      <c r="CZ61" s="1595"/>
      <c r="DA61" s="1595"/>
      <c r="DB61" s="1595"/>
      <c r="DC61" s="1595"/>
      <c r="DD61" s="1595"/>
      <c r="DE61" s="1595"/>
      <c r="DF61" s="1595"/>
      <c r="DG61" s="1595"/>
      <c r="DH61" s="1595"/>
      <c r="DI61" s="1595"/>
      <c r="DJ61" s="1595"/>
      <c r="DK61" s="1595"/>
      <c r="DL61" s="1595"/>
      <c r="DM61" s="1595"/>
      <c r="DN61" s="1595"/>
      <c r="DO61" s="1595"/>
      <c r="DP61" s="1595"/>
      <c r="DQ61" s="1595"/>
      <c r="DR61" s="1595"/>
      <c r="DS61" s="1595"/>
      <c r="DT61" s="1595"/>
      <c r="DU61" s="1595"/>
      <c r="DV61" s="1595"/>
      <c r="DW61" s="1595"/>
      <c r="DX61" s="1595"/>
      <c r="DY61" s="1595"/>
      <c r="DZ61" s="1595"/>
      <c r="EA61" s="1595"/>
      <c r="EB61" s="1595"/>
      <c r="EC61" s="1595"/>
      <c r="ED61" s="1595"/>
      <c r="EE61" s="1595"/>
      <c r="EF61" s="1595"/>
      <c r="EG61" s="1595"/>
      <c r="EH61" s="1595"/>
      <c r="EI61" s="1595"/>
      <c r="EJ61" s="1595"/>
      <c r="EK61" s="1595"/>
      <c r="EL61" s="1595"/>
      <c r="EM61" s="1595"/>
      <c r="EN61" s="1595"/>
      <c r="EO61" s="1595"/>
      <c r="EP61" s="1595"/>
      <c r="EQ61" s="1595"/>
      <c r="ER61" s="1595"/>
      <c r="ES61" s="1595"/>
      <c r="ET61" s="1595"/>
      <c r="EU61" s="1595"/>
      <c r="EV61" s="1595"/>
      <c r="EW61" s="1595"/>
      <c r="EX61" s="1595"/>
      <c r="EY61" s="1595"/>
      <c r="EZ61" s="1595"/>
      <c r="FA61" s="1595"/>
      <c r="FB61" s="1595"/>
      <c r="FC61" s="1595"/>
      <c r="FD61" s="1595"/>
      <c r="FE61" s="1595"/>
      <c r="FF61" s="1595"/>
      <c r="FG61" s="1595"/>
      <c r="FH61" s="1595"/>
      <c r="FI61" s="1595"/>
      <c r="FJ61" s="1595"/>
      <c r="FK61" s="1595"/>
      <c r="FL61" s="1595"/>
      <c r="FM61" s="1595"/>
      <c r="FN61" s="1595"/>
      <c r="FO61" s="1595"/>
      <c r="FP61" s="1595"/>
      <c r="FQ61" s="1595"/>
      <c r="FR61" s="1595"/>
      <c r="FS61" s="1595"/>
      <c r="FT61" s="1595"/>
      <c r="FU61" s="1595"/>
      <c r="FV61" s="1595"/>
      <c r="FW61" s="1595"/>
      <c r="FX61" s="1595"/>
      <c r="FY61" s="1595"/>
      <c r="FZ61" s="1595"/>
      <c r="GA61" s="1595"/>
      <c r="GB61" s="1595"/>
      <c r="GC61" s="1595"/>
      <c r="GD61" s="1595"/>
      <c r="GE61" s="1595"/>
      <c r="GF61" s="1595"/>
      <c r="GG61" s="1595"/>
      <c r="GH61" s="1595"/>
      <c r="GI61" s="1595"/>
      <c r="GJ61" s="1595"/>
      <c r="GK61" s="1595"/>
      <c r="GL61" s="1595"/>
      <c r="GM61" s="1595"/>
      <c r="GN61" s="1595"/>
      <c r="GO61" s="1595"/>
      <c r="GP61" s="1595"/>
      <c r="GQ61" s="1595"/>
      <c r="GR61" s="1595"/>
      <c r="GS61" s="1595"/>
      <c r="GT61" s="1595"/>
      <c r="GU61" s="1595"/>
      <c r="GV61" s="1595"/>
      <c r="GW61" s="1595"/>
      <c r="GX61" s="1595"/>
      <c r="GY61" s="1595"/>
      <c r="GZ61" s="1595"/>
      <c r="HA61" s="1595"/>
      <c r="HB61" s="1595"/>
      <c r="HC61" s="1595"/>
      <c r="HD61" s="1595"/>
      <c r="HE61" s="1595"/>
      <c r="HF61" s="1595"/>
      <c r="HG61" s="1595"/>
      <c r="HH61" s="1595"/>
      <c r="HI61" s="1595"/>
      <c r="HJ61" s="1595"/>
      <c r="HK61" s="1595"/>
      <c r="HL61" s="1595"/>
      <c r="HM61" s="1595"/>
      <c r="HN61" s="1595"/>
      <c r="HO61" s="1595"/>
      <c r="HP61" s="1595"/>
      <c r="HQ61" s="1595"/>
      <c r="HR61" s="1595"/>
      <c r="HS61" s="1595"/>
      <c r="HT61" s="1595"/>
      <c r="HU61" s="1595"/>
      <c r="HV61" s="1595"/>
      <c r="HW61" s="1595"/>
      <c r="HX61" s="1595"/>
      <c r="HY61" s="1595"/>
      <c r="HZ61" s="1595"/>
      <c r="IA61" s="1595"/>
      <c r="IB61" s="1595"/>
      <c r="IC61" s="1595"/>
      <c r="ID61" s="1595"/>
      <c r="IE61" s="1595"/>
      <c r="IF61" s="1595"/>
      <c r="IG61" s="1595"/>
      <c r="IH61" s="1595"/>
      <c r="II61" s="1595"/>
      <c r="IJ61" s="1595"/>
      <c r="IK61" s="1595"/>
      <c r="IL61" s="1595"/>
      <c r="IM61" s="1595"/>
      <c r="IN61" s="1595"/>
    </row>
    <row r="62" spans="1:248" ht="13.9" customHeight="1">
      <c r="A62" s="1604">
        <v>39</v>
      </c>
      <c r="B62" s="1677" t="s">
        <v>2530</v>
      </c>
      <c r="C62" s="1678">
        <f>C46+SUM(C53:C61)</f>
        <v>240</v>
      </c>
      <c r="D62" s="1678">
        <f>D46+SUM(D53:D61)</f>
        <v>533619</v>
      </c>
      <c r="E62" s="1678">
        <f>E46+SUM(E53:E61)</f>
        <v>19806</v>
      </c>
      <c r="F62" s="1678">
        <f>F46+SUM(F53:F61)</f>
        <v>660071</v>
      </c>
      <c r="G62" s="1678">
        <f>G46+SUM(G53:G61)</f>
        <v>411018</v>
      </c>
      <c r="H62" s="1678"/>
      <c r="I62" s="1679">
        <f>I46+SUM(I53:I61)</f>
        <v>40716206</v>
      </c>
      <c r="J62" s="1673"/>
      <c r="K62" s="1595"/>
      <c r="L62" s="1595"/>
      <c r="M62" s="1595"/>
      <c r="N62" s="1595"/>
      <c r="O62" s="1595"/>
      <c r="P62" s="1595"/>
      <c r="Q62" s="1595"/>
      <c r="R62" s="1595"/>
      <c r="S62" s="1595"/>
      <c r="T62" s="1595"/>
      <c r="U62" s="1595"/>
      <c r="V62" s="1595"/>
      <c r="W62" s="1595"/>
      <c r="X62" s="1595"/>
      <c r="Y62" s="1595"/>
      <c r="Z62" s="1595"/>
      <c r="AA62" s="1595"/>
      <c r="AB62" s="1595"/>
      <c r="AC62" s="1595"/>
      <c r="AD62" s="1595"/>
      <c r="AE62" s="1595"/>
      <c r="AF62" s="1595"/>
      <c r="AG62" s="1595"/>
      <c r="AH62" s="1595"/>
      <c r="AI62" s="1595"/>
      <c r="AJ62" s="1595"/>
      <c r="AK62" s="1595"/>
      <c r="AL62" s="1595"/>
      <c r="AM62" s="1595"/>
      <c r="AN62" s="1595"/>
      <c r="AO62" s="1595"/>
      <c r="AP62" s="1595"/>
      <c r="AQ62" s="1595"/>
      <c r="AR62" s="1595"/>
      <c r="AS62" s="1595"/>
      <c r="AT62" s="1595"/>
      <c r="AU62" s="1595"/>
      <c r="AV62" s="1595"/>
      <c r="AW62" s="1595"/>
      <c r="AX62" s="1595"/>
      <c r="AY62" s="1595"/>
      <c r="AZ62" s="1595"/>
      <c r="BA62" s="1595"/>
      <c r="BB62" s="1595"/>
      <c r="BC62" s="1595"/>
      <c r="BD62" s="1595"/>
      <c r="BE62" s="1595"/>
      <c r="BF62" s="1595"/>
      <c r="BG62" s="1595"/>
      <c r="BH62" s="1595"/>
      <c r="BI62" s="1595"/>
      <c r="BJ62" s="1595"/>
      <c r="BK62" s="1595"/>
      <c r="BL62" s="1595"/>
      <c r="BM62" s="1595"/>
      <c r="BN62" s="1595"/>
      <c r="BO62" s="1595"/>
      <c r="BP62" s="1595"/>
      <c r="BQ62" s="1595"/>
      <c r="BR62" s="1595"/>
      <c r="BS62" s="1595"/>
      <c r="BT62" s="1595"/>
      <c r="BU62" s="1595"/>
      <c r="BV62" s="1595"/>
      <c r="BW62" s="1595"/>
      <c r="BX62" s="1595"/>
      <c r="BY62" s="1595"/>
      <c r="BZ62" s="1595"/>
      <c r="CA62" s="1595"/>
      <c r="CB62" s="1595"/>
      <c r="CC62" s="1595"/>
      <c r="CD62" s="1595"/>
      <c r="CE62" s="1595"/>
      <c r="CF62" s="1595"/>
      <c r="CG62" s="1595"/>
      <c r="CH62" s="1595"/>
      <c r="CI62" s="1595"/>
      <c r="CJ62" s="1595"/>
      <c r="CK62" s="1595"/>
      <c r="CL62" s="1595"/>
      <c r="CM62" s="1595"/>
      <c r="CN62" s="1595"/>
      <c r="CO62" s="1595"/>
      <c r="CP62" s="1595"/>
      <c r="CQ62" s="1595"/>
      <c r="CR62" s="1595"/>
      <c r="CS62" s="1595"/>
      <c r="CT62" s="1595"/>
      <c r="CU62" s="1595"/>
      <c r="CV62" s="1595"/>
      <c r="CW62" s="1595"/>
      <c r="CX62" s="1595"/>
      <c r="CY62" s="1595"/>
      <c r="CZ62" s="1595"/>
      <c r="DA62" s="1595"/>
      <c r="DB62" s="1595"/>
      <c r="DC62" s="1595"/>
      <c r="DD62" s="1595"/>
      <c r="DE62" s="1595"/>
      <c r="DF62" s="1595"/>
      <c r="DG62" s="1595"/>
      <c r="DH62" s="1595"/>
      <c r="DI62" s="1595"/>
      <c r="DJ62" s="1595"/>
      <c r="DK62" s="1595"/>
      <c r="DL62" s="1595"/>
      <c r="DM62" s="1595"/>
      <c r="DN62" s="1595"/>
      <c r="DO62" s="1595"/>
      <c r="DP62" s="1595"/>
      <c r="DQ62" s="1595"/>
      <c r="DR62" s="1595"/>
      <c r="DS62" s="1595"/>
      <c r="DT62" s="1595"/>
      <c r="DU62" s="1595"/>
      <c r="DV62" s="1595"/>
      <c r="DW62" s="1595"/>
      <c r="DX62" s="1595"/>
      <c r="DY62" s="1595"/>
      <c r="DZ62" s="1595"/>
      <c r="EA62" s="1595"/>
      <c r="EB62" s="1595"/>
      <c r="EC62" s="1595"/>
      <c r="ED62" s="1595"/>
      <c r="EE62" s="1595"/>
      <c r="EF62" s="1595"/>
      <c r="EG62" s="1595"/>
      <c r="EH62" s="1595"/>
      <c r="EI62" s="1595"/>
      <c r="EJ62" s="1595"/>
      <c r="EK62" s="1595"/>
      <c r="EL62" s="1595"/>
      <c r="EM62" s="1595"/>
      <c r="EN62" s="1595"/>
      <c r="EO62" s="1595"/>
      <c r="EP62" s="1595"/>
      <c r="EQ62" s="1595"/>
      <c r="ER62" s="1595"/>
      <c r="ES62" s="1595"/>
      <c r="ET62" s="1595"/>
      <c r="EU62" s="1595"/>
      <c r="EV62" s="1595"/>
      <c r="EW62" s="1595"/>
      <c r="EX62" s="1595"/>
      <c r="EY62" s="1595"/>
      <c r="EZ62" s="1595"/>
      <c r="FA62" s="1595"/>
      <c r="FB62" s="1595"/>
      <c r="FC62" s="1595"/>
      <c r="FD62" s="1595"/>
      <c r="FE62" s="1595"/>
      <c r="FF62" s="1595"/>
      <c r="FG62" s="1595"/>
      <c r="FH62" s="1595"/>
      <c r="FI62" s="1595"/>
      <c r="FJ62" s="1595"/>
      <c r="FK62" s="1595"/>
      <c r="FL62" s="1595"/>
      <c r="FM62" s="1595"/>
      <c r="FN62" s="1595"/>
      <c r="FO62" s="1595"/>
      <c r="FP62" s="1595"/>
      <c r="FQ62" s="1595"/>
      <c r="FR62" s="1595"/>
      <c r="FS62" s="1595"/>
      <c r="FT62" s="1595"/>
      <c r="FU62" s="1595"/>
      <c r="FV62" s="1595"/>
      <c r="FW62" s="1595"/>
      <c r="FX62" s="1595"/>
      <c r="FY62" s="1595"/>
      <c r="FZ62" s="1595"/>
      <c r="GA62" s="1595"/>
      <c r="GB62" s="1595"/>
      <c r="GC62" s="1595"/>
      <c r="GD62" s="1595"/>
      <c r="GE62" s="1595"/>
      <c r="GF62" s="1595"/>
      <c r="GG62" s="1595"/>
      <c r="GH62" s="1595"/>
      <c r="GI62" s="1595"/>
      <c r="GJ62" s="1595"/>
      <c r="GK62" s="1595"/>
      <c r="GL62" s="1595"/>
      <c r="GM62" s="1595"/>
      <c r="GN62" s="1595"/>
      <c r="GO62" s="1595"/>
      <c r="GP62" s="1595"/>
      <c r="GQ62" s="1595"/>
      <c r="GR62" s="1595"/>
      <c r="GS62" s="1595"/>
      <c r="GT62" s="1595"/>
      <c r="GU62" s="1595"/>
      <c r="GV62" s="1595"/>
      <c r="GW62" s="1595"/>
      <c r="GX62" s="1595"/>
      <c r="GY62" s="1595"/>
      <c r="GZ62" s="1595"/>
      <c r="HA62" s="1595"/>
      <c r="HB62" s="1595"/>
      <c r="HC62" s="1595"/>
      <c r="HD62" s="1595"/>
      <c r="HE62" s="1595"/>
      <c r="HF62" s="1595"/>
      <c r="HG62" s="1595"/>
      <c r="HH62" s="1595"/>
      <c r="HI62" s="1595"/>
      <c r="HJ62" s="1595"/>
      <c r="HK62" s="1595"/>
      <c r="HL62" s="1595"/>
      <c r="HM62" s="1595"/>
      <c r="HN62" s="1595"/>
      <c r="HO62" s="1595"/>
      <c r="HP62" s="1595"/>
      <c r="HQ62" s="1595"/>
      <c r="HR62" s="1595"/>
      <c r="HS62" s="1595"/>
      <c r="HT62" s="1595"/>
      <c r="HU62" s="1595"/>
      <c r="HV62" s="1595"/>
      <c r="HW62" s="1595"/>
      <c r="HX62" s="1595"/>
      <c r="HY62" s="1595"/>
      <c r="HZ62" s="1595"/>
      <c r="IA62" s="1595"/>
      <c r="IB62" s="1595"/>
      <c r="IC62" s="1595"/>
      <c r="ID62" s="1595"/>
      <c r="IE62" s="1595"/>
      <c r="IF62" s="1595"/>
      <c r="IG62" s="1595"/>
      <c r="IH62" s="1595"/>
      <c r="II62" s="1595"/>
      <c r="IJ62" s="1595"/>
      <c r="IK62" s="1595"/>
      <c r="IL62" s="1595"/>
      <c r="IM62" s="1595"/>
      <c r="IN62" s="1595"/>
    </row>
    <row r="63" spans="1:248" ht="13.9" customHeight="1">
      <c r="A63" s="1604">
        <v>40</v>
      </c>
      <c r="B63" s="1680" t="s">
        <v>2257</v>
      </c>
      <c r="C63" s="1595"/>
      <c r="D63" s="1595"/>
      <c r="E63" s="1595"/>
      <c r="F63" s="1595"/>
      <c r="G63" s="1595"/>
      <c r="H63" s="1595"/>
      <c r="I63" s="1605"/>
      <c r="J63" s="1595"/>
      <c r="K63" s="1595"/>
      <c r="L63" s="1595"/>
      <c r="M63" s="1595"/>
      <c r="N63" s="1595"/>
      <c r="O63" s="1595"/>
      <c r="P63" s="1595"/>
      <c r="Q63" s="1595"/>
      <c r="R63" s="1595"/>
      <c r="S63" s="1595"/>
      <c r="T63" s="1595"/>
      <c r="U63" s="1595"/>
      <c r="V63" s="1595"/>
      <c r="W63" s="1595"/>
      <c r="X63" s="1595"/>
      <c r="Y63" s="1595"/>
      <c r="Z63" s="1595"/>
      <c r="AA63" s="1595"/>
      <c r="AB63" s="1595"/>
      <c r="AC63" s="1595"/>
      <c r="AD63" s="1595"/>
      <c r="AE63" s="1595"/>
      <c r="AF63" s="1595"/>
      <c r="AG63" s="1595"/>
      <c r="AH63" s="1595"/>
      <c r="AI63" s="1595"/>
      <c r="AJ63" s="1595"/>
      <c r="AK63" s="1595"/>
      <c r="AL63" s="1595"/>
      <c r="AM63" s="1595"/>
      <c r="AN63" s="1595"/>
      <c r="AO63" s="1595"/>
      <c r="AP63" s="1595"/>
      <c r="AQ63" s="1595"/>
      <c r="AR63" s="1595"/>
      <c r="AS63" s="1595"/>
      <c r="AT63" s="1595"/>
      <c r="AU63" s="1595"/>
      <c r="AV63" s="1595"/>
      <c r="AW63" s="1595"/>
      <c r="AX63" s="1595"/>
      <c r="AY63" s="1595"/>
      <c r="AZ63" s="1595"/>
      <c r="BA63" s="1595"/>
      <c r="BB63" s="1595"/>
      <c r="BC63" s="1595"/>
      <c r="BD63" s="1595"/>
      <c r="BE63" s="1595"/>
      <c r="BF63" s="1595"/>
      <c r="BG63" s="1595"/>
      <c r="BH63" s="1595"/>
      <c r="BI63" s="1595"/>
      <c r="BJ63" s="1595"/>
      <c r="BK63" s="1595"/>
      <c r="BL63" s="1595"/>
      <c r="BM63" s="1595"/>
      <c r="BN63" s="1595"/>
      <c r="BO63" s="1595"/>
      <c r="BP63" s="1595"/>
      <c r="BQ63" s="1595"/>
      <c r="BR63" s="1595"/>
      <c r="BS63" s="1595"/>
      <c r="BT63" s="1595"/>
      <c r="BU63" s="1595"/>
      <c r="BV63" s="1595"/>
      <c r="BW63" s="1595"/>
      <c r="BX63" s="1595"/>
      <c r="BY63" s="1595"/>
      <c r="BZ63" s="1595"/>
      <c r="CA63" s="1595"/>
      <c r="CB63" s="1595"/>
      <c r="CC63" s="1595"/>
      <c r="CD63" s="1595"/>
      <c r="CE63" s="1595"/>
      <c r="CF63" s="1595"/>
      <c r="CG63" s="1595"/>
      <c r="CH63" s="1595"/>
      <c r="CI63" s="1595"/>
      <c r="CJ63" s="1595"/>
      <c r="CK63" s="1595"/>
      <c r="CL63" s="1595"/>
      <c r="CM63" s="1595"/>
      <c r="CN63" s="1595"/>
      <c r="CO63" s="1595"/>
      <c r="CP63" s="1595"/>
      <c r="CQ63" s="1595"/>
      <c r="CR63" s="1595"/>
      <c r="CS63" s="1595"/>
      <c r="CT63" s="1595"/>
      <c r="CU63" s="1595"/>
      <c r="CV63" s="1595"/>
      <c r="CW63" s="1595"/>
      <c r="CX63" s="1595"/>
      <c r="CY63" s="1595"/>
      <c r="CZ63" s="1595"/>
      <c r="DA63" s="1595"/>
      <c r="DB63" s="1595"/>
      <c r="DC63" s="1595"/>
      <c r="DD63" s="1595"/>
      <c r="DE63" s="1595"/>
      <c r="DF63" s="1595"/>
      <c r="DG63" s="1595"/>
      <c r="DH63" s="1595"/>
      <c r="DI63" s="1595"/>
      <c r="DJ63" s="1595"/>
      <c r="DK63" s="1595"/>
      <c r="DL63" s="1595"/>
      <c r="DM63" s="1595"/>
      <c r="DN63" s="1595"/>
      <c r="DO63" s="1595"/>
      <c r="DP63" s="1595"/>
      <c r="DQ63" s="1595"/>
      <c r="DR63" s="1595"/>
      <c r="DS63" s="1595"/>
      <c r="DT63" s="1595"/>
      <c r="DU63" s="1595"/>
      <c r="DV63" s="1595"/>
      <c r="DW63" s="1595"/>
      <c r="DX63" s="1595"/>
      <c r="DY63" s="1595"/>
      <c r="DZ63" s="1595"/>
      <c r="EA63" s="1595"/>
      <c r="EB63" s="1595"/>
      <c r="EC63" s="1595"/>
      <c r="ED63" s="1595"/>
      <c r="EE63" s="1595"/>
      <c r="EF63" s="1595"/>
      <c r="EG63" s="1595"/>
      <c r="EH63" s="1595"/>
      <c r="EI63" s="1595"/>
      <c r="EJ63" s="1595"/>
      <c r="EK63" s="1595"/>
      <c r="EL63" s="1595"/>
      <c r="EM63" s="1595"/>
      <c r="EN63" s="1595"/>
      <c r="EO63" s="1595"/>
      <c r="EP63" s="1595"/>
      <c r="EQ63" s="1595"/>
      <c r="ER63" s="1595"/>
      <c r="ES63" s="1595"/>
      <c r="ET63" s="1595"/>
      <c r="EU63" s="1595"/>
      <c r="EV63" s="1595"/>
      <c r="EW63" s="1595"/>
      <c r="EX63" s="1595"/>
      <c r="EY63" s="1595"/>
      <c r="EZ63" s="1595"/>
      <c r="FA63" s="1595"/>
      <c r="FB63" s="1595"/>
      <c r="FC63" s="1595"/>
      <c r="FD63" s="1595"/>
      <c r="FE63" s="1595"/>
      <c r="FF63" s="1595"/>
      <c r="FG63" s="1595"/>
      <c r="FH63" s="1595"/>
      <c r="FI63" s="1595"/>
      <c r="FJ63" s="1595"/>
      <c r="FK63" s="1595"/>
      <c r="FL63" s="1595"/>
      <c r="FM63" s="1595"/>
      <c r="FN63" s="1595"/>
      <c r="FO63" s="1595"/>
      <c r="FP63" s="1595"/>
      <c r="FQ63" s="1595"/>
      <c r="FR63" s="1595"/>
      <c r="FS63" s="1595"/>
      <c r="FT63" s="1595"/>
      <c r="FU63" s="1595"/>
      <c r="FV63" s="1595"/>
      <c r="FW63" s="1595"/>
      <c r="FX63" s="1595"/>
      <c r="FY63" s="1595"/>
      <c r="FZ63" s="1595"/>
      <c r="GA63" s="1595"/>
      <c r="GB63" s="1595"/>
      <c r="GC63" s="1595"/>
      <c r="GD63" s="1595"/>
      <c r="GE63" s="1595"/>
      <c r="GF63" s="1595"/>
      <c r="GG63" s="1595"/>
      <c r="GH63" s="1595"/>
      <c r="GI63" s="1595"/>
      <c r="GJ63" s="1595"/>
      <c r="GK63" s="1595"/>
      <c r="GL63" s="1595"/>
      <c r="GM63" s="1595"/>
      <c r="GN63" s="1595"/>
      <c r="GO63" s="1595"/>
      <c r="GP63" s="1595"/>
      <c r="GQ63" s="1595"/>
      <c r="GR63" s="1595"/>
      <c r="GS63" s="1595"/>
      <c r="GT63" s="1595"/>
      <c r="GU63" s="1595"/>
      <c r="GV63" s="1595"/>
      <c r="GW63" s="1595"/>
      <c r="GX63" s="1595"/>
      <c r="GY63" s="1595"/>
      <c r="GZ63" s="1595"/>
      <c r="HA63" s="1595"/>
      <c r="HB63" s="1595"/>
      <c r="HC63" s="1595"/>
      <c r="HD63" s="1595"/>
      <c r="HE63" s="1595"/>
      <c r="HF63" s="1595"/>
      <c r="HG63" s="1595"/>
      <c r="HH63" s="1595"/>
      <c r="HI63" s="1595"/>
      <c r="HJ63" s="1595"/>
      <c r="HK63" s="1595"/>
      <c r="HL63" s="1595"/>
      <c r="HM63" s="1595"/>
      <c r="HN63" s="1595"/>
      <c r="HO63" s="1595"/>
      <c r="HP63" s="1595"/>
      <c r="HQ63" s="1595"/>
      <c r="HR63" s="1595"/>
      <c r="HS63" s="1595"/>
      <c r="HT63" s="1595"/>
      <c r="HU63" s="1595"/>
      <c r="HV63" s="1595"/>
      <c r="HW63" s="1595"/>
      <c r="HX63" s="1595"/>
      <c r="HY63" s="1595"/>
      <c r="HZ63" s="1595"/>
      <c r="IA63" s="1595"/>
      <c r="IB63" s="1595"/>
      <c r="IC63" s="1595"/>
      <c r="ID63" s="1595"/>
      <c r="IE63" s="1595"/>
      <c r="IF63" s="1595"/>
      <c r="IG63" s="1595"/>
      <c r="IH63" s="1595"/>
      <c r="II63" s="1595"/>
      <c r="IJ63" s="1595"/>
      <c r="IK63" s="1595"/>
      <c r="IL63" s="1595"/>
      <c r="IM63" s="1595"/>
      <c r="IN63" s="1595"/>
    </row>
    <row r="64" spans="1:248" ht="13.9" customHeight="1">
      <c r="A64" s="1604">
        <v>41</v>
      </c>
      <c r="B64" s="1680"/>
      <c r="C64" s="1595"/>
      <c r="D64" s="1595"/>
      <c r="E64" s="1595"/>
      <c r="F64" s="1595"/>
      <c r="G64" s="1595"/>
      <c r="H64" s="1595"/>
      <c r="I64" s="1605"/>
      <c r="J64" s="1595"/>
      <c r="K64" s="1595"/>
      <c r="L64" s="1595"/>
      <c r="M64" s="1595"/>
      <c r="N64" s="1595"/>
      <c r="O64" s="1595"/>
      <c r="P64" s="1595"/>
      <c r="Q64" s="1595"/>
      <c r="R64" s="1595"/>
      <c r="S64" s="1595"/>
      <c r="T64" s="1595"/>
      <c r="U64" s="1595"/>
      <c r="V64" s="1595"/>
      <c r="W64" s="1595"/>
      <c r="X64" s="1595"/>
      <c r="Y64" s="1595"/>
      <c r="Z64" s="1595"/>
      <c r="AA64" s="1595"/>
      <c r="AB64" s="1595"/>
      <c r="AC64" s="1595"/>
      <c r="AD64" s="1595"/>
      <c r="AE64" s="1595"/>
      <c r="AF64" s="1595"/>
      <c r="AG64" s="1595"/>
      <c r="AH64" s="1595"/>
      <c r="AI64" s="1595"/>
      <c r="AJ64" s="1595"/>
      <c r="AK64" s="1595"/>
      <c r="AL64" s="1595"/>
      <c r="AM64" s="1595"/>
      <c r="AN64" s="1595"/>
      <c r="AO64" s="1595"/>
      <c r="AP64" s="1595"/>
      <c r="AQ64" s="1595"/>
      <c r="AR64" s="1595"/>
      <c r="AS64" s="1595"/>
      <c r="AT64" s="1595"/>
      <c r="AU64" s="1595"/>
      <c r="AV64" s="1595"/>
      <c r="AW64" s="1595"/>
      <c r="AX64" s="1595"/>
      <c r="AY64" s="1595"/>
      <c r="AZ64" s="1595"/>
      <c r="BA64" s="1595"/>
      <c r="BB64" s="1595"/>
      <c r="BC64" s="1595"/>
      <c r="BD64" s="1595"/>
      <c r="BE64" s="1595"/>
      <c r="BF64" s="1595"/>
      <c r="BG64" s="1595"/>
      <c r="BH64" s="1595"/>
      <c r="BI64" s="1595"/>
      <c r="BJ64" s="1595"/>
      <c r="BK64" s="1595"/>
      <c r="BL64" s="1595"/>
      <c r="BM64" s="1595"/>
      <c r="BN64" s="1595"/>
      <c r="BO64" s="1595"/>
      <c r="BP64" s="1595"/>
      <c r="BQ64" s="1595"/>
      <c r="BR64" s="1595"/>
      <c r="BS64" s="1595"/>
      <c r="BT64" s="1595"/>
      <c r="BU64" s="1595"/>
      <c r="BV64" s="1595"/>
      <c r="BW64" s="1595"/>
      <c r="BX64" s="1595"/>
      <c r="BY64" s="1595"/>
      <c r="BZ64" s="1595"/>
      <c r="CA64" s="1595"/>
      <c r="CB64" s="1595"/>
      <c r="CC64" s="1595"/>
      <c r="CD64" s="1595"/>
      <c r="CE64" s="1595"/>
      <c r="CF64" s="1595"/>
      <c r="CG64" s="1595"/>
      <c r="CH64" s="1595"/>
      <c r="CI64" s="1595"/>
      <c r="CJ64" s="1595"/>
      <c r="CK64" s="1595"/>
      <c r="CL64" s="1595"/>
      <c r="CM64" s="1595"/>
      <c r="CN64" s="1595"/>
      <c r="CO64" s="1595"/>
      <c r="CP64" s="1595"/>
      <c r="CQ64" s="1595"/>
      <c r="CR64" s="1595"/>
      <c r="CS64" s="1595"/>
      <c r="CT64" s="1595"/>
      <c r="CU64" s="1595"/>
      <c r="CV64" s="1595"/>
      <c r="CW64" s="1595"/>
      <c r="CX64" s="1595"/>
      <c r="CY64" s="1595"/>
      <c r="CZ64" s="1595"/>
      <c r="DA64" s="1595"/>
      <c r="DB64" s="1595"/>
      <c r="DC64" s="1595"/>
      <c r="DD64" s="1595"/>
      <c r="DE64" s="1595"/>
      <c r="DF64" s="1595"/>
      <c r="DG64" s="1595"/>
      <c r="DH64" s="1595"/>
      <c r="DI64" s="1595"/>
      <c r="DJ64" s="1595"/>
      <c r="DK64" s="1595"/>
      <c r="DL64" s="1595"/>
      <c r="DM64" s="1595"/>
      <c r="DN64" s="1595"/>
      <c r="DO64" s="1595"/>
      <c r="DP64" s="1595"/>
      <c r="DQ64" s="1595"/>
      <c r="DR64" s="1595"/>
      <c r="DS64" s="1595"/>
      <c r="DT64" s="1595"/>
      <c r="DU64" s="1595"/>
      <c r="DV64" s="1595"/>
      <c r="DW64" s="1595"/>
      <c r="DX64" s="1595"/>
      <c r="DY64" s="1595"/>
      <c r="DZ64" s="1595"/>
      <c r="EA64" s="1595"/>
      <c r="EB64" s="1595"/>
      <c r="EC64" s="1595"/>
      <c r="ED64" s="1595"/>
      <c r="EE64" s="1595"/>
      <c r="EF64" s="1595"/>
      <c r="EG64" s="1595"/>
      <c r="EH64" s="1595"/>
      <c r="EI64" s="1595"/>
      <c r="EJ64" s="1595"/>
      <c r="EK64" s="1595"/>
      <c r="EL64" s="1595"/>
      <c r="EM64" s="1595"/>
      <c r="EN64" s="1595"/>
      <c r="EO64" s="1595"/>
      <c r="EP64" s="1595"/>
      <c r="EQ64" s="1595"/>
      <c r="ER64" s="1595"/>
      <c r="ES64" s="1595"/>
      <c r="ET64" s="1595"/>
      <c r="EU64" s="1595"/>
      <c r="EV64" s="1595"/>
      <c r="EW64" s="1595"/>
      <c r="EX64" s="1595"/>
      <c r="EY64" s="1595"/>
      <c r="EZ64" s="1595"/>
      <c r="FA64" s="1595"/>
      <c r="FB64" s="1595"/>
      <c r="FC64" s="1595"/>
      <c r="FD64" s="1595"/>
      <c r="FE64" s="1595"/>
      <c r="FF64" s="1595"/>
      <c r="FG64" s="1595"/>
      <c r="FH64" s="1595"/>
      <c r="FI64" s="1595"/>
      <c r="FJ64" s="1595"/>
      <c r="FK64" s="1595"/>
      <c r="FL64" s="1595"/>
      <c r="FM64" s="1595"/>
      <c r="FN64" s="1595"/>
      <c r="FO64" s="1595"/>
      <c r="FP64" s="1595"/>
      <c r="FQ64" s="1595"/>
      <c r="FR64" s="1595"/>
      <c r="FS64" s="1595"/>
      <c r="FT64" s="1595"/>
      <c r="FU64" s="1595"/>
      <c r="FV64" s="1595"/>
      <c r="FW64" s="1595"/>
      <c r="FX64" s="1595"/>
      <c r="FY64" s="1595"/>
      <c r="FZ64" s="1595"/>
      <c r="GA64" s="1595"/>
      <c r="GB64" s="1595"/>
      <c r="GC64" s="1595"/>
      <c r="GD64" s="1595"/>
      <c r="GE64" s="1595"/>
      <c r="GF64" s="1595"/>
      <c r="GG64" s="1595"/>
      <c r="GH64" s="1595"/>
      <c r="GI64" s="1595"/>
      <c r="GJ64" s="1595"/>
      <c r="GK64" s="1595"/>
      <c r="GL64" s="1595"/>
      <c r="GM64" s="1595"/>
      <c r="GN64" s="1595"/>
      <c r="GO64" s="1595"/>
      <c r="GP64" s="1595"/>
      <c r="GQ64" s="1595"/>
      <c r="GR64" s="1595"/>
      <c r="GS64" s="1595"/>
      <c r="GT64" s="1595"/>
      <c r="GU64" s="1595"/>
      <c r="GV64" s="1595"/>
      <c r="GW64" s="1595"/>
      <c r="GX64" s="1595"/>
      <c r="GY64" s="1595"/>
      <c r="GZ64" s="1595"/>
      <c r="HA64" s="1595"/>
      <c r="HB64" s="1595"/>
      <c r="HC64" s="1595"/>
      <c r="HD64" s="1595"/>
      <c r="HE64" s="1595"/>
      <c r="HF64" s="1595"/>
      <c r="HG64" s="1595"/>
      <c r="HH64" s="1595"/>
      <c r="HI64" s="1595"/>
      <c r="HJ64" s="1595"/>
      <c r="HK64" s="1595"/>
      <c r="HL64" s="1595"/>
      <c r="HM64" s="1595"/>
      <c r="HN64" s="1595"/>
      <c r="HO64" s="1595"/>
      <c r="HP64" s="1595"/>
      <c r="HQ64" s="1595"/>
      <c r="HR64" s="1595"/>
      <c r="HS64" s="1595"/>
      <c r="HT64" s="1595"/>
      <c r="HU64" s="1595"/>
      <c r="HV64" s="1595"/>
      <c r="HW64" s="1595"/>
      <c r="HX64" s="1595"/>
      <c r="HY64" s="1595"/>
      <c r="HZ64" s="1595"/>
      <c r="IA64" s="1595"/>
      <c r="IB64" s="1595"/>
      <c r="IC64" s="1595"/>
      <c r="ID64" s="1595"/>
      <c r="IE64" s="1595"/>
      <c r="IF64" s="1595"/>
      <c r="IG64" s="1595"/>
      <c r="IH64" s="1595"/>
      <c r="II64" s="1595"/>
      <c r="IJ64" s="1595"/>
      <c r="IK64" s="1595"/>
      <c r="IL64" s="1595"/>
      <c r="IM64" s="1595"/>
      <c r="IN64" s="1595"/>
    </row>
    <row r="65" spans="1:248" ht="13.9" customHeight="1">
      <c r="A65" s="1604">
        <v>42</v>
      </c>
      <c r="B65" s="1680" t="s">
        <v>634</v>
      </c>
      <c r="C65" s="1595"/>
      <c r="D65" s="1595"/>
      <c r="E65" s="1595"/>
      <c r="F65" s="1595"/>
      <c r="G65" s="1595"/>
      <c r="H65" s="1595"/>
      <c r="I65" s="1605"/>
      <c r="J65" s="1595"/>
      <c r="K65" s="1595"/>
      <c r="L65" s="1595"/>
      <c r="M65" s="1595"/>
      <c r="N65" s="1595"/>
      <c r="O65" s="1595"/>
      <c r="P65" s="1595"/>
      <c r="Q65" s="1595"/>
      <c r="R65" s="1595"/>
      <c r="S65" s="1595"/>
      <c r="T65" s="1595"/>
      <c r="U65" s="1595"/>
      <c r="V65" s="1595"/>
      <c r="W65" s="1595"/>
      <c r="X65" s="1595"/>
      <c r="Y65" s="1595"/>
      <c r="Z65" s="1595"/>
      <c r="AA65" s="1595"/>
      <c r="AB65" s="1595"/>
      <c r="AC65" s="1595"/>
      <c r="AD65" s="1595"/>
      <c r="AE65" s="1595"/>
      <c r="AF65" s="1595"/>
      <c r="AG65" s="1595"/>
      <c r="AH65" s="1595"/>
      <c r="AI65" s="1595"/>
      <c r="AJ65" s="1595"/>
      <c r="AK65" s="1595"/>
      <c r="AL65" s="1595"/>
      <c r="AM65" s="1595"/>
      <c r="AN65" s="1595"/>
      <c r="AO65" s="1595"/>
      <c r="AP65" s="1595"/>
      <c r="AQ65" s="1595"/>
      <c r="AR65" s="1595"/>
      <c r="AS65" s="1595"/>
      <c r="AT65" s="1595"/>
      <c r="AU65" s="1595"/>
      <c r="AV65" s="1595"/>
      <c r="AW65" s="1595"/>
      <c r="AX65" s="1595"/>
      <c r="AY65" s="1595"/>
      <c r="AZ65" s="1595"/>
      <c r="BA65" s="1595"/>
      <c r="BB65" s="1595"/>
      <c r="BC65" s="1595"/>
      <c r="BD65" s="1595"/>
      <c r="BE65" s="1595"/>
      <c r="BF65" s="1595"/>
      <c r="BG65" s="1595"/>
      <c r="BH65" s="1595"/>
      <c r="BI65" s="1595"/>
      <c r="BJ65" s="1595"/>
      <c r="BK65" s="1595"/>
      <c r="BL65" s="1595"/>
      <c r="BM65" s="1595"/>
      <c r="BN65" s="1595"/>
      <c r="BO65" s="1595"/>
      <c r="BP65" s="1595"/>
      <c r="BQ65" s="1595"/>
      <c r="BR65" s="1595"/>
      <c r="BS65" s="1595"/>
      <c r="BT65" s="1595"/>
      <c r="BU65" s="1595"/>
      <c r="BV65" s="1595"/>
      <c r="BW65" s="1595"/>
      <c r="BX65" s="1595"/>
      <c r="BY65" s="1595"/>
      <c r="BZ65" s="1595"/>
      <c r="CA65" s="1595"/>
      <c r="CB65" s="1595"/>
      <c r="CC65" s="1595"/>
      <c r="CD65" s="1595"/>
      <c r="CE65" s="1595"/>
      <c r="CF65" s="1595"/>
      <c r="CG65" s="1595"/>
      <c r="CH65" s="1595"/>
      <c r="CI65" s="1595"/>
      <c r="CJ65" s="1595"/>
      <c r="CK65" s="1595"/>
      <c r="CL65" s="1595"/>
      <c r="CM65" s="1595"/>
      <c r="CN65" s="1595"/>
      <c r="CO65" s="1595"/>
      <c r="CP65" s="1595"/>
      <c r="CQ65" s="1595"/>
      <c r="CR65" s="1595"/>
      <c r="CS65" s="1595"/>
      <c r="CT65" s="1595"/>
      <c r="CU65" s="1595"/>
      <c r="CV65" s="1595"/>
      <c r="CW65" s="1595"/>
      <c r="CX65" s="1595"/>
      <c r="CY65" s="1595"/>
      <c r="CZ65" s="1595"/>
      <c r="DA65" s="1595"/>
      <c r="DB65" s="1595"/>
      <c r="DC65" s="1595"/>
      <c r="DD65" s="1595"/>
      <c r="DE65" s="1595"/>
      <c r="DF65" s="1595"/>
      <c r="DG65" s="1595"/>
      <c r="DH65" s="1595"/>
      <c r="DI65" s="1595"/>
      <c r="DJ65" s="1595"/>
      <c r="DK65" s="1595"/>
      <c r="DL65" s="1595"/>
      <c r="DM65" s="1595"/>
      <c r="DN65" s="1595"/>
      <c r="DO65" s="1595"/>
      <c r="DP65" s="1595"/>
      <c r="DQ65" s="1595"/>
      <c r="DR65" s="1595"/>
      <c r="DS65" s="1595"/>
      <c r="DT65" s="1595"/>
      <c r="DU65" s="1595"/>
      <c r="DV65" s="1595"/>
      <c r="DW65" s="1595"/>
      <c r="DX65" s="1595"/>
      <c r="DY65" s="1595"/>
      <c r="DZ65" s="1595"/>
      <c r="EA65" s="1595"/>
      <c r="EB65" s="1595"/>
      <c r="EC65" s="1595"/>
      <c r="ED65" s="1595"/>
      <c r="EE65" s="1595"/>
      <c r="EF65" s="1595"/>
      <c r="EG65" s="1595"/>
      <c r="EH65" s="1595"/>
      <c r="EI65" s="1595"/>
      <c r="EJ65" s="1595"/>
      <c r="EK65" s="1595"/>
      <c r="EL65" s="1595"/>
      <c r="EM65" s="1595"/>
      <c r="EN65" s="1595"/>
      <c r="EO65" s="1595"/>
      <c r="EP65" s="1595"/>
      <c r="EQ65" s="1595"/>
      <c r="ER65" s="1595"/>
      <c r="ES65" s="1595"/>
      <c r="ET65" s="1595"/>
      <c r="EU65" s="1595"/>
      <c r="EV65" s="1595"/>
      <c r="EW65" s="1595"/>
      <c r="EX65" s="1595"/>
      <c r="EY65" s="1595"/>
      <c r="EZ65" s="1595"/>
      <c r="FA65" s="1595"/>
      <c r="FB65" s="1595"/>
      <c r="FC65" s="1595"/>
      <c r="FD65" s="1595"/>
      <c r="FE65" s="1595"/>
      <c r="FF65" s="1595"/>
      <c r="FG65" s="1595"/>
      <c r="FH65" s="1595"/>
      <c r="FI65" s="1595"/>
      <c r="FJ65" s="1595"/>
      <c r="FK65" s="1595"/>
      <c r="FL65" s="1595"/>
      <c r="FM65" s="1595"/>
      <c r="FN65" s="1595"/>
      <c r="FO65" s="1595"/>
      <c r="FP65" s="1595"/>
      <c r="FQ65" s="1595"/>
      <c r="FR65" s="1595"/>
      <c r="FS65" s="1595"/>
      <c r="FT65" s="1595"/>
      <c r="FU65" s="1595"/>
      <c r="FV65" s="1595"/>
      <c r="FW65" s="1595"/>
      <c r="FX65" s="1595"/>
      <c r="FY65" s="1595"/>
      <c r="FZ65" s="1595"/>
      <c r="GA65" s="1595"/>
      <c r="GB65" s="1595"/>
      <c r="GC65" s="1595"/>
      <c r="GD65" s="1595"/>
      <c r="GE65" s="1595"/>
      <c r="GF65" s="1595"/>
      <c r="GG65" s="1595"/>
      <c r="GH65" s="1595"/>
      <c r="GI65" s="1595"/>
      <c r="GJ65" s="1595"/>
      <c r="GK65" s="1595"/>
      <c r="GL65" s="1595"/>
      <c r="GM65" s="1595"/>
      <c r="GN65" s="1595"/>
      <c r="GO65" s="1595"/>
      <c r="GP65" s="1595"/>
      <c r="GQ65" s="1595"/>
      <c r="GR65" s="1595"/>
      <c r="GS65" s="1595"/>
      <c r="GT65" s="1595"/>
      <c r="GU65" s="1595"/>
      <c r="GV65" s="1595"/>
      <c r="GW65" s="1595"/>
      <c r="GX65" s="1595"/>
      <c r="GY65" s="1595"/>
      <c r="GZ65" s="1595"/>
      <c r="HA65" s="1595"/>
      <c r="HB65" s="1595"/>
      <c r="HC65" s="1595"/>
      <c r="HD65" s="1595"/>
      <c r="HE65" s="1595"/>
      <c r="HF65" s="1595"/>
      <c r="HG65" s="1595"/>
      <c r="HH65" s="1595"/>
      <c r="HI65" s="1595"/>
      <c r="HJ65" s="1595"/>
      <c r="HK65" s="1595"/>
      <c r="HL65" s="1595"/>
      <c r="HM65" s="1595"/>
      <c r="HN65" s="1595"/>
      <c r="HO65" s="1595"/>
      <c r="HP65" s="1595"/>
      <c r="HQ65" s="1595"/>
      <c r="HR65" s="1595"/>
      <c r="HS65" s="1595"/>
      <c r="HT65" s="1595"/>
      <c r="HU65" s="1595"/>
      <c r="HV65" s="1595"/>
      <c r="HW65" s="1595"/>
      <c r="HX65" s="1595"/>
      <c r="HY65" s="1595"/>
      <c r="HZ65" s="1595"/>
      <c r="IA65" s="1595"/>
      <c r="IB65" s="1595"/>
      <c r="IC65" s="1595"/>
      <c r="ID65" s="1595"/>
      <c r="IE65" s="1595"/>
      <c r="IF65" s="1595"/>
      <c r="IG65" s="1595"/>
      <c r="IH65" s="1595"/>
      <c r="II65" s="1595"/>
      <c r="IJ65" s="1595"/>
      <c r="IK65" s="1595"/>
      <c r="IL65" s="1595"/>
      <c r="IM65" s="1595"/>
      <c r="IN65" s="1595"/>
    </row>
    <row r="66" spans="1:248" ht="13.9" customHeight="1">
      <c r="A66" s="1604">
        <v>43</v>
      </c>
      <c r="B66" s="1680"/>
      <c r="C66" s="1595"/>
      <c r="D66" s="1595"/>
      <c r="E66" s="1595"/>
      <c r="F66" s="1681"/>
      <c r="G66" s="1607"/>
      <c r="H66" s="1595"/>
      <c r="I66" s="1605"/>
      <c r="J66" s="1595"/>
      <c r="K66" s="1595"/>
      <c r="L66" s="1595"/>
      <c r="M66" s="1595"/>
      <c r="N66" s="1595"/>
      <c r="O66" s="1595"/>
      <c r="P66" s="1595"/>
      <c r="Q66" s="1595"/>
      <c r="R66" s="1595"/>
      <c r="S66" s="1595"/>
      <c r="T66" s="1595"/>
      <c r="U66" s="1595"/>
      <c r="V66" s="1595"/>
      <c r="W66" s="1595"/>
      <c r="X66" s="1595"/>
      <c r="Y66" s="1595"/>
      <c r="Z66" s="1595"/>
      <c r="AA66" s="1595"/>
      <c r="AB66" s="1595"/>
      <c r="AC66" s="1595"/>
      <c r="AD66" s="1595"/>
      <c r="AE66" s="1595"/>
      <c r="AF66" s="1595"/>
      <c r="AG66" s="1595"/>
      <c r="AH66" s="1595"/>
      <c r="AI66" s="1595"/>
      <c r="AJ66" s="1595"/>
      <c r="AK66" s="1595"/>
      <c r="AL66" s="1595"/>
      <c r="AM66" s="1595"/>
      <c r="AN66" s="1595"/>
      <c r="AO66" s="1595"/>
      <c r="AP66" s="1595"/>
      <c r="AQ66" s="1595"/>
      <c r="AR66" s="1595"/>
      <c r="AS66" s="1595"/>
      <c r="AT66" s="1595"/>
      <c r="AU66" s="1595"/>
      <c r="AV66" s="1595"/>
      <c r="AW66" s="1595"/>
      <c r="AX66" s="1595"/>
      <c r="AY66" s="1595"/>
      <c r="AZ66" s="1595"/>
      <c r="BA66" s="1595"/>
      <c r="BB66" s="1595"/>
      <c r="BC66" s="1595"/>
      <c r="BD66" s="1595"/>
      <c r="BE66" s="1595"/>
      <c r="BF66" s="1595"/>
      <c r="BG66" s="1595"/>
      <c r="BH66" s="1595"/>
      <c r="BI66" s="1595"/>
      <c r="BJ66" s="1595"/>
      <c r="BK66" s="1595"/>
      <c r="BL66" s="1595"/>
      <c r="BM66" s="1595"/>
      <c r="BN66" s="1595"/>
      <c r="BO66" s="1595"/>
      <c r="BP66" s="1595"/>
      <c r="BQ66" s="1595"/>
      <c r="BR66" s="1595"/>
      <c r="BS66" s="1595"/>
      <c r="BT66" s="1595"/>
      <c r="BU66" s="1595"/>
      <c r="BV66" s="1595"/>
      <c r="BW66" s="1595"/>
      <c r="BX66" s="1595"/>
      <c r="BY66" s="1595"/>
      <c r="BZ66" s="1595"/>
      <c r="CA66" s="1595"/>
      <c r="CB66" s="1595"/>
      <c r="CC66" s="1595"/>
      <c r="CD66" s="1595"/>
      <c r="CE66" s="1595"/>
      <c r="CF66" s="1595"/>
      <c r="CG66" s="1595"/>
      <c r="CH66" s="1595"/>
      <c r="CI66" s="1595"/>
      <c r="CJ66" s="1595"/>
      <c r="CK66" s="1595"/>
      <c r="CL66" s="1595"/>
      <c r="CM66" s="1595"/>
      <c r="CN66" s="1595"/>
      <c r="CO66" s="1595"/>
      <c r="CP66" s="1595"/>
      <c r="CQ66" s="1595"/>
      <c r="CR66" s="1595"/>
      <c r="CS66" s="1595"/>
      <c r="CT66" s="1595"/>
      <c r="CU66" s="1595"/>
      <c r="CV66" s="1595"/>
      <c r="CW66" s="1595"/>
      <c r="CX66" s="1595"/>
      <c r="CY66" s="1595"/>
      <c r="CZ66" s="1595"/>
      <c r="DA66" s="1595"/>
      <c r="DB66" s="1595"/>
      <c r="DC66" s="1595"/>
      <c r="DD66" s="1595"/>
      <c r="DE66" s="1595"/>
      <c r="DF66" s="1595"/>
      <c r="DG66" s="1595"/>
      <c r="DH66" s="1595"/>
      <c r="DI66" s="1595"/>
      <c r="DJ66" s="1595"/>
      <c r="DK66" s="1595"/>
      <c r="DL66" s="1595"/>
      <c r="DM66" s="1595"/>
      <c r="DN66" s="1595"/>
      <c r="DO66" s="1595"/>
      <c r="DP66" s="1595"/>
      <c r="DQ66" s="1595"/>
      <c r="DR66" s="1595"/>
      <c r="DS66" s="1595"/>
      <c r="DT66" s="1595"/>
      <c r="DU66" s="1595"/>
      <c r="DV66" s="1595"/>
      <c r="DW66" s="1595"/>
      <c r="DX66" s="1595"/>
      <c r="DY66" s="1595"/>
      <c r="DZ66" s="1595"/>
      <c r="EA66" s="1595"/>
      <c r="EB66" s="1595"/>
      <c r="EC66" s="1595"/>
      <c r="ED66" s="1595"/>
      <c r="EE66" s="1595"/>
      <c r="EF66" s="1595"/>
      <c r="EG66" s="1595"/>
      <c r="EH66" s="1595"/>
      <c r="EI66" s="1595"/>
      <c r="EJ66" s="1595"/>
      <c r="EK66" s="1595"/>
      <c r="EL66" s="1595"/>
      <c r="EM66" s="1595"/>
      <c r="EN66" s="1595"/>
      <c r="EO66" s="1595"/>
      <c r="EP66" s="1595"/>
      <c r="EQ66" s="1595"/>
      <c r="ER66" s="1595"/>
      <c r="ES66" s="1595"/>
      <c r="ET66" s="1595"/>
      <c r="EU66" s="1595"/>
      <c r="EV66" s="1595"/>
      <c r="EW66" s="1595"/>
      <c r="EX66" s="1595"/>
      <c r="EY66" s="1595"/>
      <c r="EZ66" s="1595"/>
      <c r="FA66" s="1595"/>
      <c r="FB66" s="1595"/>
      <c r="FC66" s="1595"/>
      <c r="FD66" s="1595"/>
      <c r="FE66" s="1595"/>
      <c r="FF66" s="1595"/>
      <c r="FG66" s="1595"/>
      <c r="FH66" s="1595"/>
      <c r="FI66" s="1595"/>
      <c r="FJ66" s="1595"/>
      <c r="FK66" s="1595"/>
      <c r="FL66" s="1595"/>
      <c r="FM66" s="1595"/>
      <c r="FN66" s="1595"/>
      <c r="FO66" s="1595"/>
      <c r="FP66" s="1595"/>
      <c r="FQ66" s="1595"/>
      <c r="FR66" s="1595"/>
      <c r="FS66" s="1595"/>
      <c r="FT66" s="1595"/>
      <c r="FU66" s="1595"/>
      <c r="FV66" s="1595"/>
      <c r="FW66" s="1595"/>
      <c r="FX66" s="1595"/>
      <c r="FY66" s="1595"/>
      <c r="FZ66" s="1595"/>
      <c r="GA66" s="1595"/>
      <c r="GB66" s="1595"/>
      <c r="GC66" s="1595"/>
      <c r="GD66" s="1595"/>
      <c r="GE66" s="1595"/>
      <c r="GF66" s="1595"/>
      <c r="GG66" s="1595"/>
      <c r="GH66" s="1595"/>
      <c r="GI66" s="1595"/>
      <c r="GJ66" s="1595"/>
      <c r="GK66" s="1595"/>
      <c r="GL66" s="1595"/>
      <c r="GM66" s="1595"/>
      <c r="GN66" s="1595"/>
      <c r="GO66" s="1595"/>
      <c r="GP66" s="1595"/>
      <c r="GQ66" s="1595"/>
      <c r="GR66" s="1595"/>
      <c r="GS66" s="1595"/>
      <c r="GT66" s="1595"/>
      <c r="GU66" s="1595"/>
      <c r="GV66" s="1595"/>
      <c r="GW66" s="1595"/>
      <c r="GX66" s="1595"/>
      <c r="GY66" s="1595"/>
      <c r="GZ66" s="1595"/>
      <c r="HA66" s="1595"/>
      <c r="HB66" s="1595"/>
      <c r="HC66" s="1595"/>
      <c r="HD66" s="1595"/>
      <c r="HE66" s="1595"/>
      <c r="HF66" s="1595"/>
      <c r="HG66" s="1595"/>
      <c r="HH66" s="1595"/>
      <c r="HI66" s="1595"/>
      <c r="HJ66" s="1595"/>
      <c r="HK66" s="1595"/>
      <c r="HL66" s="1595"/>
      <c r="HM66" s="1595"/>
      <c r="HN66" s="1595"/>
      <c r="HO66" s="1595"/>
      <c r="HP66" s="1595"/>
      <c r="HQ66" s="1595"/>
      <c r="HR66" s="1595"/>
      <c r="HS66" s="1595"/>
      <c r="HT66" s="1595"/>
      <c r="HU66" s="1595"/>
      <c r="HV66" s="1595"/>
      <c r="HW66" s="1595"/>
      <c r="HX66" s="1595"/>
      <c r="HY66" s="1595"/>
      <c r="HZ66" s="1595"/>
      <c r="IA66" s="1595"/>
      <c r="IB66" s="1595"/>
      <c r="IC66" s="1595"/>
      <c r="ID66" s="1595"/>
      <c r="IE66" s="1595"/>
      <c r="IF66" s="1595"/>
      <c r="IG66" s="1595"/>
      <c r="IH66" s="1595"/>
      <c r="II66" s="1595"/>
      <c r="IJ66" s="1595"/>
      <c r="IK66" s="1595"/>
      <c r="IL66" s="1595"/>
      <c r="IM66" s="1595"/>
      <c r="IN66" s="1595"/>
    </row>
    <row r="67" spans="1:248" ht="13.9" customHeight="1">
      <c r="A67" s="1604">
        <v>44</v>
      </c>
      <c r="B67" s="1680"/>
      <c r="C67" s="1595"/>
      <c r="D67" s="1595"/>
      <c r="E67" s="1595"/>
      <c r="F67" s="1595"/>
      <c r="G67" s="1595"/>
      <c r="H67" s="1595"/>
      <c r="I67" s="1605"/>
      <c r="J67" s="1595"/>
      <c r="K67" s="1595"/>
      <c r="L67" s="1595"/>
      <c r="M67" s="1595"/>
      <c r="N67" s="1595"/>
      <c r="O67" s="1595"/>
      <c r="P67" s="1595"/>
      <c r="Q67" s="1595"/>
      <c r="R67" s="1595"/>
      <c r="S67" s="1595"/>
      <c r="T67" s="1595"/>
      <c r="U67" s="1595"/>
      <c r="V67" s="1595"/>
      <c r="W67" s="1595"/>
      <c r="X67" s="1595"/>
      <c r="Y67" s="1595"/>
      <c r="Z67" s="1595"/>
      <c r="AA67" s="1595"/>
      <c r="AB67" s="1595"/>
      <c r="AC67" s="1595"/>
      <c r="AD67" s="1595"/>
      <c r="AE67" s="1595"/>
      <c r="AF67" s="1595"/>
      <c r="AG67" s="1595"/>
      <c r="AH67" s="1595"/>
      <c r="AI67" s="1595"/>
      <c r="AJ67" s="1595"/>
      <c r="AK67" s="1595"/>
      <c r="AL67" s="1595"/>
      <c r="AM67" s="1595"/>
      <c r="AN67" s="1595"/>
      <c r="AO67" s="1595"/>
      <c r="AP67" s="1595"/>
      <c r="AQ67" s="1595"/>
      <c r="AR67" s="1595"/>
      <c r="AS67" s="1595"/>
      <c r="AT67" s="1595"/>
      <c r="AU67" s="1595"/>
      <c r="AV67" s="1595"/>
      <c r="AW67" s="1595"/>
      <c r="AX67" s="1595"/>
      <c r="AY67" s="1595"/>
      <c r="AZ67" s="1595"/>
      <c r="BA67" s="1595"/>
      <c r="BB67" s="1595"/>
      <c r="BC67" s="1595"/>
      <c r="BD67" s="1595"/>
      <c r="BE67" s="1595"/>
      <c r="BF67" s="1595"/>
      <c r="BG67" s="1595"/>
      <c r="BH67" s="1595"/>
      <c r="BI67" s="1595"/>
      <c r="BJ67" s="1595"/>
      <c r="BK67" s="1595"/>
      <c r="BL67" s="1595"/>
      <c r="BM67" s="1595"/>
      <c r="BN67" s="1595"/>
      <c r="BO67" s="1595"/>
      <c r="BP67" s="1595"/>
      <c r="BQ67" s="1595"/>
      <c r="BR67" s="1595"/>
      <c r="BS67" s="1595"/>
      <c r="BT67" s="1595"/>
      <c r="BU67" s="1595"/>
      <c r="BV67" s="1595"/>
      <c r="BW67" s="1595"/>
      <c r="BX67" s="1595"/>
      <c r="BY67" s="1595"/>
      <c r="BZ67" s="1595"/>
      <c r="CA67" s="1595"/>
      <c r="CB67" s="1595"/>
      <c r="CC67" s="1595"/>
      <c r="CD67" s="1595"/>
      <c r="CE67" s="1595"/>
      <c r="CF67" s="1595"/>
      <c r="CG67" s="1595"/>
      <c r="CH67" s="1595"/>
      <c r="CI67" s="1595"/>
      <c r="CJ67" s="1595"/>
      <c r="CK67" s="1595"/>
      <c r="CL67" s="1595"/>
      <c r="CM67" s="1595"/>
      <c r="CN67" s="1595"/>
      <c r="CO67" s="1595"/>
      <c r="CP67" s="1595"/>
      <c r="CQ67" s="1595"/>
      <c r="CR67" s="1595"/>
      <c r="CS67" s="1595"/>
      <c r="CT67" s="1595"/>
      <c r="CU67" s="1595"/>
      <c r="CV67" s="1595"/>
      <c r="CW67" s="1595"/>
      <c r="CX67" s="1595"/>
      <c r="CY67" s="1595"/>
      <c r="CZ67" s="1595"/>
      <c r="DA67" s="1595"/>
      <c r="DB67" s="1595"/>
      <c r="DC67" s="1595"/>
      <c r="DD67" s="1595"/>
      <c r="DE67" s="1595"/>
      <c r="DF67" s="1595"/>
      <c r="DG67" s="1595"/>
      <c r="DH67" s="1595"/>
      <c r="DI67" s="1595"/>
      <c r="DJ67" s="1595"/>
      <c r="DK67" s="1595"/>
      <c r="DL67" s="1595"/>
      <c r="DM67" s="1595"/>
      <c r="DN67" s="1595"/>
      <c r="DO67" s="1595"/>
      <c r="DP67" s="1595"/>
      <c r="DQ67" s="1595"/>
      <c r="DR67" s="1595"/>
      <c r="DS67" s="1595"/>
      <c r="DT67" s="1595"/>
      <c r="DU67" s="1595"/>
      <c r="DV67" s="1595"/>
      <c r="DW67" s="1595"/>
      <c r="DX67" s="1595"/>
      <c r="DY67" s="1595"/>
      <c r="DZ67" s="1595"/>
      <c r="EA67" s="1595"/>
      <c r="EB67" s="1595"/>
      <c r="EC67" s="1595"/>
      <c r="ED67" s="1595"/>
      <c r="EE67" s="1595"/>
      <c r="EF67" s="1595"/>
      <c r="EG67" s="1595"/>
      <c r="EH67" s="1595"/>
      <c r="EI67" s="1595"/>
      <c r="EJ67" s="1595"/>
      <c r="EK67" s="1595"/>
      <c r="EL67" s="1595"/>
      <c r="EM67" s="1595"/>
      <c r="EN67" s="1595"/>
      <c r="EO67" s="1595"/>
      <c r="EP67" s="1595"/>
      <c r="EQ67" s="1595"/>
      <c r="ER67" s="1595"/>
      <c r="ES67" s="1595"/>
      <c r="ET67" s="1595"/>
      <c r="EU67" s="1595"/>
      <c r="EV67" s="1595"/>
      <c r="EW67" s="1595"/>
      <c r="EX67" s="1595"/>
      <c r="EY67" s="1595"/>
      <c r="EZ67" s="1595"/>
      <c r="FA67" s="1595"/>
      <c r="FB67" s="1595"/>
      <c r="FC67" s="1595"/>
      <c r="FD67" s="1595"/>
      <c r="FE67" s="1595"/>
      <c r="FF67" s="1595"/>
      <c r="FG67" s="1595"/>
      <c r="FH67" s="1595"/>
      <c r="FI67" s="1595"/>
      <c r="FJ67" s="1595"/>
      <c r="FK67" s="1595"/>
      <c r="FL67" s="1595"/>
      <c r="FM67" s="1595"/>
      <c r="FN67" s="1595"/>
      <c r="FO67" s="1595"/>
      <c r="FP67" s="1595"/>
      <c r="FQ67" s="1595"/>
      <c r="FR67" s="1595"/>
      <c r="FS67" s="1595"/>
      <c r="FT67" s="1595"/>
      <c r="FU67" s="1595"/>
      <c r="FV67" s="1595"/>
      <c r="FW67" s="1595"/>
      <c r="FX67" s="1595"/>
      <c r="FY67" s="1595"/>
      <c r="FZ67" s="1595"/>
      <c r="GA67" s="1595"/>
      <c r="GB67" s="1595"/>
      <c r="GC67" s="1595"/>
      <c r="GD67" s="1595"/>
      <c r="GE67" s="1595"/>
      <c r="GF67" s="1595"/>
      <c r="GG67" s="1595"/>
      <c r="GH67" s="1595"/>
      <c r="GI67" s="1595"/>
      <c r="GJ67" s="1595"/>
      <c r="GK67" s="1595"/>
      <c r="GL67" s="1595"/>
      <c r="GM67" s="1595"/>
      <c r="GN67" s="1595"/>
      <c r="GO67" s="1595"/>
      <c r="GP67" s="1595"/>
      <c r="GQ67" s="1595"/>
      <c r="GR67" s="1595"/>
      <c r="GS67" s="1595"/>
      <c r="GT67" s="1595"/>
      <c r="GU67" s="1595"/>
      <c r="GV67" s="1595"/>
      <c r="GW67" s="1595"/>
      <c r="GX67" s="1595"/>
      <c r="GY67" s="1595"/>
      <c r="GZ67" s="1595"/>
      <c r="HA67" s="1595"/>
      <c r="HB67" s="1595"/>
      <c r="HC67" s="1595"/>
      <c r="HD67" s="1595"/>
      <c r="HE67" s="1595"/>
      <c r="HF67" s="1595"/>
      <c r="HG67" s="1595"/>
      <c r="HH67" s="1595"/>
      <c r="HI67" s="1595"/>
      <c r="HJ67" s="1595"/>
      <c r="HK67" s="1595"/>
      <c r="HL67" s="1595"/>
      <c r="HM67" s="1595"/>
      <c r="HN67" s="1595"/>
      <c r="HO67" s="1595"/>
      <c r="HP67" s="1595"/>
      <c r="HQ67" s="1595"/>
      <c r="HR67" s="1595"/>
      <c r="HS67" s="1595"/>
      <c r="HT67" s="1595"/>
      <c r="HU67" s="1595"/>
      <c r="HV67" s="1595"/>
      <c r="HW67" s="1595"/>
      <c r="HX67" s="1595"/>
      <c r="HY67" s="1595"/>
      <c r="HZ67" s="1595"/>
      <c r="IA67" s="1595"/>
      <c r="IB67" s="1595"/>
      <c r="IC67" s="1595"/>
      <c r="ID67" s="1595"/>
      <c r="IE67" s="1595"/>
      <c r="IF67" s="1595"/>
      <c r="IG67" s="1595"/>
      <c r="IH67" s="1595"/>
      <c r="II67" s="1595"/>
      <c r="IJ67" s="1595"/>
      <c r="IK67" s="1595"/>
      <c r="IL67" s="1595"/>
      <c r="IM67" s="1595"/>
      <c r="IN67" s="1595"/>
    </row>
    <row r="68" spans="1:248" ht="13.9" customHeight="1">
      <c r="A68" s="1604">
        <v>45</v>
      </c>
      <c r="B68" s="1680"/>
      <c r="C68" s="1595"/>
      <c r="D68" s="1595"/>
      <c r="E68" s="1595"/>
      <c r="F68" s="1595"/>
      <c r="G68" s="1595"/>
      <c r="H68" s="1595"/>
      <c r="I68" s="1605"/>
      <c r="J68" s="1595"/>
      <c r="K68" s="1595"/>
      <c r="L68" s="1595"/>
      <c r="M68" s="1595"/>
      <c r="N68" s="1595"/>
      <c r="O68" s="1595"/>
      <c r="P68" s="1595"/>
      <c r="Q68" s="1595"/>
      <c r="R68" s="1595"/>
      <c r="S68" s="1595"/>
      <c r="T68" s="1595"/>
      <c r="U68" s="1595"/>
      <c r="V68" s="1595"/>
      <c r="W68" s="1595"/>
      <c r="X68" s="1595"/>
      <c r="Y68" s="1595"/>
      <c r="Z68" s="1595"/>
      <c r="AA68" s="1595"/>
      <c r="AB68" s="1595"/>
      <c r="AC68" s="1595"/>
      <c r="AD68" s="1595"/>
      <c r="AE68" s="1595"/>
      <c r="AF68" s="1595"/>
      <c r="AG68" s="1595"/>
      <c r="AH68" s="1595"/>
      <c r="AI68" s="1595"/>
      <c r="AJ68" s="1595"/>
      <c r="AK68" s="1595"/>
      <c r="AL68" s="1595"/>
      <c r="AM68" s="1595"/>
      <c r="AN68" s="1595"/>
      <c r="AO68" s="1595"/>
      <c r="AP68" s="1595"/>
      <c r="AQ68" s="1595"/>
      <c r="AR68" s="1595"/>
      <c r="AS68" s="1595"/>
      <c r="AT68" s="1595"/>
      <c r="AU68" s="1595"/>
      <c r="AV68" s="1595"/>
      <c r="AW68" s="1595"/>
      <c r="AX68" s="1595"/>
      <c r="AY68" s="1595"/>
      <c r="AZ68" s="1595"/>
      <c r="BA68" s="1595"/>
      <c r="BB68" s="1595"/>
      <c r="BC68" s="1595"/>
      <c r="BD68" s="1595"/>
      <c r="BE68" s="1595"/>
      <c r="BF68" s="1595"/>
      <c r="BG68" s="1595"/>
      <c r="BH68" s="1595"/>
      <c r="BI68" s="1595"/>
      <c r="BJ68" s="1595"/>
      <c r="BK68" s="1595"/>
      <c r="BL68" s="1595"/>
      <c r="BM68" s="1595"/>
      <c r="BN68" s="1595"/>
      <c r="BO68" s="1595"/>
      <c r="BP68" s="1595"/>
      <c r="BQ68" s="1595"/>
      <c r="BR68" s="1595"/>
      <c r="BS68" s="1595"/>
      <c r="BT68" s="1595"/>
      <c r="BU68" s="1595"/>
      <c r="BV68" s="1595"/>
      <c r="BW68" s="1595"/>
      <c r="BX68" s="1595"/>
      <c r="BY68" s="1595"/>
      <c r="BZ68" s="1595"/>
      <c r="CA68" s="1595"/>
      <c r="CB68" s="1595"/>
      <c r="CC68" s="1595"/>
      <c r="CD68" s="1595"/>
      <c r="CE68" s="1595"/>
      <c r="CF68" s="1595"/>
      <c r="CG68" s="1595"/>
      <c r="CH68" s="1595"/>
      <c r="CI68" s="1595"/>
      <c r="CJ68" s="1595"/>
      <c r="CK68" s="1595"/>
      <c r="CL68" s="1595"/>
      <c r="CM68" s="1595"/>
      <c r="CN68" s="1595"/>
      <c r="CO68" s="1595"/>
      <c r="CP68" s="1595"/>
      <c r="CQ68" s="1595"/>
      <c r="CR68" s="1595"/>
      <c r="CS68" s="1595"/>
      <c r="CT68" s="1595"/>
      <c r="CU68" s="1595"/>
      <c r="CV68" s="1595"/>
      <c r="CW68" s="1595"/>
      <c r="CX68" s="1595"/>
      <c r="CY68" s="1595"/>
      <c r="CZ68" s="1595"/>
      <c r="DA68" s="1595"/>
      <c r="DB68" s="1595"/>
      <c r="DC68" s="1595"/>
      <c r="DD68" s="1595"/>
      <c r="DE68" s="1595"/>
      <c r="DF68" s="1595"/>
      <c r="DG68" s="1595"/>
      <c r="DH68" s="1595"/>
      <c r="DI68" s="1595"/>
      <c r="DJ68" s="1595"/>
      <c r="DK68" s="1595"/>
      <c r="DL68" s="1595"/>
      <c r="DM68" s="1595"/>
      <c r="DN68" s="1595"/>
      <c r="DO68" s="1595"/>
      <c r="DP68" s="1595"/>
      <c r="DQ68" s="1595"/>
      <c r="DR68" s="1595"/>
      <c r="DS68" s="1595"/>
      <c r="DT68" s="1595"/>
      <c r="DU68" s="1595"/>
      <c r="DV68" s="1595"/>
      <c r="DW68" s="1595"/>
      <c r="DX68" s="1595"/>
      <c r="DY68" s="1595"/>
      <c r="DZ68" s="1595"/>
      <c r="EA68" s="1595"/>
      <c r="EB68" s="1595"/>
      <c r="EC68" s="1595"/>
      <c r="ED68" s="1595"/>
      <c r="EE68" s="1595"/>
      <c r="EF68" s="1595"/>
      <c r="EG68" s="1595"/>
      <c r="EH68" s="1595"/>
      <c r="EI68" s="1595"/>
      <c r="EJ68" s="1595"/>
      <c r="EK68" s="1595"/>
      <c r="EL68" s="1595"/>
      <c r="EM68" s="1595"/>
      <c r="EN68" s="1595"/>
      <c r="EO68" s="1595"/>
      <c r="EP68" s="1595"/>
      <c r="EQ68" s="1595"/>
      <c r="ER68" s="1595"/>
      <c r="ES68" s="1595"/>
      <c r="ET68" s="1595"/>
      <c r="EU68" s="1595"/>
      <c r="EV68" s="1595"/>
      <c r="EW68" s="1595"/>
      <c r="EX68" s="1595"/>
      <c r="EY68" s="1595"/>
      <c r="EZ68" s="1595"/>
      <c r="FA68" s="1595"/>
      <c r="FB68" s="1595"/>
      <c r="FC68" s="1595"/>
      <c r="FD68" s="1595"/>
      <c r="FE68" s="1595"/>
      <c r="FF68" s="1595"/>
      <c r="FG68" s="1595"/>
      <c r="FH68" s="1595"/>
      <c r="FI68" s="1595"/>
      <c r="FJ68" s="1595"/>
      <c r="FK68" s="1595"/>
      <c r="FL68" s="1595"/>
      <c r="FM68" s="1595"/>
      <c r="FN68" s="1595"/>
      <c r="FO68" s="1595"/>
      <c r="FP68" s="1595"/>
      <c r="FQ68" s="1595"/>
      <c r="FR68" s="1595"/>
      <c r="FS68" s="1595"/>
      <c r="FT68" s="1595"/>
      <c r="FU68" s="1595"/>
      <c r="FV68" s="1595"/>
      <c r="FW68" s="1595"/>
      <c r="FX68" s="1595"/>
      <c r="FY68" s="1595"/>
      <c r="FZ68" s="1595"/>
      <c r="GA68" s="1595"/>
      <c r="GB68" s="1595"/>
      <c r="GC68" s="1595"/>
      <c r="GD68" s="1595"/>
      <c r="GE68" s="1595"/>
      <c r="GF68" s="1595"/>
      <c r="GG68" s="1595"/>
      <c r="GH68" s="1595"/>
      <c r="GI68" s="1595"/>
      <c r="GJ68" s="1595"/>
      <c r="GK68" s="1595"/>
      <c r="GL68" s="1595"/>
      <c r="GM68" s="1595"/>
      <c r="GN68" s="1595"/>
      <c r="GO68" s="1595"/>
      <c r="GP68" s="1595"/>
      <c r="GQ68" s="1595"/>
      <c r="GR68" s="1595"/>
      <c r="GS68" s="1595"/>
      <c r="GT68" s="1595"/>
      <c r="GU68" s="1595"/>
      <c r="GV68" s="1595"/>
      <c r="GW68" s="1595"/>
      <c r="GX68" s="1595"/>
      <c r="GY68" s="1595"/>
      <c r="GZ68" s="1595"/>
      <c r="HA68" s="1595"/>
      <c r="HB68" s="1595"/>
      <c r="HC68" s="1595"/>
      <c r="HD68" s="1595"/>
      <c r="HE68" s="1595"/>
      <c r="HF68" s="1595"/>
      <c r="HG68" s="1595"/>
      <c r="HH68" s="1595"/>
      <c r="HI68" s="1595"/>
      <c r="HJ68" s="1595"/>
      <c r="HK68" s="1595"/>
      <c r="HL68" s="1595"/>
      <c r="HM68" s="1595"/>
      <c r="HN68" s="1595"/>
      <c r="HO68" s="1595"/>
      <c r="HP68" s="1595"/>
      <c r="HQ68" s="1595"/>
      <c r="HR68" s="1595"/>
      <c r="HS68" s="1595"/>
      <c r="HT68" s="1595"/>
      <c r="HU68" s="1595"/>
      <c r="HV68" s="1595"/>
      <c r="HW68" s="1595"/>
      <c r="HX68" s="1595"/>
      <c r="HY68" s="1595"/>
      <c r="HZ68" s="1595"/>
      <c r="IA68" s="1595"/>
      <c r="IB68" s="1595"/>
      <c r="IC68" s="1595"/>
      <c r="ID68" s="1595"/>
      <c r="IE68" s="1595"/>
      <c r="IF68" s="1595"/>
      <c r="IG68" s="1595"/>
      <c r="IH68" s="1595"/>
      <c r="II68" s="1595"/>
      <c r="IJ68" s="1595"/>
      <c r="IK68" s="1595"/>
      <c r="IL68" s="1595"/>
      <c r="IM68" s="1595"/>
      <c r="IN68" s="1595"/>
    </row>
    <row r="69" spans="1:248" ht="13.9" customHeight="1">
      <c r="A69" s="1604">
        <v>46</v>
      </c>
      <c r="B69" s="1680"/>
      <c r="C69" s="1595"/>
      <c r="D69" s="1595"/>
      <c r="E69" s="1595"/>
      <c r="F69" s="1595"/>
      <c r="G69" s="1595"/>
      <c r="H69" s="1595"/>
      <c r="I69" s="1605"/>
      <c r="J69" s="1595"/>
      <c r="K69" s="1595"/>
      <c r="L69" s="1595"/>
      <c r="M69" s="1595"/>
      <c r="N69" s="1595"/>
      <c r="O69" s="1595"/>
      <c r="P69" s="1595"/>
      <c r="Q69" s="1595"/>
      <c r="R69" s="1595"/>
      <c r="S69" s="1595"/>
      <c r="T69" s="1595"/>
      <c r="U69" s="1595"/>
      <c r="V69" s="1595"/>
      <c r="W69" s="1595"/>
      <c r="X69" s="1595"/>
      <c r="Y69" s="1595"/>
      <c r="Z69" s="1595"/>
      <c r="AA69" s="1595"/>
      <c r="AB69" s="1595"/>
      <c r="AC69" s="1595"/>
      <c r="AD69" s="1595"/>
      <c r="AE69" s="1595"/>
      <c r="AF69" s="1595"/>
      <c r="AG69" s="1595"/>
      <c r="AH69" s="1595"/>
      <c r="AI69" s="1595"/>
      <c r="AJ69" s="1595"/>
      <c r="AK69" s="1595"/>
      <c r="AL69" s="1595"/>
      <c r="AM69" s="1595"/>
      <c r="AN69" s="1595"/>
      <c r="AO69" s="1595"/>
      <c r="AP69" s="1595"/>
      <c r="AQ69" s="1595"/>
      <c r="AR69" s="1595"/>
      <c r="AS69" s="1595"/>
      <c r="AT69" s="1595"/>
      <c r="AU69" s="1595"/>
      <c r="AV69" s="1595"/>
      <c r="AW69" s="1595"/>
      <c r="AX69" s="1595"/>
      <c r="AY69" s="1595"/>
      <c r="AZ69" s="1595"/>
      <c r="BA69" s="1595"/>
      <c r="BB69" s="1595"/>
      <c r="BC69" s="1595"/>
      <c r="BD69" s="1595"/>
      <c r="BE69" s="1595"/>
      <c r="BF69" s="1595"/>
      <c r="BG69" s="1595"/>
      <c r="BH69" s="1595"/>
      <c r="BI69" s="1595"/>
      <c r="BJ69" s="1595"/>
      <c r="BK69" s="1595"/>
      <c r="BL69" s="1595"/>
      <c r="BM69" s="1595"/>
      <c r="BN69" s="1595"/>
      <c r="BO69" s="1595"/>
      <c r="BP69" s="1595"/>
      <c r="BQ69" s="1595"/>
      <c r="BR69" s="1595"/>
      <c r="BS69" s="1595"/>
      <c r="BT69" s="1595"/>
      <c r="BU69" s="1595"/>
      <c r="BV69" s="1595"/>
      <c r="BW69" s="1595"/>
      <c r="BX69" s="1595"/>
      <c r="BY69" s="1595"/>
      <c r="BZ69" s="1595"/>
      <c r="CA69" s="1595"/>
      <c r="CB69" s="1595"/>
      <c r="CC69" s="1595"/>
      <c r="CD69" s="1595"/>
      <c r="CE69" s="1595"/>
      <c r="CF69" s="1595"/>
      <c r="CG69" s="1595"/>
      <c r="CH69" s="1595"/>
      <c r="CI69" s="1595"/>
      <c r="CJ69" s="1595"/>
      <c r="CK69" s="1595"/>
      <c r="CL69" s="1595"/>
      <c r="CM69" s="1595"/>
      <c r="CN69" s="1595"/>
      <c r="CO69" s="1595"/>
      <c r="CP69" s="1595"/>
      <c r="CQ69" s="1595"/>
      <c r="CR69" s="1595"/>
      <c r="CS69" s="1595"/>
      <c r="CT69" s="1595"/>
      <c r="CU69" s="1595"/>
      <c r="CV69" s="1595"/>
      <c r="CW69" s="1595"/>
      <c r="CX69" s="1595"/>
      <c r="CY69" s="1595"/>
      <c r="CZ69" s="1595"/>
      <c r="DA69" s="1595"/>
      <c r="DB69" s="1595"/>
      <c r="DC69" s="1595"/>
      <c r="DD69" s="1595"/>
      <c r="DE69" s="1595"/>
      <c r="DF69" s="1595"/>
      <c r="DG69" s="1595"/>
      <c r="DH69" s="1595"/>
      <c r="DI69" s="1595"/>
      <c r="DJ69" s="1595"/>
      <c r="DK69" s="1595"/>
      <c r="DL69" s="1595"/>
      <c r="DM69" s="1595"/>
      <c r="DN69" s="1595"/>
      <c r="DO69" s="1595"/>
      <c r="DP69" s="1595"/>
      <c r="DQ69" s="1595"/>
      <c r="DR69" s="1595"/>
      <c r="DS69" s="1595"/>
      <c r="DT69" s="1595"/>
      <c r="DU69" s="1595"/>
      <c r="DV69" s="1595"/>
      <c r="DW69" s="1595"/>
      <c r="DX69" s="1595"/>
      <c r="DY69" s="1595"/>
      <c r="DZ69" s="1595"/>
      <c r="EA69" s="1595"/>
      <c r="EB69" s="1595"/>
      <c r="EC69" s="1595"/>
      <c r="ED69" s="1595"/>
      <c r="EE69" s="1595"/>
      <c r="EF69" s="1595"/>
      <c r="EG69" s="1595"/>
      <c r="EH69" s="1595"/>
      <c r="EI69" s="1595"/>
      <c r="EJ69" s="1595"/>
      <c r="EK69" s="1595"/>
      <c r="EL69" s="1595"/>
      <c r="EM69" s="1595"/>
      <c r="EN69" s="1595"/>
      <c r="EO69" s="1595"/>
      <c r="EP69" s="1595"/>
      <c r="EQ69" s="1595"/>
      <c r="ER69" s="1595"/>
      <c r="ES69" s="1595"/>
      <c r="ET69" s="1595"/>
      <c r="EU69" s="1595"/>
      <c r="EV69" s="1595"/>
      <c r="EW69" s="1595"/>
      <c r="EX69" s="1595"/>
      <c r="EY69" s="1595"/>
      <c r="EZ69" s="1595"/>
      <c r="FA69" s="1595"/>
      <c r="FB69" s="1595"/>
      <c r="FC69" s="1595"/>
      <c r="FD69" s="1595"/>
      <c r="FE69" s="1595"/>
      <c r="FF69" s="1595"/>
      <c r="FG69" s="1595"/>
      <c r="FH69" s="1595"/>
      <c r="FI69" s="1595"/>
      <c r="FJ69" s="1595"/>
      <c r="FK69" s="1595"/>
      <c r="FL69" s="1595"/>
      <c r="FM69" s="1595"/>
      <c r="FN69" s="1595"/>
      <c r="FO69" s="1595"/>
      <c r="FP69" s="1595"/>
      <c r="FQ69" s="1595"/>
      <c r="FR69" s="1595"/>
      <c r="FS69" s="1595"/>
      <c r="FT69" s="1595"/>
      <c r="FU69" s="1595"/>
      <c r="FV69" s="1595"/>
      <c r="FW69" s="1595"/>
      <c r="FX69" s="1595"/>
      <c r="FY69" s="1595"/>
      <c r="FZ69" s="1595"/>
      <c r="GA69" s="1595"/>
      <c r="GB69" s="1595"/>
      <c r="GC69" s="1595"/>
      <c r="GD69" s="1595"/>
      <c r="GE69" s="1595"/>
      <c r="GF69" s="1595"/>
      <c r="GG69" s="1595"/>
      <c r="GH69" s="1595"/>
      <c r="GI69" s="1595"/>
      <c r="GJ69" s="1595"/>
      <c r="GK69" s="1595"/>
      <c r="GL69" s="1595"/>
      <c r="GM69" s="1595"/>
      <c r="GN69" s="1595"/>
      <c r="GO69" s="1595"/>
      <c r="GP69" s="1595"/>
      <c r="GQ69" s="1595"/>
      <c r="GR69" s="1595"/>
      <c r="GS69" s="1595"/>
      <c r="GT69" s="1595"/>
      <c r="GU69" s="1595"/>
      <c r="GV69" s="1595"/>
      <c r="GW69" s="1595"/>
      <c r="GX69" s="1595"/>
      <c r="GY69" s="1595"/>
      <c r="GZ69" s="1595"/>
      <c r="HA69" s="1595"/>
      <c r="HB69" s="1595"/>
      <c r="HC69" s="1595"/>
      <c r="HD69" s="1595"/>
      <c r="HE69" s="1595"/>
      <c r="HF69" s="1595"/>
      <c r="HG69" s="1595"/>
      <c r="HH69" s="1595"/>
      <c r="HI69" s="1595"/>
      <c r="HJ69" s="1595"/>
      <c r="HK69" s="1595"/>
      <c r="HL69" s="1595"/>
      <c r="HM69" s="1595"/>
      <c r="HN69" s="1595"/>
      <c r="HO69" s="1595"/>
      <c r="HP69" s="1595"/>
      <c r="HQ69" s="1595"/>
      <c r="HR69" s="1595"/>
      <c r="HS69" s="1595"/>
      <c r="HT69" s="1595"/>
      <c r="HU69" s="1595"/>
      <c r="HV69" s="1595"/>
      <c r="HW69" s="1595"/>
      <c r="HX69" s="1595"/>
      <c r="HY69" s="1595"/>
      <c r="HZ69" s="1595"/>
      <c r="IA69" s="1595"/>
      <c r="IB69" s="1595"/>
      <c r="IC69" s="1595"/>
      <c r="ID69" s="1595"/>
      <c r="IE69" s="1595"/>
      <c r="IF69" s="1595"/>
      <c r="IG69" s="1595"/>
      <c r="IH69" s="1595"/>
      <c r="II69" s="1595"/>
      <c r="IJ69" s="1595"/>
      <c r="IK69" s="1595"/>
      <c r="IL69" s="1595"/>
      <c r="IM69" s="1595"/>
      <c r="IN69" s="1595"/>
    </row>
    <row r="70" spans="1:248" ht="13.9" customHeight="1">
      <c r="A70" s="1604">
        <v>47</v>
      </c>
      <c r="B70" s="1680"/>
      <c r="C70" s="1595"/>
      <c r="D70" s="1595"/>
      <c r="E70" s="1595"/>
      <c r="F70" s="1595"/>
      <c r="G70" s="1595"/>
      <c r="H70" s="1595"/>
      <c r="I70" s="1605"/>
      <c r="J70" s="1595"/>
      <c r="K70" s="1595"/>
      <c r="L70" s="1595"/>
      <c r="M70" s="1595"/>
      <c r="N70" s="1595"/>
      <c r="O70" s="1595"/>
      <c r="P70" s="1595"/>
      <c r="Q70" s="1595"/>
      <c r="R70" s="1595"/>
      <c r="S70" s="1595"/>
      <c r="T70" s="1595"/>
      <c r="U70" s="1595"/>
      <c r="V70" s="1595"/>
      <c r="W70" s="1595"/>
      <c r="X70" s="1595"/>
      <c r="Y70" s="1595"/>
      <c r="Z70" s="1595"/>
      <c r="AA70" s="1595"/>
      <c r="AB70" s="1595"/>
      <c r="AC70" s="1595"/>
      <c r="AD70" s="1595"/>
      <c r="AE70" s="1595"/>
      <c r="AF70" s="1595"/>
      <c r="AG70" s="1595"/>
      <c r="AH70" s="1595"/>
      <c r="AI70" s="1595"/>
      <c r="AJ70" s="1595"/>
      <c r="AK70" s="1595"/>
      <c r="AL70" s="1595"/>
      <c r="AM70" s="1595"/>
      <c r="AN70" s="1595"/>
      <c r="AO70" s="1595"/>
      <c r="AP70" s="1595"/>
      <c r="AQ70" s="1595"/>
      <c r="AR70" s="1595"/>
      <c r="AS70" s="1595"/>
      <c r="AT70" s="1595"/>
      <c r="AU70" s="1595"/>
      <c r="AV70" s="1595"/>
      <c r="AW70" s="1595"/>
      <c r="AX70" s="1595"/>
      <c r="AY70" s="1595"/>
      <c r="AZ70" s="1595"/>
      <c r="BA70" s="1595"/>
      <c r="BB70" s="1595"/>
      <c r="BC70" s="1595"/>
      <c r="BD70" s="1595"/>
      <c r="BE70" s="1595"/>
      <c r="BF70" s="1595"/>
      <c r="BG70" s="1595"/>
      <c r="BH70" s="1595"/>
      <c r="BI70" s="1595"/>
      <c r="BJ70" s="1595"/>
      <c r="BK70" s="1595"/>
      <c r="BL70" s="1595"/>
      <c r="BM70" s="1595"/>
      <c r="BN70" s="1595"/>
      <c r="BO70" s="1595"/>
      <c r="BP70" s="1595"/>
      <c r="BQ70" s="1595"/>
      <c r="BR70" s="1595"/>
      <c r="BS70" s="1595"/>
      <c r="BT70" s="1595"/>
      <c r="BU70" s="1595"/>
      <c r="BV70" s="1595"/>
      <c r="BW70" s="1595"/>
      <c r="BX70" s="1595"/>
      <c r="BY70" s="1595"/>
      <c r="BZ70" s="1595"/>
      <c r="CA70" s="1595"/>
      <c r="CB70" s="1595"/>
      <c r="CC70" s="1595"/>
      <c r="CD70" s="1595"/>
      <c r="CE70" s="1595"/>
      <c r="CF70" s="1595"/>
      <c r="CG70" s="1595"/>
      <c r="CH70" s="1595"/>
      <c r="CI70" s="1595"/>
      <c r="CJ70" s="1595"/>
      <c r="CK70" s="1595"/>
      <c r="CL70" s="1595"/>
      <c r="CM70" s="1595"/>
      <c r="CN70" s="1595"/>
      <c r="CO70" s="1595"/>
      <c r="CP70" s="1595"/>
      <c r="CQ70" s="1595"/>
      <c r="CR70" s="1595"/>
      <c r="CS70" s="1595"/>
      <c r="CT70" s="1595"/>
      <c r="CU70" s="1595"/>
      <c r="CV70" s="1595"/>
      <c r="CW70" s="1595"/>
      <c r="CX70" s="1595"/>
      <c r="CY70" s="1595"/>
      <c r="CZ70" s="1595"/>
      <c r="DA70" s="1595"/>
      <c r="DB70" s="1595"/>
      <c r="DC70" s="1595"/>
      <c r="DD70" s="1595"/>
      <c r="DE70" s="1595"/>
      <c r="DF70" s="1595"/>
      <c r="DG70" s="1595"/>
      <c r="DH70" s="1595"/>
      <c r="DI70" s="1595"/>
      <c r="DJ70" s="1595"/>
      <c r="DK70" s="1595"/>
      <c r="DL70" s="1595"/>
      <c r="DM70" s="1595"/>
      <c r="DN70" s="1595"/>
      <c r="DO70" s="1595"/>
      <c r="DP70" s="1595"/>
      <c r="DQ70" s="1595"/>
      <c r="DR70" s="1595"/>
      <c r="DS70" s="1595"/>
      <c r="DT70" s="1595"/>
      <c r="DU70" s="1595"/>
      <c r="DV70" s="1595"/>
      <c r="DW70" s="1595"/>
      <c r="DX70" s="1595"/>
      <c r="DY70" s="1595"/>
      <c r="DZ70" s="1595"/>
      <c r="EA70" s="1595"/>
      <c r="EB70" s="1595"/>
      <c r="EC70" s="1595"/>
      <c r="ED70" s="1595"/>
      <c r="EE70" s="1595"/>
      <c r="EF70" s="1595"/>
      <c r="EG70" s="1595"/>
      <c r="EH70" s="1595"/>
      <c r="EI70" s="1595"/>
      <c r="EJ70" s="1595"/>
      <c r="EK70" s="1595"/>
      <c r="EL70" s="1595"/>
      <c r="EM70" s="1595"/>
      <c r="EN70" s="1595"/>
      <c r="EO70" s="1595"/>
      <c r="EP70" s="1595"/>
      <c r="EQ70" s="1595"/>
      <c r="ER70" s="1595"/>
      <c r="ES70" s="1595"/>
      <c r="ET70" s="1595"/>
      <c r="EU70" s="1595"/>
      <c r="EV70" s="1595"/>
      <c r="EW70" s="1595"/>
      <c r="EX70" s="1595"/>
      <c r="EY70" s="1595"/>
      <c r="EZ70" s="1595"/>
      <c r="FA70" s="1595"/>
      <c r="FB70" s="1595"/>
      <c r="FC70" s="1595"/>
      <c r="FD70" s="1595"/>
      <c r="FE70" s="1595"/>
      <c r="FF70" s="1595"/>
      <c r="FG70" s="1595"/>
      <c r="FH70" s="1595"/>
      <c r="FI70" s="1595"/>
      <c r="FJ70" s="1595"/>
      <c r="FK70" s="1595"/>
      <c r="FL70" s="1595"/>
      <c r="FM70" s="1595"/>
      <c r="FN70" s="1595"/>
      <c r="FO70" s="1595"/>
      <c r="FP70" s="1595"/>
      <c r="FQ70" s="1595"/>
      <c r="FR70" s="1595"/>
      <c r="FS70" s="1595"/>
      <c r="FT70" s="1595"/>
      <c r="FU70" s="1595"/>
      <c r="FV70" s="1595"/>
      <c r="FW70" s="1595"/>
      <c r="FX70" s="1595"/>
      <c r="FY70" s="1595"/>
      <c r="FZ70" s="1595"/>
      <c r="GA70" s="1595"/>
      <c r="GB70" s="1595"/>
      <c r="GC70" s="1595"/>
      <c r="GD70" s="1595"/>
      <c r="GE70" s="1595"/>
      <c r="GF70" s="1595"/>
      <c r="GG70" s="1595"/>
      <c r="GH70" s="1595"/>
      <c r="GI70" s="1595"/>
      <c r="GJ70" s="1595"/>
      <c r="GK70" s="1595"/>
      <c r="GL70" s="1595"/>
      <c r="GM70" s="1595"/>
      <c r="GN70" s="1595"/>
      <c r="GO70" s="1595"/>
      <c r="GP70" s="1595"/>
      <c r="GQ70" s="1595"/>
      <c r="GR70" s="1595"/>
      <c r="GS70" s="1595"/>
      <c r="GT70" s="1595"/>
      <c r="GU70" s="1595"/>
      <c r="GV70" s="1595"/>
      <c r="GW70" s="1595"/>
      <c r="GX70" s="1595"/>
      <c r="GY70" s="1595"/>
      <c r="GZ70" s="1595"/>
      <c r="HA70" s="1595"/>
      <c r="HB70" s="1595"/>
      <c r="HC70" s="1595"/>
      <c r="HD70" s="1595"/>
      <c r="HE70" s="1595"/>
      <c r="HF70" s="1595"/>
      <c r="HG70" s="1595"/>
      <c r="HH70" s="1595"/>
      <c r="HI70" s="1595"/>
      <c r="HJ70" s="1595"/>
      <c r="HK70" s="1595"/>
      <c r="HL70" s="1595"/>
      <c r="HM70" s="1595"/>
      <c r="HN70" s="1595"/>
      <c r="HO70" s="1595"/>
      <c r="HP70" s="1595"/>
      <c r="HQ70" s="1595"/>
      <c r="HR70" s="1595"/>
      <c r="HS70" s="1595"/>
      <c r="HT70" s="1595"/>
      <c r="HU70" s="1595"/>
      <c r="HV70" s="1595"/>
      <c r="HW70" s="1595"/>
      <c r="HX70" s="1595"/>
      <c r="HY70" s="1595"/>
      <c r="HZ70" s="1595"/>
      <c r="IA70" s="1595"/>
      <c r="IB70" s="1595"/>
      <c r="IC70" s="1595"/>
      <c r="ID70" s="1595"/>
      <c r="IE70" s="1595"/>
      <c r="IF70" s="1595"/>
      <c r="IG70" s="1595"/>
      <c r="IH70" s="1595"/>
      <c r="II70" s="1595"/>
      <c r="IJ70" s="1595"/>
      <c r="IK70" s="1595"/>
      <c r="IL70" s="1595"/>
      <c r="IM70" s="1595"/>
      <c r="IN70" s="1595"/>
    </row>
    <row r="71" spans="1:248" ht="13.9" customHeight="1">
      <c r="A71" s="1604">
        <v>48</v>
      </c>
      <c r="B71" s="1680"/>
      <c r="C71" s="1595"/>
      <c r="D71" s="1595"/>
      <c r="E71" s="1595"/>
      <c r="F71" s="1595"/>
      <c r="G71" s="1595"/>
      <c r="H71" s="1595"/>
      <c r="I71" s="1605"/>
      <c r="J71" s="1595"/>
      <c r="K71" s="1595"/>
      <c r="L71" s="1595"/>
      <c r="M71" s="1595"/>
      <c r="N71" s="1595"/>
      <c r="O71" s="1595"/>
      <c r="P71" s="1595"/>
      <c r="Q71" s="1595"/>
      <c r="R71" s="1595"/>
      <c r="S71" s="1595"/>
      <c r="T71" s="1595"/>
      <c r="U71" s="1595"/>
      <c r="V71" s="1595"/>
      <c r="W71" s="1595"/>
      <c r="X71" s="1595"/>
      <c r="Y71" s="1595"/>
      <c r="Z71" s="1595"/>
      <c r="AA71" s="1595"/>
      <c r="AB71" s="1595"/>
      <c r="AC71" s="1595"/>
      <c r="AD71" s="1595"/>
      <c r="AE71" s="1595"/>
      <c r="AF71" s="1595"/>
      <c r="AG71" s="1595"/>
      <c r="AH71" s="1595"/>
      <c r="AI71" s="1595"/>
      <c r="AJ71" s="1595"/>
      <c r="AK71" s="1595"/>
      <c r="AL71" s="1595"/>
      <c r="AM71" s="1595"/>
      <c r="AN71" s="1595"/>
      <c r="AO71" s="1595"/>
      <c r="AP71" s="1595"/>
      <c r="AQ71" s="1595"/>
      <c r="AR71" s="1595"/>
      <c r="AS71" s="1595"/>
      <c r="AT71" s="1595"/>
      <c r="AU71" s="1595"/>
      <c r="AV71" s="1595"/>
      <c r="AW71" s="1595"/>
      <c r="AX71" s="1595"/>
      <c r="AY71" s="1595"/>
      <c r="AZ71" s="1595"/>
      <c r="BA71" s="1595"/>
      <c r="BB71" s="1595"/>
      <c r="BC71" s="1595"/>
      <c r="BD71" s="1595"/>
      <c r="BE71" s="1595"/>
      <c r="BF71" s="1595"/>
      <c r="BG71" s="1595"/>
      <c r="BH71" s="1595"/>
      <c r="BI71" s="1595"/>
      <c r="BJ71" s="1595"/>
      <c r="BK71" s="1595"/>
      <c r="BL71" s="1595"/>
      <c r="BM71" s="1595"/>
      <c r="BN71" s="1595"/>
      <c r="BO71" s="1595"/>
      <c r="BP71" s="1595"/>
      <c r="BQ71" s="1595"/>
      <c r="BR71" s="1595"/>
      <c r="BS71" s="1595"/>
      <c r="BT71" s="1595"/>
      <c r="BU71" s="1595"/>
      <c r="BV71" s="1595"/>
      <c r="BW71" s="1595"/>
      <c r="BX71" s="1595"/>
      <c r="BY71" s="1595"/>
      <c r="BZ71" s="1595"/>
      <c r="CA71" s="1595"/>
      <c r="CB71" s="1595"/>
      <c r="CC71" s="1595"/>
      <c r="CD71" s="1595"/>
      <c r="CE71" s="1595"/>
      <c r="CF71" s="1595"/>
      <c r="CG71" s="1595"/>
      <c r="CH71" s="1595"/>
      <c r="CI71" s="1595"/>
      <c r="CJ71" s="1595"/>
      <c r="CK71" s="1595"/>
      <c r="CL71" s="1595"/>
      <c r="CM71" s="1595"/>
      <c r="CN71" s="1595"/>
      <c r="CO71" s="1595"/>
      <c r="CP71" s="1595"/>
      <c r="CQ71" s="1595"/>
      <c r="CR71" s="1595"/>
      <c r="CS71" s="1595"/>
      <c r="CT71" s="1595"/>
      <c r="CU71" s="1595"/>
      <c r="CV71" s="1595"/>
      <c r="CW71" s="1595"/>
      <c r="CX71" s="1595"/>
      <c r="CY71" s="1595"/>
      <c r="CZ71" s="1595"/>
      <c r="DA71" s="1595"/>
      <c r="DB71" s="1595"/>
      <c r="DC71" s="1595"/>
      <c r="DD71" s="1595"/>
      <c r="DE71" s="1595"/>
      <c r="DF71" s="1595"/>
      <c r="DG71" s="1595"/>
      <c r="DH71" s="1595"/>
      <c r="DI71" s="1595"/>
      <c r="DJ71" s="1595"/>
      <c r="DK71" s="1595"/>
      <c r="DL71" s="1595"/>
      <c r="DM71" s="1595"/>
      <c r="DN71" s="1595"/>
      <c r="DO71" s="1595"/>
      <c r="DP71" s="1595"/>
      <c r="DQ71" s="1595"/>
      <c r="DR71" s="1595"/>
      <c r="DS71" s="1595"/>
      <c r="DT71" s="1595"/>
      <c r="DU71" s="1595"/>
      <c r="DV71" s="1595"/>
      <c r="DW71" s="1595"/>
      <c r="DX71" s="1595"/>
      <c r="DY71" s="1595"/>
      <c r="DZ71" s="1595"/>
      <c r="EA71" s="1595"/>
      <c r="EB71" s="1595"/>
      <c r="EC71" s="1595"/>
      <c r="ED71" s="1595"/>
      <c r="EE71" s="1595"/>
      <c r="EF71" s="1595"/>
      <c r="EG71" s="1595"/>
      <c r="EH71" s="1595"/>
      <c r="EI71" s="1595"/>
      <c r="EJ71" s="1595"/>
      <c r="EK71" s="1595"/>
      <c r="EL71" s="1595"/>
      <c r="EM71" s="1595"/>
      <c r="EN71" s="1595"/>
      <c r="EO71" s="1595"/>
      <c r="EP71" s="1595"/>
      <c r="EQ71" s="1595"/>
      <c r="ER71" s="1595"/>
      <c r="ES71" s="1595"/>
      <c r="ET71" s="1595"/>
      <c r="EU71" s="1595"/>
      <c r="EV71" s="1595"/>
      <c r="EW71" s="1595"/>
      <c r="EX71" s="1595"/>
      <c r="EY71" s="1595"/>
      <c r="EZ71" s="1595"/>
      <c r="FA71" s="1595"/>
      <c r="FB71" s="1595"/>
      <c r="FC71" s="1595"/>
      <c r="FD71" s="1595"/>
      <c r="FE71" s="1595"/>
      <c r="FF71" s="1595"/>
      <c r="FG71" s="1595"/>
      <c r="FH71" s="1595"/>
      <c r="FI71" s="1595"/>
      <c r="FJ71" s="1595"/>
      <c r="FK71" s="1595"/>
      <c r="FL71" s="1595"/>
      <c r="FM71" s="1595"/>
      <c r="FN71" s="1595"/>
      <c r="FO71" s="1595"/>
      <c r="FP71" s="1595"/>
      <c r="FQ71" s="1595"/>
      <c r="FR71" s="1595"/>
      <c r="FS71" s="1595"/>
      <c r="FT71" s="1595"/>
      <c r="FU71" s="1595"/>
      <c r="FV71" s="1595"/>
      <c r="FW71" s="1595"/>
      <c r="FX71" s="1595"/>
      <c r="FY71" s="1595"/>
      <c r="FZ71" s="1595"/>
      <c r="GA71" s="1595"/>
      <c r="GB71" s="1595"/>
      <c r="GC71" s="1595"/>
      <c r="GD71" s="1595"/>
      <c r="GE71" s="1595"/>
      <c r="GF71" s="1595"/>
      <c r="GG71" s="1595"/>
      <c r="GH71" s="1595"/>
      <c r="GI71" s="1595"/>
      <c r="GJ71" s="1595"/>
      <c r="GK71" s="1595"/>
      <c r="GL71" s="1595"/>
      <c r="GM71" s="1595"/>
      <c r="GN71" s="1595"/>
      <c r="GO71" s="1595"/>
      <c r="GP71" s="1595"/>
      <c r="GQ71" s="1595"/>
      <c r="GR71" s="1595"/>
      <c r="GS71" s="1595"/>
      <c r="GT71" s="1595"/>
      <c r="GU71" s="1595"/>
      <c r="GV71" s="1595"/>
      <c r="GW71" s="1595"/>
      <c r="GX71" s="1595"/>
      <c r="GY71" s="1595"/>
      <c r="GZ71" s="1595"/>
      <c r="HA71" s="1595"/>
      <c r="HB71" s="1595"/>
      <c r="HC71" s="1595"/>
      <c r="HD71" s="1595"/>
      <c r="HE71" s="1595"/>
      <c r="HF71" s="1595"/>
      <c r="HG71" s="1595"/>
      <c r="HH71" s="1595"/>
      <c r="HI71" s="1595"/>
      <c r="HJ71" s="1595"/>
      <c r="HK71" s="1595"/>
      <c r="HL71" s="1595"/>
      <c r="HM71" s="1595"/>
      <c r="HN71" s="1595"/>
      <c r="HO71" s="1595"/>
      <c r="HP71" s="1595"/>
      <c r="HQ71" s="1595"/>
      <c r="HR71" s="1595"/>
      <c r="HS71" s="1595"/>
      <c r="HT71" s="1595"/>
      <c r="HU71" s="1595"/>
      <c r="HV71" s="1595"/>
      <c r="HW71" s="1595"/>
      <c r="HX71" s="1595"/>
      <c r="HY71" s="1595"/>
      <c r="HZ71" s="1595"/>
      <c r="IA71" s="1595"/>
      <c r="IB71" s="1595"/>
      <c r="IC71" s="1595"/>
      <c r="ID71" s="1595"/>
      <c r="IE71" s="1595"/>
      <c r="IF71" s="1595"/>
      <c r="IG71" s="1595"/>
      <c r="IH71" s="1595"/>
      <c r="II71" s="1595"/>
      <c r="IJ71" s="1595"/>
      <c r="IK71" s="1595"/>
      <c r="IL71" s="1595"/>
      <c r="IM71" s="1595"/>
      <c r="IN71" s="1595"/>
    </row>
    <row r="72" spans="1:248" ht="13.9" customHeight="1">
      <c r="A72" s="1604">
        <v>49</v>
      </c>
      <c r="B72" s="1680"/>
      <c r="C72" s="1595"/>
      <c r="D72" s="1595"/>
      <c r="E72" s="1595"/>
      <c r="F72" s="1595"/>
      <c r="G72" s="1595"/>
      <c r="H72" s="1595"/>
      <c r="I72" s="1605"/>
      <c r="J72" s="1595"/>
      <c r="K72" s="1595"/>
      <c r="L72" s="1595"/>
      <c r="M72" s="1595"/>
      <c r="N72" s="1595"/>
      <c r="O72" s="1595"/>
      <c r="P72" s="1595"/>
      <c r="Q72" s="1595"/>
      <c r="R72" s="1595"/>
      <c r="S72" s="1595"/>
      <c r="T72" s="1595"/>
      <c r="U72" s="1595"/>
      <c r="V72" s="1595"/>
      <c r="W72" s="1595"/>
      <c r="X72" s="1595"/>
      <c r="Y72" s="1595"/>
      <c r="Z72" s="1595"/>
      <c r="AA72" s="1595"/>
      <c r="AB72" s="1595"/>
      <c r="AC72" s="1595"/>
      <c r="AD72" s="1595"/>
      <c r="AE72" s="1595"/>
      <c r="AF72" s="1595"/>
      <c r="AG72" s="1595"/>
      <c r="AH72" s="1595"/>
      <c r="AI72" s="1595"/>
      <c r="AJ72" s="1595"/>
      <c r="AK72" s="1595"/>
      <c r="AL72" s="1595"/>
      <c r="AM72" s="1595"/>
      <c r="AN72" s="1595"/>
      <c r="AO72" s="1595"/>
      <c r="AP72" s="1595"/>
      <c r="AQ72" s="1595"/>
      <c r="AR72" s="1595"/>
      <c r="AS72" s="1595"/>
      <c r="AT72" s="1595"/>
      <c r="AU72" s="1595"/>
      <c r="AV72" s="1595"/>
      <c r="AW72" s="1595"/>
      <c r="AX72" s="1595"/>
      <c r="AY72" s="1595"/>
      <c r="AZ72" s="1595"/>
      <c r="BA72" s="1595"/>
      <c r="BB72" s="1595"/>
      <c r="BC72" s="1595"/>
      <c r="BD72" s="1595"/>
      <c r="BE72" s="1595"/>
      <c r="BF72" s="1595"/>
      <c r="BG72" s="1595"/>
      <c r="BH72" s="1595"/>
      <c r="BI72" s="1595"/>
      <c r="BJ72" s="1595"/>
      <c r="BK72" s="1595"/>
      <c r="BL72" s="1595"/>
      <c r="BM72" s="1595"/>
      <c r="BN72" s="1595"/>
      <c r="BO72" s="1595"/>
      <c r="BP72" s="1595"/>
      <c r="BQ72" s="1595"/>
      <c r="BR72" s="1595"/>
      <c r="BS72" s="1595"/>
      <c r="BT72" s="1595"/>
      <c r="BU72" s="1595"/>
      <c r="BV72" s="1595"/>
      <c r="BW72" s="1595"/>
      <c r="BX72" s="1595"/>
      <c r="BY72" s="1595"/>
      <c r="BZ72" s="1595"/>
      <c r="CA72" s="1595"/>
      <c r="CB72" s="1595"/>
      <c r="CC72" s="1595"/>
      <c r="CD72" s="1595"/>
      <c r="CE72" s="1595"/>
      <c r="CF72" s="1595"/>
      <c r="CG72" s="1595"/>
      <c r="CH72" s="1595"/>
      <c r="CI72" s="1595"/>
      <c r="CJ72" s="1595"/>
      <c r="CK72" s="1595"/>
      <c r="CL72" s="1595"/>
      <c r="CM72" s="1595"/>
      <c r="CN72" s="1595"/>
      <c r="CO72" s="1595"/>
      <c r="CP72" s="1595"/>
      <c r="CQ72" s="1595"/>
      <c r="CR72" s="1595"/>
      <c r="CS72" s="1595"/>
      <c r="CT72" s="1595"/>
      <c r="CU72" s="1595"/>
      <c r="CV72" s="1595"/>
      <c r="CW72" s="1595"/>
      <c r="CX72" s="1595"/>
      <c r="CY72" s="1595"/>
      <c r="CZ72" s="1595"/>
      <c r="DA72" s="1595"/>
      <c r="DB72" s="1595"/>
      <c r="DC72" s="1595"/>
      <c r="DD72" s="1595"/>
      <c r="DE72" s="1595"/>
      <c r="DF72" s="1595"/>
      <c r="DG72" s="1595"/>
      <c r="DH72" s="1595"/>
      <c r="DI72" s="1595"/>
      <c r="DJ72" s="1595"/>
      <c r="DK72" s="1595"/>
      <c r="DL72" s="1595"/>
      <c r="DM72" s="1595"/>
      <c r="DN72" s="1595"/>
      <c r="DO72" s="1595"/>
      <c r="DP72" s="1595"/>
      <c r="DQ72" s="1595"/>
      <c r="DR72" s="1595"/>
      <c r="DS72" s="1595"/>
      <c r="DT72" s="1595"/>
      <c r="DU72" s="1595"/>
      <c r="DV72" s="1595"/>
      <c r="DW72" s="1595"/>
      <c r="DX72" s="1595"/>
      <c r="DY72" s="1595"/>
      <c r="DZ72" s="1595"/>
      <c r="EA72" s="1595"/>
      <c r="EB72" s="1595"/>
      <c r="EC72" s="1595"/>
      <c r="ED72" s="1595"/>
      <c r="EE72" s="1595"/>
      <c r="EF72" s="1595"/>
      <c r="EG72" s="1595"/>
      <c r="EH72" s="1595"/>
      <c r="EI72" s="1595"/>
      <c r="EJ72" s="1595"/>
      <c r="EK72" s="1595"/>
      <c r="EL72" s="1595"/>
      <c r="EM72" s="1595"/>
      <c r="EN72" s="1595"/>
      <c r="EO72" s="1595"/>
      <c r="EP72" s="1595"/>
      <c r="EQ72" s="1595"/>
      <c r="ER72" s="1595"/>
      <c r="ES72" s="1595"/>
      <c r="ET72" s="1595"/>
      <c r="EU72" s="1595"/>
      <c r="EV72" s="1595"/>
      <c r="EW72" s="1595"/>
      <c r="EX72" s="1595"/>
      <c r="EY72" s="1595"/>
      <c r="EZ72" s="1595"/>
      <c r="FA72" s="1595"/>
      <c r="FB72" s="1595"/>
      <c r="FC72" s="1595"/>
      <c r="FD72" s="1595"/>
      <c r="FE72" s="1595"/>
      <c r="FF72" s="1595"/>
      <c r="FG72" s="1595"/>
      <c r="FH72" s="1595"/>
      <c r="FI72" s="1595"/>
      <c r="FJ72" s="1595"/>
      <c r="FK72" s="1595"/>
      <c r="FL72" s="1595"/>
      <c r="FM72" s="1595"/>
      <c r="FN72" s="1595"/>
      <c r="FO72" s="1595"/>
      <c r="FP72" s="1595"/>
      <c r="FQ72" s="1595"/>
      <c r="FR72" s="1595"/>
      <c r="FS72" s="1595"/>
      <c r="FT72" s="1595"/>
      <c r="FU72" s="1595"/>
      <c r="FV72" s="1595"/>
      <c r="FW72" s="1595"/>
      <c r="FX72" s="1595"/>
      <c r="FY72" s="1595"/>
      <c r="FZ72" s="1595"/>
      <c r="GA72" s="1595"/>
      <c r="GB72" s="1595"/>
      <c r="GC72" s="1595"/>
      <c r="GD72" s="1595"/>
      <c r="GE72" s="1595"/>
      <c r="GF72" s="1595"/>
      <c r="GG72" s="1595"/>
      <c r="GH72" s="1595"/>
      <c r="GI72" s="1595"/>
      <c r="GJ72" s="1595"/>
      <c r="GK72" s="1595"/>
      <c r="GL72" s="1595"/>
      <c r="GM72" s="1595"/>
      <c r="GN72" s="1595"/>
      <c r="GO72" s="1595"/>
      <c r="GP72" s="1595"/>
      <c r="GQ72" s="1595"/>
      <c r="GR72" s="1595"/>
      <c r="GS72" s="1595"/>
      <c r="GT72" s="1595"/>
      <c r="GU72" s="1595"/>
      <c r="GV72" s="1595"/>
      <c r="GW72" s="1595"/>
      <c r="GX72" s="1595"/>
      <c r="GY72" s="1595"/>
      <c r="GZ72" s="1595"/>
      <c r="HA72" s="1595"/>
      <c r="HB72" s="1595"/>
      <c r="HC72" s="1595"/>
      <c r="HD72" s="1595"/>
      <c r="HE72" s="1595"/>
      <c r="HF72" s="1595"/>
      <c r="HG72" s="1595"/>
      <c r="HH72" s="1595"/>
      <c r="HI72" s="1595"/>
      <c r="HJ72" s="1595"/>
      <c r="HK72" s="1595"/>
      <c r="HL72" s="1595"/>
      <c r="HM72" s="1595"/>
      <c r="HN72" s="1595"/>
      <c r="HO72" s="1595"/>
      <c r="HP72" s="1595"/>
      <c r="HQ72" s="1595"/>
      <c r="HR72" s="1595"/>
      <c r="HS72" s="1595"/>
      <c r="HT72" s="1595"/>
      <c r="HU72" s="1595"/>
      <c r="HV72" s="1595"/>
      <c r="HW72" s="1595"/>
      <c r="HX72" s="1595"/>
      <c r="HY72" s="1595"/>
      <c r="HZ72" s="1595"/>
      <c r="IA72" s="1595"/>
      <c r="IB72" s="1595"/>
      <c r="IC72" s="1595"/>
      <c r="ID72" s="1595"/>
      <c r="IE72" s="1595"/>
      <c r="IF72" s="1595"/>
      <c r="IG72" s="1595"/>
      <c r="IH72" s="1595"/>
      <c r="II72" s="1595"/>
      <c r="IJ72" s="1595"/>
      <c r="IK72" s="1595"/>
      <c r="IL72" s="1595"/>
      <c r="IM72" s="1595"/>
      <c r="IN72" s="1595"/>
    </row>
    <row r="73" spans="1:248" ht="13.9" customHeight="1">
      <c r="A73" s="1604">
        <v>50</v>
      </c>
      <c r="B73" s="1680"/>
      <c r="C73" s="1595"/>
      <c r="D73" s="1595"/>
      <c r="E73" s="1595"/>
      <c r="F73" s="1595"/>
      <c r="G73" s="1595"/>
      <c r="H73" s="1595"/>
      <c r="I73" s="1605"/>
      <c r="J73" s="1595"/>
      <c r="K73" s="1595"/>
      <c r="L73" s="1595"/>
      <c r="M73" s="1595"/>
      <c r="N73" s="1595"/>
      <c r="O73" s="1595"/>
      <c r="P73" s="1595"/>
      <c r="Q73" s="1595"/>
      <c r="R73" s="1595"/>
      <c r="S73" s="1595"/>
      <c r="T73" s="1595"/>
      <c r="U73" s="1595"/>
      <c r="V73" s="1595"/>
      <c r="W73" s="1595"/>
      <c r="X73" s="1595"/>
      <c r="Y73" s="1595"/>
      <c r="Z73" s="1595"/>
      <c r="AA73" s="1595"/>
      <c r="AB73" s="1595"/>
      <c r="AC73" s="1595"/>
      <c r="AD73" s="1595"/>
      <c r="AE73" s="1595"/>
      <c r="AF73" s="1595"/>
      <c r="AG73" s="1595"/>
      <c r="AH73" s="1595"/>
      <c r="AI73" s="1595"/>
      <c r="AJ73" s="1595"/>
      <c r="AK73" s="1595"/>
      <c r="AL73" s="1595"/>
      <c r="AM73" s="1595"/>
      <c r="AN73" s="1595"/>
      <c r="AO73" s="1595"/>
      <c r="AP73" s="1595"/>
      <c r="AQ73" s="1595"/>
      <c r="AR73" s="1595"/>
      <c r="AS73" s="1595"/>
      <c r="AT73" s="1595"/>
      <c r="AU73" s="1595"/>
      <c r="AV73" s="1595"/>
      <c r="AW73" s="1595"/>
      <c r="AX73" s="1595"/>
      <c r="AY73" s="1595"/>
      <c r="AZ73" s="1595"/>
      <c r="BA73" s="1595"/>
      <c r="BB73" s="1595"/>
      <c r="BC73" s="1595"/>
      <c r="BD73" s="1595"/>
      <c r="BE73" s="1595"/>
      <c r="BF73" s="1595"/>
      <c r="BG73" s="1595"/>
      <c r="BH73" s="1595"/>
      <c r="BI73" s="1595"/>
      <c r="BJ73" s="1595"/>
      <c r="BK73" s="1595"/>
      <c r="BL73" s="1595"/>
      <c r="BM73" s="1595"/>
      <c r="BN73" s="1595"/>
      <c r="BO73" s="1595"/>
      <c r="BP73" s="1595"/>
      <c r="BQ73" s="1595"/>
      <c r="BR73" s="1595"/>
      <c r="BS73" s="1595"/>
      <c r="BT73" s="1595"/>
      <c r="BU73" s="1595"/>
      <c r="BV73" s="1595"/>
      <c r="BW73" s="1595"/>
      <c r="BX73" s="1595"/>
      <c r="BY73" s="1595"/>
      <c r="BZ73" s="1595"/>
      <c r="CA73" s="1595"/>
      <c r="CB73" s="1595"/>
      <c r="CC73" s="1595"/>
      <c r="CD73" s="1595"/>
      <c r="CE73" s="1595"/>
      <c r="CF73" s="1595"/>
      <c r="CG73" s="1595"/>
      <c r="CH73" s="1595"/>
      <c r="CI73" s="1595"/>
      <c r="CJ73" s="1595"/>
      <c r="CK73" s="1595"/>
      <c r="CL73" s="1595"/>
      <c r="CM73" s="1595"/>
      <c r="CN73" s="1595"/>
      <c r="CO73" s="1595"/>
      <c r="CP73" s="1595"/>
      <c r="CQ73" s="1595"/>
      <c r="CR73" s="1595"/>
      <c r="CS73" s="1595"/>
      <c r="CT73" s="1595"/>
      <c r="CU73" s="1595"/>
      <c r="CV73" s="1595"/>
      <c r="CW73" s="1595"/>
      <c r="CX73" s="1595"/>
      <c r="CY73" s="1595"/>
      <c r="CZ73" s="1595"/>
      <c r="DA73" s="1595"/>
      <c r="DB73" s="1595"/>
      <c r="DC73" s="1595"/>
      <c r="DD73" s="1595"/>
      <c r="DE73" s="1595"/>
      <c r="DF73" s="1595"/>
      <c r="DG73" s="1595"/>
      <c r="DH73" s="1595"/>
      <c r="DI73" s="1595"/>
      <c r="DJ73" s="1595"/>
      <c r="DK73" s="1595"/>
      <c r="DL73" s="1595"/>
      <c r="DM73" s="1595"/>
      <c r="DN73" s="1595"/>
      <c r="DO73" s="1595"/>
      <c r="DP73" s="1595"/>
      <c r="DQ73" s="1595"/>
      <c r="DR73" s="1595"/>
      <c r="DS73" s="1595"/>
      <c r="DT73" s="1595"/>
      <c r="DU73" s="1595"/>
      <c r="DV73" s="1595"/>
      <c r="DW73" s="1595"/>
      <c r="DX73" s="1595"/>
      <c r="DY73" s="1595"/>
      <c r="DZ73" s="1595"/>
      <c r="EA73" s="1595"/>
      <c r="EB73" s="1595"/>
      <c r="EC73" s="1595"/>
      <c r="ED73" s="1595"/>
      <c r="EE73" s="1595"/>
      <c r="EF73" s="1595"/>
      <c r="EG73" s="1595"/>
      <c r="EH73" s="1595"/>
      <c r="EI73" s="1595"/>
      <c r="EJ73" s="1595"/>
      <c r="EK73" s="1595"/>
      <c r="EL73" s="1595"/>
      <c r="EM73" s="1595"/>
      <c r="EN73" s="1595"/>
      <c r="EO73" s="1595"/>
      <c r="EP73" s="1595"/>
      <c r="EQ73" s="1595"/>
      <c r="ER73" s="1595"/>
      <c r="ES73" s="1595"/>
      <c r="ET73" s="1595"/>
      <c r="EU73" s="1595"/>
      <c r="EV73" s="1595"/>
      <c r="EW73" s="1595"/>
      <c r="EX73" s="1595"/>
      <c r="EY73" s="1595"/>
      <c r="EZ73" s="1595"/>
      <c r="FA73" s="1595"/>
      <c r="FB73" s="1595"/>
      <c r="FC73" s="1595"/>
      <c r="FD73" s="1595"/>
      <c r="FE73" s="1595"/>
      <c r="FF73" s="1595"/>
      <c r="FG73" s="1595"/>
      <c r="FH73" s="1595"/>
      <c r="FI73" s="1595"/>
      <c r="FJ73" s="1595"/>
      <c r="FK73" s="1595"/>
      <c r="FL73" s="1595"/>
      <c r="FM73" s="1595"/>
      <c r="FN73" s="1595"/>
      <c r="FO73" s="1595"/>
      <c r="FP73" s="1595"/>
      <c r="FQ73" s="1595"/>
      <c r="FR73" s="1595"/>
      <c r="FS73" s="1595"/>
      <c r="FT73" s="1595"/>
      <c r="FU73" s="1595"/>
      <c r="FV73" s="1595"/>
      <c r="FW73" s="1595"/>
      <c r="FX73" s="1595"/>
      <c r="FY73" s="1595"/>
      <c r="FZ73" s="1595"/>
      <c r="GA73" s="1595"/>
      <c r="GB73" s="1595"/>
      <c r="GC73" s="1595"/>
      <c r="GD73" s="1595"/>
      <c r="GE73" s="1595"/>
      <c r="GF73" s="1595"/>
      <c r="GG73" s="1595"/>
      <c r="GH73" s="1595"/>
      <c r="GI73" s="1595"/>
      <c r="GJ73" s="1595"/>
      <c r="GK73" s="1595"/>
      <c r="GL73" s="1595"/>
      <c r="GM73" s="1595"/>
      <c r="GN73" s="1595"/>
      <c r="GO73" s="1595"/>
      <c r="GP73" s="1595"/>
      <c r="GQ73" s="1595"/>
      <c r="GR73" s="1595"/>
      <c r="GS73" s="1595"/>
      <c r="GT73" s="1595"/>
      <c r="GU73" s="1595"/>
      <c r="GV73" s="1595"/>
      <c r="GW73" s="1595"/>
      <c r="GX73" s="1595"/>
      <c r="GY73" s="1595"/>
      <c r="GZ73" s="1595"/>
      <c r="HA73" s="1595"/>
      <c r="HB73" s="1595"/>
      <c r="HC73" s="1595"/>
      <c r="HD73" s="1595"/>
      <c r="HE73" s="1595"/>
      <c r="HF73" s="1595"/>
      <c r="HG73" s="1595"/>
      <c r="HH73" s="1595"/>
      <c r="HI73" s="1595"/>
      <c r="HJ73" s="1595"/>
      <c r="HK73" s="1595"/>
      <c r="HL73" s="1595"/>
      <c r="HM73" s="1595"/>
      <c r="HN73" s="1595"/>
      <c r="HO73" s="1595"/>
      <c r="HP73" s="1595"/>
      <c r="HQ73" s="1595"/>
      <c r="HR73" s="1595"/>
      <c r="HS73" s="1595"/>
      <c r="HT73" s="1595"/>
      <c r="HU73" s="1595"/>
      <c r="HV73" s="1595"/>
      <c r="HW73" s="1595"/>
      <c r="HX73" s="1595"/>
      <c r="HY73" s="1595"/>
      <c r="HZ73" s="1595"/>
      <c r="IA73" s="1595"/>
      <c r="IB73" s="1595"/>
      <c r="IC73" s="1595"/>
      <c r="ID73" s="1595"/>
      <c r="IE73" s="1595"/>
      <c r="IF73" s="1595"/>
      <c r="IG73" s="1595"/>
      <c r="IH73" s="1595"/>
      <c r="II73" s="1595"/>
      <c r="IJ73" s="1595"/>
      <c r="IK73" s="1595"/>
      <c r="IL73" s="1595"/>
      <c r="IM73" s="1595"/>
      <c r="IN73" s="1595"/>
    </row>
    <row r="74" spans="1:248" ht="13.9" customHeight="1">
      <c r="A74" s="1604">
        <v>51</v>
      </c>
      <c r="B74" s="1680"/>
      <c r="C74" s="1595"/>
      <c r="D74" s="1595"/>
      <c r="E74" s="1595"/>
      <c r="F74" s="1595"/>
      <c r="G74" s="1595"/>
      <c r="H74" s="1595"/>
      <c r="I74" s="1605"/>
      <c r="J74" s="1595"/>
      <c r="K74" s="1595"/>
      <c r="L74" s="1595"/>
      <c r="M74" s="1595"/>
      <c r="N74" s="1595"/>
      <c r="O74" s="1595"/>
      <c r="P74" s="1595"/>
      <c r="Q74" s="1595"/>
      <c r="R74" s="1595"/>
      <c r="S74" s="1595"/>
      <c r="T74" s="1595"/>
      <c r="U74" s="1595"/>
      <c r="V74" s="1595"/>
      <c r="W74" s="1595"/>
      <c r="X74" s="1595"/>
      <c r="Y74" s="1595"/>
      <c r="Z74" s="1595"/>
      <c r="AA74" s="1595"/>
      <c r="AB74" s="1595"/>
      <c r="AC74" s="1595"/>
      <c r="AD74" s="1595"/>
      <c r="AE74" s="1595"/>
      <c r="AF74" s="1595"/>
      <c r="AG74" s="1595"/>
      <c r="AH74" s="1595"/>
      <c r="AI74" s="1595"/>
      <c r="AJ74" s="1595"/>
      <c r="AK74" s="1595"/>
      <c r="AL74" s="1595"/>
      <c r="AM74" s="1595"/>
      <c r="AN74" s="1595"/>
      <c r="AO74" s="1595"/>
      <c r="AP74" s="1595"/>
      <c r="AQ74" s="1595"/>
      <c r="AR74" s="1595"/>
      <c r="AS74" s="1595"/>
      <c r="AT74" s="1595"/>
      <c r="AU74" s="1595"/>
      <c r="AV74" s="1595"/>
      <c r="AW74" s="1595"/>
      <c r="AX74" s="1595"/>
      <c r="AY74" s="1595"/>
      <c r="AZ74" s="1595"/>
      <c r="BA74" s="1595"/>
      <c r="BB74" s="1595"/>
      <c r="BC74" s="1595"/>
      <c r="BD74" s="1595"/>
      <c r="BE74" s="1595"/>
      <c r="BF74" s="1595"/>
      <c r="BG74" s="1595"/>
      <c r="BH74" s="1595"/>
      <c r="BI74" s="1595"/>
      <c r="BJ74" s="1595"/>
      <c r="BK74" s="1595"/>
      <c r="BL74" s="1595"/>
      <c r="BM74" s="1595"/>
      <c r="BN74" s="1595"/>
      <c r="BO74" s="1595"/>
      <c r="BP74" s="1595"/>
      <c r="BQ74" s="1595"/>
      <c r="BR74" s="1595"/>
      <c r="BS74" s="1595"/>
      <c r="BT74" s="1595"/>
      <c r="BU74" s="1595"/>
      <c r="BV74" s="1595"/>
      <c r="BW74" s="1595"/>
      <c r="BX74" s="1595"/>
      <c r="BY74" s="1595"/>
      <c r="BZ74" s="1595"/>
      <c r="CA74" s="1595"/>
      <c r="CB74" s="1595"/>
      <c r="CC74" s="1595"/>
      <c r="CD74" s="1595"/>
      <c r="CE74" s="1595"/>
      <c r="CF74" s="1595"/>
      <c r="CG74" s="1595"/>
      <c r="CH74" s="1595"/>
      <c r="CI74" s="1595"/>
      <c r="CJ74" s="1595"/>
      <c r="CK74" s="1595"/>
      <c r="CL74" s="1595"/>
      <c r="CM74" s="1595"/>
      <c r="CN74" s="1595"/>
      <c r="CO74" s="1595"/>
      <c r="CP74" s="1595"/>
      <c r="CQ74" s="1595"/>
      <c r="CR74" s="1595"/>
      <c r="CS74" s="1595"/>
      <c r="CT74" s="1595"/>
      <c r="CU74" s="1595"/>
      <c r="CV74" s="1595"/>
      <c r="CW74" s="1595"/>
      <c r="CX74" s="1595"/>
      <c r="CY74" s="1595"/>
      <c r="CZ74" s="1595"/>
      <c r="DA74" s="1595"/>
      <c r="DB74" s="1595"/>
      <c r="DC74" s="1595"/>
      <c r="DD74" s="1595"/>
      <c r="DE74" s="1595"/>
      <c r="DF74" s="1595"/>
      <c r="DG74" s="1595"/>
      <c r="DH74" s="1595"/>
      <c r="DI74" s="1595"/>
      <c r="DJ74" s="1595"/>
      <c r="DK74" s="1595"/>
      <c r="DL74" s="1595"/>
      <c r="DM74" s="1595"/>
      <c r="DN74" s="1595"/>
      <c r="DO74" s="1595"/>
      <c r="DP74" s="1595"/>
      <c r="DQ74" s="1595"/>
      <c r="DR74" s="1595"/>
      <c r="DS74" s="1595"/>
      <c r="DT74" s="1595"/>
      <c r="DU74" s="1595"/>
      <c r="DV74" s="1595"/>
      <c r="DW74" s="1595"/>
      <c r="DX74" s="1595"/>
      <c r="DY74" s="1595"/>
      <c r="DZ74" s="1595"/>
      <c r="EA74" s="1595"/>
      <c r="EB74" s="1595"/>
      <c r="EC74" s="1595"/>
      <c r="ED74" s="1595"/>
      <c r="EE74" s="1595"/>
      <c r="EF74" s="1595"/>
      <c r="EG74" s="1595"/>
      <c r="EH74" s="1595"/>
      <c r="EI74" s="1595"/>
      <c r="EJ74" s="1595"/>
      <c r="EK74" s="1595"/>
      <c r="EL74" s="1595"/>
      <c r="EM74" s="1595"/>
      <c r="EN74" s="1595"/>
      <c r="EO74" s="1595"/>
      <c r="EP74" s="1595"/>
      <c r="EQ74" s="1595"/>
      <c r="ER74" s="1595"/>
      <c r="ES74" s="1595"/>
      <c r="ET74" s="1595"/>
      <c r="EU74" s="1595"/>
      <c r="EV74" s="1595"/>
      <c r="EW74" s="1595"/>
      <c r="EX74" s="1595"/>
      <c r="EY74" s="1595"/>
      <c r="EZ74" s="1595"/>
      <c r="FA74" s="1595"/>
      <c r="FB74" s="1595"/>
      <c r="FC74" s="1595"/>
      <c r="FD74" s="1595"/>
      <c r="FE74" s="1595"/>
      <c r="FF74" s="1595"/>
      <c r="FG74" s="1595"/>
      <c r="FH74" s="1595"/>
      <c r="FI74" s="1595"/>
      <c r="FJ74" s="1595"/>
      <c r="FK74" s="1595"/>
      <c r="FL74" s="1595"/>
      <c r="FM74" s="1595"/>
      <c r="FN74" s="1595"/>
      <c r="FO74" s="1595"/>
      <c r="FP74" s="1595"/>
      <c r="FQ74" s="1595"/>
      <c r="FR74" s="1595"/>
      <c r="FS74" s="1595"/>
      <c r="FT74" s="1595"/>
      <c r="FU74" s="1595"/>
      <c r="FV74" s="1595"/>
      <c r="FW74" s="1595"/>
      <c r="FX74" s="1595"/>
      <c r="FY74" s="1595"/>
      <c r="FZ74" s="1595"/>
      <c r="GA74" s="1595"/>
      <c r="GB74" s="1595"/>
      <c r="GC74" s="1595"/>
      <c r="GD74" s="1595"/>
      <c r="GE74" s="1595"/>
      <c r="GF74" s="1595"/>
      <c r="GG74" s="1595"/>
      <c r="GH74" s="1595"/>
      <c r="GI74" s="1595"/>
      <c r="GJ74" s="1595"/>
      <c r="GK74" s="1595"/>
      <c r="GL74" s="1595"/>
      <c r="GM74" s="1595"/>
      <c r="GN74" s="1595"/>
      <c r="GO74" s="1595"/>
      <c r="GP74" s="1595"/>
      <c r="GQ74" s="1595"/>
      <c r="GR74" s="1595"/>
      <c r="GS74" s="1595"/>
      <c r="GT74" s="1595"/>
      <c r="GU74" s="1595"/>
      <c r="GV74" s="1595"/>
      <c r="GW74" s="1595"/>
      <c r="GX74" s="1595"/>
      <c r="GY74" s="1595"/>
      <c r="GZ74" s="1595"/>
      <c r="HA74" s="1595"/>
      <c r="HB74" s="1595"/>
      <c r="HC74" s="1595"/>
      <c r="HD74" s="1595"/>
      <c r="HE74" s="1595"/>
      <c r="HF74" s="1595"/>
      <c r="HG74" s="1595"/>
      <c r="HH74" s="1595"/>
      <c r="HI74" s="1595"/>
      <c r="HJ74" s="1595"/>
      <c r="HK74" s="1595"/>
      <c r="HL74" s="1595"/>
      <c r="HM74" s="1595"/>
      <c r="HN74" s="1595"/>
      <c r="HO74" s="1595"/>
      <c r="HP74" s="1595"/>
      <c r="HQ74" s="1595"/>
      <c r="HR74" s="1595"/>
      <c r="HS74" s="1595"/>
      <c r="HT74" s="1595"/>
      <c r="HU74" s="1595"/>
      <c r="HV74" s="1595"/>
      <c r="HW74" s="1595"/>
      <c r="HX74" s="1595"/>
      <c r="HY74" s="1595"/>
      <c r="HZ74" s="1595"/>
      <c r="IA74" s="1595"/>
      <c r="IB74" s="1595"/>
      <c r="IC74" s="1595"/>
      <c r="ID74" s="1595"/>
      <c r="IE74" s="1595"/>
      <c r="IF74" s="1595"/>
      <c r="IG74" s="1595"/>
      <c r="IH74" s="1595"/>
      <c r="II74" s="1595"/>
      <c r="IJ74" s="1595"/>
      <c r="IK74" s="1595"/>
      <c r="IL74" s="1595"/>
      <c r="IM74" s="1595"/>
      <c r="IN74" s="1595"/>
    </row>
    <row r="75" spans="1:248" ht="13.9" customHeight="1">
      <c r="A75" s="1604">
        <v>52</v>
      </c>
      <c r="B75" s="1680"/>
      <c r="C75" s="1595"/>
      <c r="D75" s="1595"/>
      <c r="E75" s="1595"/>
      <c r="F75" s="1595"/>
      <c r="G75" s="1595"/>
      <c r="H75" s="1595"/>
      <c r="I75" s="1605"/>
      <c r="J75" s="1595"/>
      <c r="K75" s="1595"/>
      <c r="L75" s="1595"/>
      <c r="M75" s="1595"/>
      <c r="N75" s="1595"/>
      <c r="O75" s="1595"/>
      <c r="P75" s="1595"/>
      <c r="Q75" s="1595"/>
      <c r="R75" s="1595"/>
      <c r="S75" s="1595"/>
      <c r="T75" s="1595"/>
      <c r="U75" s="1595"/>
      <c r="V75" s="1595"/>
      <c r="W75" s="1595"/>
      <c r="X75" s="1595"/>
      <c r="Y75" s="1595"/>
      <c r="Z75" s="1595"/>
      <c r="AA75" s="1595"/>
      <c r="AB75" s="1595"/>
      <c r="AC75" s="1595"/>
      <c r="AD75" s="1595"/>
      <c r="AE75" s="1595"/>
      <c r="AF75" s="1595"/>
      <c r="AG75" s="1595"/>
      <c r="AH75" s="1595"/>
      <c r="AI75" s="1595"/>
      <c r="AJ75" s="1595"/>
      <c r="AK75" s="1595"/>
      <c r="AL75" s="1595"/>
      <c r="AM75" s="1595"/>
      <c r="AN75" s="1595"/>
      <c r="AO75" s="1595"/>
      <c r="AP75" s="1595"/>
      <c r="AQ75" s="1595"/>
      <c r="AR75" s="1595"/>
      <c r="AS75" s="1595"/>
      <c r="AT75" s="1595"/>
      <c r="AU75" s="1595"/>
      <c r="AV75" s="1595"/>
      <c r="AW75" s="1595"/>
      <c r="AX75" s="1595"/>
      <c r="AY75" s="1595"/>
      <c r="AZ75" s="1595"/>
      <c r="BA75" s="1595"/>
      <c r="BB75" s="1595"/>
      <c r="BC75" s="1595"/>
      <c r="BD75" s="1595"/>
      <c r="BE75" s="1595"/>
      <c r="BF75" s="1595"/>
      <c r="BG75" s="1595"/>
      <c r="BH75" s="1595"/>
      <c r="BI75" s="1595"/>
      <c r="BJ75" s="1595"/>
      <c r="BK75" s="1595"/>
      <c r="BL75" s="1595"/>
      <c r="BM75" s="1595"/>
      <c r="BN75" s="1595"/>
      <c r="BO75" s="1595"/>
      <c r="BP75" s="1595"/>
      <c r="BQ75" s="1595"/>
      <c r="BR75" s="1595"/>
      <c r="BS75" s="1595"/>
      <c r="BT75" s="1595"/>
      <c r="BU75" s="1595"/>
      <c r="BV75" s="1595"/>
      <c r="BW75" s="1595"/>
      <c r="BX75" s="1595"/>
      <c r="BY75" s="1595"/>
      <c r="BZ75" s="1595"/>
      <c r="CA75" s="1595"/>
      <c r="CB75" s="1595"/>
      <c r="CC75" s="1595"/>
      <c r="CD75" s="1595"/>
      <c r="CE75" s="1595"/>
      <c r="CF75" s="1595"/>
      <c r="CG75" s="1595"/>
      <c r="CH75" s="1595"/>
      <c r="CI75" s="1595"/>
      <c r="CJ75" s="1595"/>
      <c r="CK75" s="1595"/>
      <c r="CL75" s="1595"/>
      <c r="CM75" s="1595"/>
      <c r="CN75" s="1595"/>
      <c r="CO75" s="1595"/>
      <c r="CP75" s="1595"/>
      <c r="CQ75" s="1595"/>
      <c r="CR75" s="1595"/>
      <c r="CS75" s="1595"/>
      <c r="CT75" s="1595"/>
      <c r="CU75" s="1595"/>
      <c r="CV75" s="1595"/>
      <c r="CW75" s="1595"/>
      <c r="CX75" s="1595"/>
      <c r="CY75" s="1595"/>
      <c r="CZ75" s="1595"/>
      <c r="DA75" s="1595"/>
      <c r="DB75" s="1595"/>
      <c r="DC75" s="1595"/>
      <c r="DD75" s="1595"/>
      <c r="DE75" s="1595"/>
      <c r="DF75" s="1595"/>
      <c r="DG75" s="1595"/>
      <c r="DH75" s="1595"/>
      <c r="DI75" s="1595"/>
      <c r="DJ75" s="1595"/>
      <c r="DK75" s="1595"/>
      <c r="DL75" s="1595"/>
      <c r="DM75" s="1595"/>
      <c r="DN75" s="1595"/>
      <c r="DO75" s="1595"/>
      <c r="DP75" s="1595"/>
      <c r="DQ75" s="1595"/>
      <c r="DR75" s="1595"/>
      <c r="DS75" s="1595"/>
      <c r="DT75" s="1595"/>
      <c r="DU75" s="1595"/>
      <c r="DV75" s="1595"/>
      <c r="DW75" s="1595"/>
      <c r="DX75" s="1595"/>
      <c r="DY75" s="1595"/>
      <c r="DZ75" s="1595"/>
      <c r="EA75" s="1595"/>
      <c r="EB75" s="1595"/>
      <c r="EC75" s="1595"/>
      <c r="ED75" s="1595"/>
      <c r="EE75" s="1595"/>
      <c r="EF75" s="1595"/>
      <c r="EG75" s="1595"/>
      <c r="EH75" s="1595"/>
      <c r="EI75" s="1595"/>
      <c r="EJ75" s="1595"/>
      <c r="EK75" s="1595"/>
      <c r="EL75" s="1595"/>
      <c r="EM75" s="1595"/>
      <c r="EN75" s="1595"/>
      <c r="EO75" s="1595"/>
      <c r="EP75" s="1595"/>
      <c r="EQ75" s="1595"/>
      <c r="ER75" s="1595"/>
      <c r="ES75" s="1595"/>
      <c r="ET75" s="1595"/>
      <c r="EU75" s="1595"/>
      <c r="EV75" s="1595"/>
      <c r="EW75" s="1595"/>
      <c r="EX75" s="1595"/>
      <c r="EY75" s="1595"/>
      <c r="EZ75" s="1595"/>
      <c r="FA75" s="1595"/>
      <c r="FB75" s="1595"/>
      <c r="FC75" s="1595"/>
      <c r="FD75" s="1595"/>
      <c r="FE75" s="1595"/>
      <c r="FF75" s="1595"/>
      <c r="FG75" s="1595"/>
      <c r="FH75" s="1595"/>
      <c r="FI75" s="1595"/>
      <c r="FJ75" s="1595"/>
      <c r="FK75" s="1595"/>
      <c r="FL75" s="1595"/>
      <c r="FM75" s="1595"/>
      <c r="FN75" s="1595"/>
      <c r="FO75" s="1595"/>
      <c r="FP75" s="1595"/>
      <c r="FQ75" s="1595"/>
      <c r="FR75" s="1595"/>
      <c r="FS75" s="1595"/>
      <c r="FT75" s="1595"/>
      <c r="FU75" s="1595"/>
      <c r="FV75" s="1595"/>
      <c r="FW75" s="1595"/>
      <c r="FX75" s="1595"/>
      <c r="FY75" s="1595"/>
      <c r="FZ75" s="1595"/>
      <c r="GA75" s="1595"/>
      <c r="GB75" s="1595"/>
      <c r="GC75" s="1595"/>
      <c r="GD75" s="1595"/>
      <c r="GE75" s="1595"/>
      <c r="GF75" s="1595"/>
      <c r="GG75" s="1595"/>
      <c r="GH75" s="1595"/>
      <c r="GI75" s="1595"/>
      <c r="GJ75" s="1595"/>
      <c r="GK75" s="1595"/>
      <c r="GL75" s="1595"/>
      <c r="GM75" s="1595"/>
      <c r="GN75" s="1595"/>
      <c r="GO75" s="1595"/>
      <c r="GP75" s="1595"/>
      <c r="GQ75" s="1595"/>
      <c r="GR75" s="1595"/>
      <c r="GS75" s="1595"/>
      <c r="GT75" s="1595"/>
      <c r="GU75" s="1595"/>
      <c r="GV75" s="1595"/>
      <c r="GW75" s="1595"/>
      <c r="GX75" s="1595"/>
      <c r="GY75" s="1595"/>
      <c r="GZ75" s="1595"/>
      <c r="HA75" s="1595"/>
      <c r="HB75" s="1595"/>
      <c r="HC75" s="1595"/>
      <c r="HD75" s="1595"/>
      <c r="HE75" s="1595"/>
      <c r="HF75" s="1595"/>
      <c r="HG75" s="1595"/>
      <c r="HH75" s="1595"/>
      <c r="HI75" s="1595"/>
      <c r="HJ75" s="1595"/>
      <c r="HK75" s="1595"/>
      <c r="HL75" s="1595"/>
      <c r="HM75" s="1595"/>
      <c r="HN75" s="1595"/>
      <c r="HO75" s="1595"/>
      <c r="HP75" s="1595"/>
      <c r="HQ75" s="1595"/>
      <c r="HR75" s="1595"/>
      <c r="HS75" s="1595"/>
      <c r="HT75" s="1595"/>
      <c r="HU75" s="1595"/>
      <c r="HV75" s="1595"/>
      <c r="HW75" s="1595"/>
      <c r="HX75" s="1595"/>
      <c r="HY75" s="1595"/>
      <c r="HZ75" s="1595"/>
      <c r="IA75" s="1595"/>
      <c r="IB75" s="1595"/>
      <c r="IC75" s="1595"/>
      <c r="ID75" s="1595"/>
      <c r="IE75" s="1595"/>
      <c r="IF75" s="1595"/>
      <c r="IG75" s="1595"/>
      <c r="IH75" s="1595"/>
      <c r="II75" s="1595"/>
      <c r="IJ75" s="1595"/>
      <c r="IK75" s="1595"/>
      <c r="IL75" s="1595"/>
      <c r="IM75" s="1595"/>
      <c r="IN75" s="1595"/>
    </row>
    <row r="76" spans="1:248" ht="13.9" customHeight="1">
      <c r="A76" s="1604">
        <v>53</v>
      </c>
      <c r="B76" s="1680"/>
      <c r="C76" s="1595"/>
      <c r="D76" s="1595"/>
      <c r="E76" s="1595"/>
      <c r="F76" s="1595"/>
      <c r="G76" s="1595"/>
      <c r="H76" s="1595"/>
      <c r="I76" s="1605"/>
      <c r="J76" s="1595"/>
      <c r="K76" s="1595"/>
      <c r="L76" s="1595"/>
      <c r="M76" s="1595"/>
      <c r="N76" s="1595"/>
      <c r="O76" s="1595"/>
      <c r="P76" s="1595"/>
      <c r="Q76" s="1595"/>
      <c r="R76" s="1595"/>
      <c r="S76" s="1595"/>
      <c r="T76" s="1595"/>
      <c r="U76" s="1595"/>
      <c r="V76" s="1595"/>
      <c r="W76" s="1595"/>
      <c r="X76" s="1595"/>
      <c r="Y76" s="1595"/>
      <c r="Z76" s="1595"/>
      <c r="AA76" s="1595"/>
      <c r="AB76" s="1595"/>
      <c r="AC76" s="1595"/>
      <c r="AD76" s="1595"/>
      <c r="AE76" s="1595"/>
      <c r="AF76" s="1595"/>
      <c r="AG76" s="1595"/>
      <c r="AH76" s="1595"/>
      <c r="AI76" s="1595"/>
      <c r="AJ76" s="1595"/>
      <c r="AK76" s="1595"/>
      <c r="AL76" s="1595"/>
      <c r="AM76" s="1595"/>
      <c r="AN76" s="1595"/>
      <c r="AO76" s="1595"/>
      <c r="AP76" s="1595"/>
      <c r="AQ76" s="1595"/>
      <c r="AR76" s="1595"/>
      <c r="AS76" s="1595"/>
      <c r="AT76" s="1595"/>
      <c r="AU76" s="1595"/>
      <c r="AV76" s="1595"/>
      <c r="AW76" s="1595"/>
      <c r="AX76" s="1595"/>
      <c r="AY76" s="1595"/>
      <c r="AZ76" s="1595"/>
      <c r="BA76" s="1595"/>
      <c r="BB76" s="1595"/>
      <c r="BC76" s="1595"/>
      <c r="BD76" s="1595"/>
      <c r="BE76" s="1595"/>
      <c r="BF76" s="1595"/>
      <c r="BG76" s="1595"/>
      <c r="BH76" s="1595"/>
      <c r="BI76" s="1595"/>
      <c r="BJ76" s="1595"/>
      <c r="BK76" s="1595"/>
      <c r="BL76" s="1595"/>
      <c r="BM76" s="1595"/>
      <c r="BN76" s="1595"/>
      <c r="BO76" s="1595"/>
      <c r="BP76" s="1595"/>
      <c r="BQ76" s="1595"/>
      <c r="BR76" s="1595"/>
      <c r="BS76" s="1595"/>
      <c r="BT76" s="1595"/>
      <c r="BU76" s="1595"/>
      <c r="BV76" s="1595"/>
      <c r="BW76" s="1595"/>
      <c r="BX76" s="1595"/>
      <c r="BY76" s="1595"/>
      <c r="BZ76" s="1595"/>
      <c r="CA76" s="1595"/>
      <c r="CB76" s="1595"/>
      <c r="CC76" s="1595"/>
      <c r="CD76" s="1595"/>
      <c r="CE76" s="1595"/>
      <c r="CF76" s="1595"/>
      <c r="CG76" s="1595"/>
      <c r="CH76" s="1595"/>
      <c r="CI76" s="1595"/>
      <c r="CJ76" s="1595"/>
      <c r="CK76" s="1595"/>
      <c r="CL76" s="1595"/>
      <c r="CM76" s="1595"/>
      <c r="CN76" s="1595"/>
      <c r="CO76" s="1595"/>
      <c r="CP76" s="1595"/>
      <c r="CQ76" s="1595"/>
      <c r="CR76" s="1595"/>
      <c r="CS76" s="1595"/>
      <c r="CT76" s="1595"/>
      <c r="CU76" s="1595"/>
      <c r="CV76" s="1595"/>
      <c r="CW76" s="1595"/>
      <c r="CX76" s="1595"/>
      <c r="CY76" s="1595"/>
      <c r="CZ76" s="1595"/>
      <c r="DA76" s="1595"/>
      <c r="DB76" s="1595"/>
      <c r="DC76" s="1595"/>
      <c r="DD76" s="1595"/>
      <c r="DE76" s="1595"/>
      <c r="DF76" s="1595"/>
      <c r="DG76" s="1595"/>
      <c r="DH76" s="1595"/>
      <c r="DI76" s="1595"/>
      <c r="DJ76" s="1595"/>
      <c r="DK76" s="1595"/>
      <c r="DL76" s="1595"/>
      <c r="DM76" s="1595"/>
      <c r="DN76" s="1595"/>
      <c r="DO76" s="1595"/>
      <c r="DP76" s="1595"/>
      <c r="DQ76" s="1595"/>
      <c r="DR76" s="1595"/>
      <c r="DS76" s="1595"/>
      <c r="DT76" s="1595"/>
      <c r="DU76" s="1595"/>
      <c r="DV76" s="1595"/>
      <c r="DW76" s="1595"/>
      <c r="DX76" s="1595"/>
      <c r="DY76" s="1595"/>
      <c r="DZ76" s="1595"/>
      <c r="EA76" s="1595"/>
      <c r="EB76" s="1595"/>
      <c r="EC76" s="1595"/>
      <c r="ED76" s="1595"/>
      <c r="EE76" s="1595"/>
      <c r="EF76" s="1595"/>
      <c r="EG76" s="1595"/>
      <c r="EH76" s="1595"/>
      <c r="EI76" s="1595"/>
      <c r="EJ76" s="1595"/>
      <c r="EK76" s="1595"/>
      <c r="EL76" s="1595"/>
      <c r="EM76" s="1595"/>
      <c r="EN76" s="1595"/>
      <c r="EO76" s="1595"/>
      <c r="EP76" s="1595"/>
      <c r="EQ76" s="1595"/>
      <c r="ER76" s="1595"/>
      <c r="ES76" s="1595"/>
      <c r="ET76" s="1595"/>
      <c r="EU76" s="1595"/>
      <c r="EV76" s="1595"/>
      <c r="EW76" s="1595"/>
      <c r="EX76" s="1595"/>
      <c r="EY76" s="1595"/>
      <c r="EZ76" s="1595"/>
      <c r="FA76" s="1595"/>
      <c r="FB76" s="1595"/>
      <c r="FC76" s="1595"/>
      <c r="FD76" s="1595"/>
      <c r="FE76" s="1595"/>
      <c r="FF76" s="1595"/>
      <c r="FG76" s="1595"/>
      <c r="FH76" s="1595"/>
      <c r="FI76" s="1595"/>
      <c r="FJ76" s="1595"/>
      <c r="FK76" s="1595"/>
      <c r="FL76" s="1595"/>
      <c r="FM76" s="1595"/>
      <c r="FN76" s="1595"/>
      <c r="FO76" s="1595"/>
      <c r="FP76" s="1595"/>
      <c r="FQ76" s="1595"/>
      <c r="FR76" s="1595"/>
      <c r="FS76" s="1595"/>
      <c r="FT76" s="1595"/>
      <c r="FU76" s="1595"/>
      <c r="FV76" s="1595"/>
      <c r="FW76" s="1595"/>
      <c r="FX76" s="1595"/>
      <c r="FY76" s="1595"/>
      <c r="FZ76" s="1595"/>
      <c r="GA76" s="1595"/>
      <c r="GB76" s="1595"/>
      <c r="GC76" s="1595"/>
      <c r="GD76" s="1595"/>
      <c r="GE76" s="1595"/>
      <c r="GF76" s="1595"/>
      <c r="GG76" s="1595"/>
      <c r="GH76" s="1595"/>
      <c r="GI76" s="1595"/>
      <c r="GJ76" s="1595"/>
      <c r="GK76" s="1595"/>
      <c r="GL76" s="1595"/>
      <c r="GM76" s="1595"/>
      <c r="GN76" s="1595"/>
      <c r="GO76" s="1595"/>
      <c r="GP76" s="1595"/>
      <c r="GQ76" s="1595"/>
      <c r="GR76" s="1595"/>
      <c r="GS76" s="1595"/>
      <c r="GT76" s="1595"/>
      <c r="GU76" s="1595"/>
      <c r="GV76" s="1595"/>
      <c r="GW76" s="1595"/>
      <c r="GX76" s="1595"/>
      <c r="GY76" s="1595"/>
      <c r="GZ76" s="1595"/>
      <c r="HA76" s="1595"/>
      <c r="HB76" s="1595"/>
      <c r="HC76" s="1595"/>
      <c r="HD76" s="1595"/>
      <c r="HE76" s="1595"/>
      <c r="HF76" s="1595"/>
      <c r="HG76" s="1595"/>
      <c r="HH76" s="1595"/>
      <c r="HI76" s="1595"/>
      <c r="HJ76" s="1595"/>
      <c r="HK76" s="1595"/>
      <c r="HL76" s="1595"/>
      <c r="HM76" s="1595"/>
      <c r="HN76" s="1595"/>
      <c r="HO76" s="1595"/>
      <c r="HP76" s="1595"/>
      <c r="HQ76" s="1595"/>
      <c r="HR76" s="1595"/>
      <c r="HS76" s="1595"/>
      <c r="HT76" s="1595"/>
      <c r="HU76" s="1595"/>
      <c r="HV76" s="1595"/>
      <c r="HW76" s="1595"/>
      <c r="HX76" s="1595"/>
      <c r="HY76" s="1595"/>
      <c r="HZ76" s="1595"/>
      <c r="IA76" s="1595"/>
      <c r="IB76" s="1595"/>
      <c r="IC76" s="1595"/>
      <c r="ID76" s="1595"/>
      <c r="IE76" s="1595"/>
      <c r="IF76" s="1595"/>
      <c r="IG76" s="1595"/>
      <c r="IH76" s="1595"/>
      <c r="II76" s="1595"/>
      <c r="IJ76" s="1595"/>
      <c r="IK76" s="1595"/>
      <c r="IL76" s="1595"/>
      <c r="IM76" s="1595"/>
      <c r="IN76" s="1595"/>
    </row>
    <row r="77" spans="1:248" ht="13.9" customHeight="1">
      <c r="A77" s="1604">
        <v>54</v>
      </c>
      <c r="B77" s="1680" t="s">
        <v>2166</v>
      </c>
      <c r="C77" s="1595"/>
      <c r="D77" s="1595"/>
      <c r="E77" s="1595"/>
      <c r="F77" s="1595"/>
      <c r="G77" s="1595"/>
      <c r="H77" s="1595"/>
      <c r="I77" s="1605"/>
      <c r="J77" s="1595"/>
      <c r="K77" s="1595"/>
      <c r="L77" s="1595"/>
      <c r="M77" s="1595"/>
      <c r="N77" s="1595"/>
      <c r="O77" s="1595"/>
      <c r="P77" s="1595"/>
      <c r="Q77" s="1595"/>
      <c r="R77" s="1595"/>
      <c r="S77" s="1595"/>
      <c r="T77" s="1595"/>
      <c r="U77" s="1595"/>
      <c r="V77" s="1595"/>
      <c r="W77" s="1595"/>
      <c r="X77" s="1595"/>
      <c r="Y77" s="1595"/>
      <c r="Z77" s="1595"/>
      <c r="AA77" s="1595"/>
      <c r="AB77" s="1595"/>
      <c r="AC77" s="1595"/>
      <c r="AD77" s="1595"/>
      <c r="AE77" s="1595"/>
      <c r="AF77" s="1595"/>
      <c r="AG77" s="1595"/>
      <c r="AH77" s="1595"/>
      <c r="AI77" s="1595"/>
      <c r="AJ77" s="1595"/>
      <c r="AK77" s="1595"/>
      <c r="AL77" s="1595"/>
      <c r="AM77" s="1595"/>
      <c r="AN77" s="1595"/>
      <c r="AO77" s="1595"/>
      <c r="AP77" s="1595"/>
      <c r="AQ77" s="1595"/>
      <c r="AR77" s="1595"/>
      <c r="AS77" s="1595"/>
      <c r="AT77" s="1595"/>
      <c r="AU77" s="1595"/>
      <c r="AV77" s="1595"/>
      <c r="AW77" s="1595"/>
      <c r="AX77" s="1595"/>
      <c r="AY77" s="1595"/>
      <c r="AZ77" s="1595"/>
      <c r="BA77" s="1595"/>
      <c r="BB77" s="1595"/>
      <c r="BC77" s="1595"/>
      <c r="BD77" s="1595"/>
      <c r="BE77" s="1595"/>
      <c r="BF77" s="1595"/>
      <c r="BG77" s="1595"/>
      <c r="BH77" s="1595"/>
      <c r="BI77" s="1595"/>
      <c r="BJ77" s="1595"/>
      <c r="BK77" s="1595"/>
      <c r="BL77" s="1595"/>
      <c r="BM77" s="1595"/>
      <c r="BN77" s="1595"/>
      <c r="BO77" s="1595"/>
      <c r="BP77" s="1595"/>
      <c r="BQ77" s="1595"/>
      <c r="BR77" s="1595"/>
      <c r="BS77" s="1595"/>
      <c r="BT77" s="1595"/>
      <c r="BU77" s="1595"/>
      <c r="BV77" s="1595"/>
      <c r="BW77" s="1595"/>
      <c r="BX77" s="1595"/>
      <c r="BY77" s="1595"/>
      <c r="BZ77" s="1595"/>
      <c r="CA77" s="1595"/>
      <c r="CB77" s="1595"/>
      <c r="CC77" s="1595"/>
      <c r="CD77" s="1595"/>
      <c r="CE77" s="1595"/>
      <c r="CF77" s="1595"/>
      <c r="CG77" s="1595"/>
      <c r="CH77" s="1595"/>
      <c r="CI77" s="1595"/>
      <c r="CJ77" s="1595"/>
      <c r="CK77" s="1595"/>
      <c r="CL77" s="1595"/>
      <c r="CM77" s="1595"/>
      <c r="CN77" s="1595"/>
      <c r="CO77" s="1595"/>
      <c r="CP77" s="1595"/>
      <c r="CQ77" s="1595"/>
      <c r="CR77" s="1595"/>
      <c r="CS77" s="1595"/>
      <c r="CT77" s="1595"/>
      <c r="CU77" s="1595"/>
      <c r="CV77" s="1595"/>
      <c r="CW77" s="1595"/>
      <c r="CX77" s="1595"/>
      <c r="CY77" s="1595"/>
      <c r="CZ77" s="1595"/>
      <c r="DA77" s="1595"/>
      <c r="DB77" s="1595"/>
      <c r="DC77" s="1595"/>
      <c r="DD77" s="1595"/>
      <c r="DE77" s="1595"/>
      <c r="DF77" s="1595"/>
      <c r="DG77" s="1595"/>
      <c r="DH77" s="1595"/>
      <c r="DI77" s="1595"/>
      <c r="DJ77" s="1595"/>
      <c r="DK77" s="1595"/>
      <c r="DL77" s="1595"/>
      <c r="DM77" s="1595"/>
      <c r="DN77" s="1595"/>
      <c r="DO77" s="1595"/>
      <c r="DP77" s="1595"/>
      <c r="DQ77" s="1595"/>
      <c r="DR77" s="1595"/>
      <c r="DS77" s="1595"/>
      <c r="DT77" s="1595"/>
      <c r="DU77" s="1595"/>
      <c r="DV77" s="1595"/>
      <c r="DW77" s="1595"/>
      <c r="DX77" s="1595"/>
      <c r="DY77" s="1595"/>
      <c r="DZ77" s="1595"/>
      <c r="EA77" s="1595"/>
      <c r="EB77" s="1595"/>
      <c r="EC77" s="1595"/>
      <c r="ED77" s="1595"/>
      <c r="EE77" s="1595"/>
      <c r="EF77" s="1595"/>
      <c r="EG77" s="1595"/>
      <c r="EH77" s="1595"/>
      <c r="EI77" s="1595"/>
      <c r="EJ77" s="1595"/>
      <c r="EK77" s="1595"/>
      <c r="EL77" s="1595"/>
      <c r="EM77" s="1595"/>
      <c r="EN77" s="1595"/>
      <c r="EO77" s="1595"/>
      <c r="EP77" s="1595"/>
      <c r="EQ77" s="1595"/>
      <c r="ER77" s="1595"/>
      <c r="ES77" s="1595"/>
      <c r="ET77" s="1595"/>
      <c r="EU77" s="1595"/>
      <c r="EV77" s="1595"/>
      <c r="EW77" s="1595"/>
      <c r="EX77" s="1595"/>
      <c r="EY77" s="1595"/>
      <c r="EZ77" s="1595"/>
      <c r="FA77" s="1595"/>
      <c r="FB77" s="1595"/>
      <c r="FC77" s="1595"/>
      <c r="FD77" s="1595"/>
      <c r="FE77" s="1595"/>
      <c r="FF77" s="1595"/>
      <c r="FG77" s="1595"/>
      <c r="FH77" s="1595"/>
      <c r="FI77" s="1595"/>
      <c r="FJ77" s="1595"/>
      <c r="FK77" s="1595"/>
      <c r="FL77" s="1595"/>
      <c r="FM77" s="1595"/>
      <c r="FN77" s="1595"/>
      <c r="FO77" s="1595"/>
      <c r="FP77" s="1595"/>
      <c r="FQ77" s="1595"/>
      <c r="FR77" s="1595"/>
      <c r="FS77" s="1595"/>
      <c r="FT77" s="1595"/>
      <c r="FU77" s="1595"/>
      <c r="FV77" s="1595"/>
      <c r="FW77" s="1595"/>
      <c r="FX77" s="1595"/>
      <c r="FY77" s="1595"/>
      <c r="FZ77" s="1595"/>
      <c r="GA77" s="1595"/>
      <c r="GB77" s="1595"/>
      <c r="GC77" s="1595"/>
      <c r="GD77" s="1595"/>
      <c r="GE77" s="1595"/>
      <c r="GF77" s="1595"/>
      <c r="GG77" s="1595"/>
      <c r="GH77" s="1595"/>
      <c r="GI77" s="1595"/>
      <c r="GJ77" s="1595"/>
      <c r="GK77" s="1595"/>
      <c r="GL77" s="1595"/>
      <c r="GM77" s="1595"/>
      <c r="GN77" s="1595"/>
      <c r="GO77" s="1595"/>
      <c r="GP77" s="1595"/>
      <c r="GQ77" s="1595"/>
      <c r="GR77" s="1595"/>
      <c r="GS77" s="1595"/>
      <c r="GT77" s="1595"/>
      <c r="GU77" s="1595"/>
      <c r="GV77" s="1595"/>
      <c r="GW77" s="1595"/>
      <c r="GX77" s="1595"/>
      <c r="GY77" s="1595"/>
      <c r="GZ77" s="1595"/>
      <c r="HA77" s="1595"/>
      <c r="HB77" s="1595"/>
      <c r="HC77" s="1595"/>
      <c r="HD77" s="1595"/>
      <c r="HE77" s="1595"/>
      <c r="HF77" s="1595"/>
      <c r="HG77" s="1595"/>
      <c r="HH77" s="1595"/>
      <c r="HI77" s="1595"/>
      <c r="HJ77" s="1595"/>
      <c r="HK77" s="1595"/>
      <c r="HL77" s="1595"/>
      <c r="HM77" s="1595"/>
      <c r="HN77" s="1595"/>
      <c r="HO77" s="1595"/>
      <c r="HP77" s="1595"/>
      <c r="HQ77" s="1595"/>
      <c r="HR77" s="1595"/>
      <c r="HS77" s="1595"/>
      <c r="HT77" s="1595"/>
      <c r="HU77" s="1595"/>
      <c r="HV77" s="1595"/>
      <c r="HW77" s="1595"/>
      <c r="HX77" s="1595"/>
      <c r="HY77" s="1595"/>
      <c r="HZ77" s="1595"/>
      <c r="IA77" s="1595"/>
      <c r="IB77" s="1595"/>
      <c r="IC77" s="1595"/>
      <c r="ID77" s="1595"/>
      <c r="IE77" s="1595"/>
      <c r="IF77" s="1595"/>
      <c r="IG77" s="1595"/>
      <c r="IH77" s="1595"/>
      <c r="II77" s="1595"/>
      <c r="IJ77" s="1595"/>
      <c r="IK77" s="1595"/>
      <c r="IL77" s="1595"/>
      <c r="IM77" s="1595"/>
      <c r="IN77" s="1595"/>
    </row>
    <row r="78" spans="1:248" ht="13.9" customHeight="1">
      <c r="A78" s="1604">
        <v>55</v>
      </c>
      <c r="B78" s="1680" t="s">
        <v>2167</v>
      </c>
      <c r="C78" s="1595"/>
      <c r="D78" s="1595"/>
      <c r="E78" s="1595"/>
      <c r="F78" s="1595"/>
      <c r="G78" s="1595"/>
      <c r="H78" s="1595"/>
      <c r="I78" s="1605"/>
      <c r="J78" s="1595"/>
      <c r="K78" s="1595"/>
      <c r="L78" s="1595"/>
      <c r="M78" s="1595"/>
      <c r="N78" s="1595"/>
      <c r="O78" s="1595"/>
      <c r="P78" s="1595"/>
      <c r="Q78" s="1595"/>
      <c r="R78" s="1595"/>
      <c r="S78" s="1595"/>
      <c r="T78" s="1595"/>
      <c r="U78" s="1595"/>
      <c r="V78" s="1595"/>
      <c r="W78" s="1595"/>
      <c r="X78" s="1595"/>
      <c r="Y78" s="1595"/>
      <c r="Z78" s="1595"/>
      <c r="AA78" s="1595"/>
      <c r="AB78" s="1595"/>
      <c r="AC78" s="1595"/>
      <c r="AD78" s="1595"/>
      <c r="AE78" s="1595"/>
      <c r="AF78" s="1595"/>
      <c r="AG78" s="1595"/>
      <c r="AH78" s="1595"/>
      <c r="AI78" s="1595"/>
      <c r="AJ78" s="1595"/>
      <c r="AK78" s="1595"/>
      <c r="AL78" s="1595"/>
      <c r="AM78" s="1595"/>
      <c r="AN78" s="1595"/>
      <c r="AO78" s="1595"/>
      <c r="AP78" s="1595"/>
      <c r="AQ78" s="1595"/>
      <c r="AR78" s="1595"/>
      <c r="AS78" s="1595"/>
      <c r="AT78" s="1595"/>
      <c r="AU78" s="1595"/>
      <c r="AV78" s="1595"/>
      <c r="AW78" s="1595"/>
      <c r="AX78" s="1595"/>
      <c r="AY78" s="1595"/>
      <c r="AZ78" s="1595"/>
      <c r="BA78" s="1595"/>
      <c r="BB78" s="1595"/>
      <c r="BC78" s="1595"/>
      <c r="BD78" s="1595"/>
      <c r="BE78" s="1595"/>
      <c r="BF78" s="1595"/>
      <c r="BG78" s="1595"/>
      <c r="BH78" s="1595"/>
      <c r="BI78" s="1595"/>
      <c r="BJ78" s="1595"/>
      <c r="BK78" s="1595"/>
      <c r="BL78" s="1595"/>
      <c r="BM78" s="1595"/>
      <c r="BN78" s="1595"/>
      <c r="BO78" s="1595"/>
      <c r="BP78" s="1595"/>
      <c r="BQ78" s="1595"/>
      <c r="BR78" s="1595"/>
      <c r="BS78" s="1595"/>
      <c r="BT78" s="1595"/>
      <c r="BU78" s="1595"/>
      <c r="BV78" s="1595"/>
      <c r="BW78" s="1595"/>
      <c r="BX78" s="1595"/>
      <c r="BY78" s="1595"/>
      <c r="BZ78" s="1595"/>
      <c r="CA78" s="1595"/>
      <c r="CB78" s="1595"/>
      <c r="CC78" s="1595"/>
      <c r="CD78" s="1595"/>
      <c r="CE78" s="1595"/>
      <c r="CF78" s="1595"/>
      <c r="CG78" s="1595"/>
      <c r="CH78" s="1595"/>
      <c r="CI78" s="1595"/>
      <c r="CJ78" s="1595"/>
      <c r="CK78" s="1595"/>
      <c r="CL78" s="1595"/>
      <c r="CM78" s="1595"/>
      <c r="CN78" s="1595"/>
      <c r="CO78" s="1595"/>
      <c r="CP78" s="1595"/>
      <c r="CQ78" s="1595"/>
      <c r="CR78" s="1595"/>
      <c r="CS78" s="1595"/>
      <c r="CT78" s="1595"/>
      <c r="CU78" s="1595"/>
      <c r="CV78" s="1595"/>
      <c r="CW78" s="1595"/>
      <c r="CX78" s="1595"/>
      <c r="CY78" s="1595"/>
      <c r="CZ78" s="1595"/>
      <c r="DA78" s="1595"/>
      <c r="DB78" s="1595"/>
      <c r="DC78" s="1595"/>
      <c r="DD78" s="1595"/>
      <c r="DE78" s="1595"/>
      <c r="DF78" s="1595"/>
      <c r="DG78" s="1595"/>
      <c r="DH78" s="1595"/>
      <c r="DI78" s="1595"/>
      <c r="DJ78" s="1595"/>
      <c r="DK78" s="1595"/>
      <c r="DL78" s="1595"/>
      <c r="DM78" s="1595"/>
      <c r="DN78" s="1595"/>
      <c r="DO78" s="1595"/>
      <c r="DP78" s="1595"/>
      <c r="DQ78" s="1595"/>
      <c r="DR78" s="1595"/>
      <c r="DS78" s="1595"/>
      <c r="DT78" s="1595"/>
      <c r="DU78" s="1595"/>
      <c r="DV78" s="1595"/>
      <c r="DW78" s="1595"/>
      <c r="DX78" s="1595"/>
      <c r="DY78" s="1595"/>
      <c r="DZ78" s="1595"/>
      <c r="EA78" s="1595"/>
      <c r="EB78" s="1595"/>
      <c r="EC78" s="1595"/>
      <c r="ED78" s="1595"/>
      <c r="EE78" s="1595"/>
      <c r="EF78" s="1595"/>
      <c r="EG78" s="1595"/>
      <c r="EH78" s="1595"/>
      <c r="EI78" s="1595"/>
      <c r="EJ78" s="1595"/>
      <c r="EK78" s="1595"/>
      <c r="EL78" s="1595"/>
      <c r="EM78" s="1595"/>
      <c r="EN78" s="1595"/>
      <c r="EO78" s="1595"/>
      <c r="EP78" s="1595"/>
      <c r="EQ78" s="1595"/>
      <c r="ER78" s="1595"/>
      <c r="ES78" s="1595"/>
      <c r="ET78" s="1595"/>
      <c r="EU78" s="1595"/>
      <c r="EV78" s="1595"/>
      <c r="EW78" s="1595"/>
      <c r="EX78" s="1595"/>
      <c r="EY78" s="1595"/>
      <c r="EZ78" s="1595"/>
      <c r="FA78" s="1595"/>
      <c r="FB78" s="1595"/>
      <c r="FC78" s="1595"/>
      <c r="FD78" s="1595"/>
      <c r="FE78" s="1595"/>
      <c r="FF78" s="1595"/>
      <c r="FG78" s="1595"/>
      <c r="FH78" s="1595"/>
      <c r="FI78" s="1595"/>
      <c r="FJ78" s="1595"/>
      <c r="FK78" s="1595"/>
      <c r="FL78" s="1595"/>
      <c r="FM78" s="1595"/>
      <c r="FN78" s="1595"/>
      <c r="FO78" s="1595"/>
      <c r="FP78" s="1595"/>
      <c r="FQ78" s="1595"/>
      <c r="FR78" s="1595"/>
      <c r="FS78" s="1595"/>
      <c r="FT78" s="1595"/>
      <c r="FU78" s="1595"/>
      <c r="FV78" s="1595"/>
      <c r="FW78" s="1595"/>
      <c r="FX78" s="1595"/>
      <c r="FY78" s="1595"/>
      <c r="FZ78" s="1595"/>
      <c r="GA78" s="1595"/>
      <c r="GB78" s="1595"/>
      <c r="GC78" s="1595"/>
      <c r="GD78" s="1595"/>
      <c r="GE78" s="1595"/>
      <c r="GF78" s="1595"/>
      <c r="GG78" s="1595"/>
      <c r="GH78" s="1595"/>
      <c r="GI78" s="1595"/>
      <c r="GJ78" s="1595"/>
      <c r="GK78" s="1595"/>
      <c r="GL78" s="1595"/>
      <c r="GM78" s="1595"/>
      <c r="GN78" s="1595"/>
      <c r="GO78" s="1595"/>
      <c r="GP78" s="1595"/>
      <c r="GQ78" s="1595"/>
      <c r="GR78" s="1595"/>
      <c r="GS78" s="1595"/>
      <c r="GT78" s="1595"/>
      <c r="GU78" s="1595"/>
      <c r="GV78" s="1595"/>
      <c r="GW78" s="1595"/>
      <c r="GX78" s="1595"/>
      <c r="GY78" s="1595"/>
      <c r="GZ78" s="1595"/>
      <c r="HA78" s="1595"/>
      <c r="HB78" s="1595"/>
      <c r="HC78" s="1595"/>
      <c r="HD78" s="1595"/>
      <c r="HE78" s="1595"/>
      <c r="HF78" s="1595"/>
      <c r="HG78" s="1595"/>
      <c r="HH78" s="1595"/>
      <c r="HI78" s="1595"/>
      <c r="HJ78" s="1595"/>
      <c r="HK78" s="1595"/>
      <c r="HL78" s="1595"/>
      <c r="HM78" s="1595"/>
      <c r="HN78" s="1595"/>
      <c r="HO78" s="1595"/>
      <c r="HP78" s="1595"/>
      <c r="HQ78" s="1595"/>
      <c r="HR78" s="1595"/>
      <c r="HS78" s="1595"/>
      <c r="HT78" s="1595"/>
      <c r="HU78" s="1595"/>
      <c r="HV78" s="1595"/>
      <c r="HW78" s="1595"/>
      <c r="HX78" s="1595"/>
      <c r="HY78" s="1595"/>
      <c r="HZ78" s="1595"/>
      <c r="IA78" s="1595"/>
      <c r="IB78" s="1595"/>
      <c r="IC78" s="1595"/>
      <c r="ID78" s="1595"/>
      <c r="IE78" s="1595"/>
      <c r="IF78" s="1595"/>
      <c r="IG78" s="1595"/>
      <c r="IH78" s="1595"/>
      <c r="II78" s="1595"/>
      <c r="IJ78" s="1595"/>
      <c r="IK78" s="1595"/>
      <c r="IL78" s="1595"/>
      <c r="IM78" s="1595"/>
      <c r="IN78" s="1595"/>
    </row>
    <row r="79" spans="1:248" ht="13.9" customHeight="1">
      <c r="A79" s="1604">
        <v>56</v>
      </c>
      <c r="B79" s="1680"/>
      <c r="C79" s="1595"/>
      <c r="D79" s="1595"/>
      <c r="E79" s="1595"/>
      <c r="F79" s="1595"/>
      <c r="G79" s="1595"/>
      <c r="H79" s="1595"/>
      <c r="I79" s="1605"/>
      <c r="J79" s="1595"/>
      <c r="K79" s="1595"/>
      <c r="L79" s="1595"/>
      <c r="M79" s="1595"/>
      <c r="N79" s="1595"/>
      <c r="O79" s="1595"/>
      <c r="P79" s="1595"/>
      <c r="Q79" s="1595"/>
      <c r="R79" s="1595"/>
      <c r="S79" s="1595"/>
      <c r="T79" s="1595"/>
      <c r="U79" s="1595"/>
      <c r="V79" s="1595"/>
      <c r="W79" s="1595"/>
      <c r="X79" s="1595"/>
      <c r="Y79" s="1595"/>
      <c r="Z79" s="1595"/>
      <c r="AA79" s="1595"/>
      <c r="AB79" s="1595"/>
      <c r="AC79" s="1595"/>
      <c r="AD79" s="1595"/>
      <c r="AE79" s="1595"/>
      <c r="AF79" s="1595"/>
      <c r="AG79" s="1595"/>
      <c r="AH79" s="1595"/>
      <c r="AI79" s="1595"/>
      <c r="AJ79" s="1595"/>
      <c r="AK79" s="1595"/>
      <c r="AL79" s="1595"/>
      <c r="AM79" s="1595"/>
      <c r="AN79" s="1595"/>
      <c r="AO79" s="1595"/>
      <c r="AP79" s="1595"/>
      <c r="AQ79" s="1595"/>
      <c r="AR79" s="1595"/>
      <c r="AS79" s="1595"/>
      <c r="AT79" s="1595"/>
      <c r="AU79" s="1595"/>
      <c r="AV79" s="1595"/>
      <c r="AW79" s="1595"/>
      <c r="AX79" s="1595"/>
      <c r="AY79" s="1595"/>
      <c r="AZ79" s="1595"/>
      <c r="BA79" s="1595"/>
      <c r="BB79" s="1595"/>
      <c r="BC79" s="1595"/>
      <c r="BD79" s="1595"/>
      <c r="BE79" s="1595"/>
      <c r="BF79" s="1595"/>
      <c r="BG79" s="1595"/>
      <c r="BH79" s="1595"/>
      <c r="BI79" s="1595"/>
      <c r="BJ79" s="1595"/>
      <c r="BK79" s="1595"/>
      <c r="BL79" s="1595"/>
      <c r="BM79" s="1595"/>
      <c r="BN79" s="1595"/>
      <c r="BO79" s="1595"/>
      <c r="BP79" s="1595"/>
      <c r="BQ79" s="1595"/>
      <c r="BR79" s="1595"/>
      <c r="BS79" s="1595"/>
      <c r="BT79" s="1595"/>
      <c r="BU79" s="1595"/>
      <c r="BV79" s="1595"/>
      <c r="BW79" s="1595"/>
      <c r="BX79" s="1595"/>
      <c r="BY79" s="1595"/>
      <c r="BZ79" s="1595"/>
      <c r="CA79" s="1595"/>
      <c r="CB79" s="1595"/>
      <c r="CC79" s="1595"/>
      <c r="CD79" s="1595"/>
      <c r="CE79" s="1595"/>
      <c r="CF79" s="1595"/>
      <c r="CG79" s="1595"/>
      <c r="CH79" s="1595"/>
      <c r="CI79" s="1595"/>
      <c r="CJ79" s="1595"/>
      <c r="CK79" s="1595"/>
      <c r="CL79" s="1595"/>
      <c r="CM79" s="1595"/>
      <c r="CN79" s="1595"/>
      <c r="CO79" s="1595"/>
      <c r="CP79" s="1595"/>
      <c r="CQ79" s="1595"/>
      <c r="CR79" s="1595"/>
      <c r="CS79" s="1595"/>
      <c r="CT79" s="1595"/>
      <c r="CU79" s="1595"/>
      <c r="CV79" s="1595"/>
      <c r="CW79" s="1595"/>
      <c r="CX79" s="1595"/>
      <c r="CY79" s="1595"/>
      <c r="CZ79" s="1595"/>
      <c r="DA79" s="1595"/>
      <c r="DB79" s="1595"/>
      <c r="DC79" s="1595"/>
      <c r="DD79" s="1595"/>
      <c r="DE79" s="1595"/>
      <c r="DF79" s="1595"/>
      <c r="DG79" s="1595"/>
      <c r="DH79" s="1595"/>
      <c r="DI79" s="1595"/>
      <c r="DJ79" s="1595"/>
      <c r="DK79" s="1595"/>
      <c r="DL79" s="1595"/>
      <c r="DM79" s="1595"/>
      <c r="DN79" s="1595"/>
      <c r="DO79" s="1595"/>
      <c r="DP79" s="1595"/>
      <c r="DQ79" s="1595"/>
      <c r="DR79" s="1595"/>
      <c r="DS79" s="1595"/>
      <c r="DT79" s="1595"/>
      <c r="DU79" s="1595"/>
      <c r="DV79" s="1595"/>
      <c r="DW79" s="1595"/>
      <c r="DX79" s="1595"/>
      <c r="DY79" s="1595"/>
      <c r="DZ79" s="1595"/>
      <c r="EA79" s="1595"/>
      <c r="EB79" s="1595"/>
      <c r="EC79" s="1595"/>
      <c r="ED79" s="1595"/>
      <c r="EE79" s="1595"/>
      <c r="EF79" s="1595"/>
      <c r="EG79" s="1595"/>
      <c r="EH79" s="1595"/>
      <c r="EI79" s="1595"/>
      <c r="EJ79" s="1595"/>
      <c r="EK79" s="1595"/>
      <c r="EL79" s="1595"/>
      <c r="EM79" s="1595"/>
      <c r="EN79" s="1595"/>
      <c r="EO79" s="1595"/>
      <c r="EP79" s="1595"/>
      <c r="EQ79" s="1595"/>
      <c r="ER79" s="1595"/>
      <c r="ES79" s="1595"/>
      <c r="ET79" s="1595"/>
      <c r="EU79" s="1595"/>
      <c r="EV79" s="1595"/>
      <c r="EW79" s="1595"/>
      <c r="EX79" s="1595"/>
      <c r="EY79" s="1595"/>
      <c r="EZ79" s="1595"/>
      <c r="FA79" s="1595"/>
      <c r="FB79" s="1595"/>
      <c r="FC79" s="1595"/>
      <c r="FD79" s="1595"/>
      <c r="FE79" s="1595"/>
      <c r="FF79" s="1595"/>
      <c r="FG79" s="1595"/>
      <c r="FH79" s="1595"/>
      <c r="FI79" s="1595"/>
      <c r="FJ79" s="1595"/>
      <c r="FK79" s="1595"/>
      <c r="FL79" s="1595"/>
      <c r="FM79" s="1595"/>
      <c r="FN79" s="1595"/>
      <c r="FO79" s="1595"/>
      <c r="FP79" s="1595"/>
      <c r="FQ79" s="1595"/>
      <c r="FR79" s="1595"/>
      <c r="FS79" s="1595"/>
      <c r="FT79" s="1595"/>
      <c r="FU79" s="1595"/>
      <c r="FV79" s="1595"/>
      <c r="FW79" s="1595"/>
      <c r="FX79" s="1595"/>
      <c r="FY79" s="1595"/>
      <c r="FZ79" s="1595"/>
      <c r="GA79" s="1595"/>
      <c r="GB79" s="1595"/>
      <c r="GC79" s="1595"/>
      <c r="GD79" s="1595"/>
      <c r="GE79" s="1595"/>
      <c r="GF79" s="1595"/>
      <c r="GG79" s="1595"/>
      <c r="GH79" s="1595"/>
      <c r="GI79" s="1595"/>
      <c r="GJ79" s="1595"/>
      <c r="GK79" s="1595"/>
      <c r="GL79" s="1595"/>
      <c r="GM79" s="1595"/>
      <c r="GN79" s="1595"/>
      <c r="GO79" s="1595"/>
      <c r="GP79" s="1595"/>
      <c r="GQ79" s="1595"/>
      <c r="GR79" s="1595"/>
      <c r="GS79" s="1595"/>
      <c r="GT79" s="1595"/>
      <c r="GU79" s="1595"/>
      <c r="GV79" s="1595"/>
      <c r="GW79" s="1595"/>
      <c r="GX79" s="1595"/>
      <c r="GY79" s="1595"/>
      <c r="GZ79" s="1595"/>
      <c r="HA79" s="1595"/>
      <c r="HB79" s="1595"/>
      <c r="HC79" s="1595"/>
      <c r="HD79" s="1595"/>
      <c r="HE79" s="1595"/>
      <c r="HF79" s="1595"/>
      <c r="HG79" s="1595"/>
      <c r="HH79" s="1595"/>
      <c r="HI79" s="1595"/>
      <c r="HJ79" s="1595"/>
      <c r="HK79" s="1595"/>
      <c r="HL79" s="1595"/>
      <c r="HM79" s="1595"/>
      <c r="HN79" s="1595"/>
      <c r="HO79" s="1595"/>
      <c r="HP79" s="1595"/>
      <c r="HQ79" s="1595"/>
      <c r="HR79" s="1595"/>
      <c r="HS79" s="1595"/>
      <c r="HT79" s="1595"/>
      <c r="HU79" s="1595"/>
      <c r="HV79" s="1595"/>
      <c r="HW79" s="1595"/>
      <c r="HX79" s="1595"/>
      <c r="HY79" s="1595"/>
      <c r="HZ79" s="1595"/>
      <c r="IA79" s="1595"/>
      <c r="IB79" s="1595"/>
      <c r="IC79" s="1595"/>
      <c r="ID79" s="1595"/>
      <c r="IE79" s="1595"/>
      <c r="IF79" s="1595"/>
      <c r="IG79" s="1595"/>
      <c r="IH79" s="1595"/>
      <c r="II79" s="1595"/>
      <c r="IJ79" s="1595"/>
      <c r="IK79" s="1595"/>
      <c r="IL79" s="1595"/>
      <c r="IM79" s="1595"/>
      <c r="IN79" s="1595"/>
    </row>
    <row r="80" spans="1:248" ht="13.9" customHeight="1">
      <c r="A80" s="1604">
        <v>57</v>
      </c>
      <c r="B80" s="1680" t="s">
        <v>2575</v>
      </c>
      <c r="C80" s="1595"/>
      <c r="D80" s="1595"/>
      <c r="E80" s="1595"/>
      <c r="F80" s="1595"/>
      <c r="G80" s="1595"/>
      <c r="H80" s="1595"/>
      <c r="I80" s="1605"/>
      <c r="J80" s="1595"/>
      <c r="K80" s="1595"/>
      <c r="L80" s="1595"/>
      <c r="M80" s="1595"/>
      <c r="N80" s="1595"/>
      <c r="O80" s="1595"/>
      <c r="P80" s="1595"/>
      <c r="Q80" s="1595"/>
      <c r="R80" s="1595"/>
      <c r="S80" s="1595"/>
      <c r="T80" s="1595"/>
      <c r="U80" s="1595"/>
      <c r="V80" s="1595"/>
      <c r="W80" s="1595"/>
      <c r="X80" s="1595"/>
      <c r="Y80" s="1595"/>
      <c r="Z80" s="1595"/>
      <c r="AA80" s="1595"/>
      <c r="AB80" s="1595"/>
      <c r="AC80" s="1595"/>
      <c r="AD80" s="1595"/>
      <c r="AE80" s="1595"/>
      <c r="AF80" s="1595"/>
      <c r="AG80" s="1595"/>
      <c r="AH80" s="1595"/>
      <c r="AI80" s="1595"/>
      <c r="AJ80" s="1595"/>
      <c r="AK80" s="1595"/>
      <c r="AL80" s="1595"/>
      <c r="AM80" s="1595"/>
      <c r="AN80" s="1595"/>
      <c r="AO80" s="1595"/>
      <c r="AP80" s="1595"/>
      <c r="AQ80" s="1595"/>
      <c r="AR80" s="1595"/>
      <c r="AS80" s="1595"/>
      <c r="AT80" s="1595"/>
      <c r="AU80" s="1595"/>
      <c r="AV80" s="1595"/>
      <c r="AW80" s="1595"/>
      <c r="AX80" s="1595"/>
      <c r="AY80" s="1595"/>
      <c r="AZ80" s="1595"/>
      <c r="BA80" s="1595"/>
      <c r="BB80" s="1595"/>
      <c r="BC80" s="1595"/>
      <c r="BD80" s="1595"/>
      <c r="BE80" s="1595"/>
      <c r="BF80" s="1595"/>
      <c r="BG80" s="1595"/>
      <c r="BH80" s="1595"/>
      <c r="BI80" s="1595"/>
      <c r="BJ80" s="1595"/>
      <c r="BK80" s="1595"/>
      <c r="BL80" s="1595"/>
      <c r="BM80" s="1595"/>
      <c r="BN80" s="1595"/>
      <c r="BO80" s="1595"/>
      <c r="BP80" s="1595"/>
      <c r="BQ80" s="1595"/>
      <c r="BR80" s="1595"/>
      <c r="BS80" s="1595"/>
      <c r="BT80" s="1595"/>
      <c r="BU80" s="1595"/>
      <c r="BV80" s="1595"/>
      <c r="BW80" s="1595"/>
      <c r="BX80" s="1595"/>
      <c r="BY80" s="1595"/>
      <c r="BZ80" s="1595"/>
      <c r="CA80" s="1595"/>
      <c r="CB80" s="1595"/>
      <c r="CC80" s="1595"/>
      <c r="CD80" s="1595"/>
      <c r="CE80" s="1595"/>
      <c r="CF80" s="1595"/>
      <c r="CG80" s="1595"/>
      <c r="CH80" s="1595"/>
      <c r="CI80" s="1595"/>
      <c r="CJ80" s="1595"/>
      <c r="CK80" s="1595"/>
      <c r="CL80" s="1595"/>
      <c r="CM80" s="1595"/>
      <c r="CN80" s="1595"/>
      <c r="CO80" s="1595"/>
      <c r="CP80" s="1595"/>
      <c r="CQ80" s="1595"/>
      <c r="CR80" s="1595"/>
      <c r="CS80" s="1595"/>
      <c r="CT80" s="1595"/>
      <c r="CU80" s="1595"/>
      <c r="CV80" s="1595"/>
      <c r="CW80" s="1595"/>
      <c r="CX80" s="1595"/>
      <c r="CY80" s="1595"/>
      <c r="CZ80" s="1595"/>
      <c r="DA80" s="1595"/>
      <c r="DB80" s="1595"/>
      <c r="DC80" s="1595"/>
      <c r="DD80" s="1595"/>
      <c r="DE80" s="1595"/>
      <c r="DF80" s="1595"/>
      <c r="DG80" s="1595"/>
      <c r="DH80" s="1595"/>
      <c r="DI80" s="1595"/>
      <c r="DJ80" s="1595"/>
      <c r="DK80" s="1595"/>
      <c r="DL80" s="1595"/>
      <c r="DM80" s="1595"/>
      <c r="DN80" s="1595"/>
      <c r="DO80" s="1595"/>
      <c r="DP80" s="1595"/>
      <c r="DQ80" s="1595"/>
      <c r="DR80" s="1595"/>
      <c r="DS80" s="1595"/>
      <c r="DT80" s="1595"/>
      <c r="DU80" s="1595"/>
      <c r="DV80" s="1595"/>
      <c r="DW80" s="1595"/>
      <c r="DX80" s="1595"/>
      <c r="DY80" s="1595"/>
      <c r="DZ80" s="1595"/>
      <c r="EA80" s="1595"/>
      <c r="EB80" s="1595"/>
      <c r="EC80" s="1595"/>
      <c r="ED80" s="1595"/>
      <c r="EE80" s="1595"/>
      <c r="EF80" s="1595"/>
      <c r="EG80" s="1595"/>
      <c r="EH80" s="1595"/>
      <c r="EI80" s="1595"/>
      <c r="EJ80" s="1595"/>
      <c r="EK80" s="1595"/>
      <c r="EL80" s="1595"/>
      <c r="EM80" s="1595"/>
      <c r="EN80" s="1595"/>
      <c r="EO80" s="1595"/>
      <c r="EP80" s="1595"/>
      <c r="EQ80" s="1595"/>
      <c r="ER80" s="1595"/>
      <c r="ES80" s="1595"/>
      <c r="ET80" s="1595"/>
      <c r="EU80" s="1595"/>
      <c r="EV80" s="1595"/>
      <c r="EW80" s="1595"/>
      <c r="EX80" s="1595"/>
      <c r="EY80" s="1595"/>
      <c r="EZ80" s="1595"/>
      <c r="FA80" s="1595"/>
      <c r="FB80" s="1595"/>
      <c r="FC80" s="1595"/>
      <c r="FD80" s="1595"/>
      <c r="FE80" s="1595"/>
      <c r="FF80" s="1595"/>
      <c r="FG80" s="1595"/>
      <c r="FH80" s="1595"/>
      <c r="FI80" s="1595"/>
      <c r="FJ80" s="1595"/>
      <c r="FK80" s="1595"/>
      <c r="FL80" s="1595"/>
      <c r="FM80" s="1595"/>
      <c r="FN80" s="1595"/>
      <c r="FO80" s="1595"/>
      <c r="FP80" s="1595"/>
      <c r="FQ80" s="1595"/>
      <c r="FR80" s="1595"/>
      <c r="FS80" s="1595"/>
      <c r="FT80" s="1595"/>
      <c r="FU80" s="1595"/>
      <c r="FV80" s="1595"/>
      <c r="FW80" s="1595"/>
      <c r="FX80" s="1595"/>
      <c r="FY80" s="1595"/>
      <c r="FZ80" s="1595"/>
      <c r="GA80" s="1595"/>
      <c r="GB80" s="1595"/>
      <c r="GC80" s="1595"/>
      <c r="GD80" s="1595"/>
      <c r="GE80" s="1595"/>
      <c r="GF80" s="1595"/>
      <c r="GG80" s="1595"/>
      <c r="GH80" s="1595"/>
      <c r="GI80" s="1595"/>
      <c r="GJ80" s="1595"/>
      <c r="GK80" s="1595"/>
      <c r="GL80" s="1595"/>
      <c r="GM80" s="1595"/>
      <c r="GN80" s="1595"/>
      <c r="GO80" s="1595"/>
      <c r="GP80" s="1595"/>
      <c r="GQ80" s="1595"/>
      <c r="GR80" s="1595"/>
      <c r="GS80" s="1595"/>
      <c r="GT80" s="1595"/>
      <c r="GU80" s="1595"/>
      <c r="GV80" s="1595"/>
      <c r="GW80" s="1595"/>
      <c r="GX80" s="1595"/>
      <c r="GY80" s="1595"/>
      <c r="GZ80" s="1595"/>
      <c r="HA80" s="1595"/>
      <c r="HB80" s="1595"/>
      <c r="HC80" s="1595"/>
      <c r="HD80" s="1595"/>
      <c r="HE80" s="1595"/>
      <c r="HF80" s="1595"/>
      <c r="HG80" s="1595"/>
      <c r="HH80" s="1595"/>
      <c r="HI80" s="1595"/>
      <c r="HJ80" s="1595"/>
      <c r="HK80" s="1595"/>
      <c r="HL80" s="1595"/>
      <c r="HM80" s="1595"/>
      <c r="HN80" s="1595"/>
      <c r="HO80" s="1595"/>
      <c r="HP80" s="1595"/>
      <c r="HQ80" s="1595"/>
      <c r="HR80" s="1595"/>
      <c r="HS80" s="1595"/>
      <c r="HT80" s="1595"/>
      <c r="HU80" s="1595"/>
      <c r="HV80" s="1595"/>
      <c r="HW80" s="1595"/>
      <c r="HX80" s="1595"/>
      <c r="HY80" s="1595"/>
      <c r="HZ80" s="1595"/>
      <c r="IA80" s="1595"/>
      <c r="IB80" s="1595"/>
      <c r="IC80" s="1595"/>
      <c r="ID80" s="1595"/>
      <c r="IE80" s="1595"/>
      <c r="IF80" s="1595"/>
      <c r="IG80" s="1595"/>
      <c r="IH80" s="1595"/>
      <c r="II80" s="1595"/>
      <c r="IJ80" s="1595"/>
      <c r="IK80" s="1595"/>
      <c r="IL80" s="1595"/>
      <c r="IM80" s="1595"/>
      <c r="IN80" s="1595"/>
    </row>
    <row r="81" spans="1:248" ht="13.9" customHeight="1">
      <c r="A81" s="1604">
        <v>58</v>
      </c>
      <c r="B81" s="1682" t="s">
        <v>2576</v>
      </c>
      <c r="C81" s="1595"/>
      <c r="D81" s="1595"/>
      <c r="E81" s="1595"/>
      <c r="F81" s="1595"/>
      <c r="G81" s="1595"/>
      <c r="H81" s="1595"/>
      <c r="I81" s="1605"/>
      <c r="J81" s="1595"/>
      <c r="K81" s="1595"/>
      <c r="L81" s="1595"/>
      <c r="M81" s="1595"/>
      <c r="N81" s="1595"/>
      <c r="O81" s="1595"/>
      <c r="P81" s="1595"/>
      <c r="Q81" s="1595"/>
      <c r="R81" s="1595"/>
      <c r="S81" s="1595"/>
      <c r="T81" s="1595"/>
      <c r="U81" s="1595"/>
      <c r="V81" s="1595"/>
      <c r="W81" s="1595"/>
      <c r="X81" s="1595"/>
      <c r="Y81" s="1595"/>
      <c r="Z81" s="1595"/>
      <c r="AA81" s="1595"/>
      <c r="AB81" s="1595"/>
      <c r="AC81" s="1595"/>
      <c r="AD81" s="1595"/>
      <c r="AE81" s="1595"/>
      <c r="AF81" s="1595"/>
      <c r="AG81" s="1595"/>
      <c r="AH81" s="1595"/>
      <c r="AI81" s="1595"/>
      <c r="AJ81" s="1595"/>
      <c r="AK81" s="1595"/>
      <c r="AL81" s="1595"/>
      <c r="AM81" s="1595"/>
      <c r="AN81" s="1595"/>
      <c r="AO81" s="1595"/>
      <c r="AP81" s="1595"/>
      <c r="AQ81" s="1595"/>
      <c r="AR81" s="1595"/>
      <c r="AS81" s="1595"/>
      <c r="AT81" s="1595"/>
      <c r="AU81" s="1595"/>
      <c r="AV81" s="1595"/>
      <c r="AW81" s="1595"/>
      <c r="AX81" s="1595"/>
      <c r="AY81" s="1595"/>
      <c r="AZ81" s="1595"/>
      <c r="BA81" s="1595"/>
      <c r="BB81" s="1595"/>
      <c r="BC81" s="1595"/>
      <c r="BD81" s="1595"/>
      <c r="BE81" s="1595"/>
      <c r="BF81" s="1595"/>
      <c r="BG81" s="1595"/>
      <c r="BH81" s="1595"/>
      <c r="BI81" s="1595"/>
      <c r="BJ81" s="1595"/>
      <c r="BK81" s="1595"/>
      <c r="BL81" s="1595"/>
      <c r="BM81" s="1595"/>
      <c r="BN81" s="1595"/>
      <c r="BO81" s="1595"/>
      <c r="BP81" s="1595"/>
      <c r="BQ81" s="1595"/>
      <c r="BR81" s="1595"/>
      <c r="BS81" s="1595"/>
      <c r="BT81" s="1595"/>
      <c r="BU81" s="1595"/>
      <c r="BV81" s="1595"/>
      <c r="BW81" s="1595"/>
      <c r="BX81" s="1595"/>
      <c r="BY81" s="1595"/>
      <c r="BZ81" s="1595"/>
      <c r="CA81" s="1595"/>
      <c r="CB81" s="1595"/>
      <c r="CC81" s="1595"/>
      <c r="CD81" s="1595"/>
      <c r="CE81" s="1595"/>
      <c r="CF81" s="1595"/>
      <c r="CG81" s="1595"/>
      <c r="CH81" s="1595"/>
      <c r="CI81" s="1595"/>
      <c r="CJ81" s="1595"/>
      <c r="CK81" s="1595"/>
      <c r="CL81" s="1595"/>
      <c r="CM81" s="1595"/>
      <c r="CN81" s="1595"/>
      <c r="CO81" s="1595"/>
      <c r="CP81" s="1595"/>
      <c r="CQ81" s="1595"/>
      <c r="CR81" s="1595"/>
      <c r="CS81" s="1595"/>
      <c r="CT81" s="1595"/>
      <c r="CU81" s="1595"/>
      <c r="CV81" s="1595"/>
      <c r="CW81" s="1595"/>
      <c r="CX81" s="1595"/>
      <c r="CY81" s="1595"/>
      <c r="CZ81" s="1595"/>
      <c r="DA81" s="1595"/>
      <c r="DB81" s="1595"/>
      <c r="DC81" s="1595"/>
      <c r="DD81" s="1595"/>
      <c r="DE81" s="1595"/>
      <c r="DF81" s="1595"/>
      <c r="DG81" s="1595"/>
      <c r="DH81" s="1595"/>
      <c r="DI81" s="1595"/>
      <c r="DJ81" s="1595"/>
      <c r="DK81" s="1595"/>
      <c r="DL81" s="1595"/>
      <c r="DM81" s="1595"/>
      <c r="DN81" s="1595"/>
      <c r="DO81" s="1595"/>
      <c r="DP81" s="1595"/>
      <c r="DQ81" s="1595"/>
      <c r="DR81" s="1595"/>
      <c r="DS81" s="1595"/>
      <c r="DT81" s="1595"/>
      <c r="DU81" s="1595"/>
      <c r="DV81" s="1595"/>
      <c r="DW81" s="1595"/>
      <c r="DX81" s="1595"/>
      <c r="DY81" s="1595"/>
      <c r="DZ81" s="1595"/>
      <c r="EA81" s="1595"/>
      <c r="EB81" s="1595"/>
      <c r="EC81" s="1595"/>
      <c r="ED81" s="1595"/>
      <c r="EE81" s="1595"/>
      <c r="EF81" s="1595"/>
      <c r="EG81" s="1595"/>
      <c r="EH81" s="1595"/>
      <c r="EI81" s="1595"/>
      <c r="EJ81" s="1595"/>
      <c r="EK81" s="1595"/>
      <c r="EL81" s="1595"/>
      <c r="EM81" s="1595"/>
      <c r="EN81" s="1595"/>
      <c r="EO81" s="1595"/>
      <c r="EP81" s="1595"/>
      <c r="EQ81" s="1595"/>
      <c r="ER81" s="1595"/>
      <c r="ES81" s="1595"/>
      <c r="ET81" s="1595"/>
      <c r="EU81" s="1595"/>
      <c r="EV81" s="1595"/>
      <c r="EW81" s="1595"/>
      <c r="EX81" s="1595"/>
      <c r="EY81" s="1595"/>
      <c r="EZ81" s="1595"/>
      <c r="FA81" s="1595"/>
      <c r="FB81" s="1595"/>
      <c r="FC81" s="1595"/>
      <c r="FD81" s="1595"/>
      <c r="FE81" s="1595"/>
      <c r="FF81" s="1595"/>
      <c r="FG81" s="1595"/>
      <c r="FH81" s="1595"/>
      <c r="FI81" s="1595"/>
      <c r="FJ81" s="1595"/>
      <c r="FK81" s="1595"/>
      <c r="FL81" s="1595"/>
      <c r="FM81" s="1595"/>
      <c r="FN81" s="1595"/>
      <c r="FO81" s="1595"/>
      <c r="FP81" s="1595"/>
      <c r="FQ81" s="1595"/>
      <c r="FR81" s="1595"/>
      <c r="FS81" s="1595"/>
      <c r="FT81" s="1595"/>
      <c r="FU81" s="1595"/>
      <c r="FV81" s="1595"/>
      <c r="FW81" s="1595"/>
      <c r="FX81" s="1595"/>
      <c r="FY81" s="1595"/>
      <c r="FZ81" s="1595"/>
      <c r="GA81" s="1595"/>
      <c r="GB81" s="1595"/>
      <c r="GC81" s="1595"/>
      <c r="GD81" s="1595"/>
      <c r="GE81" s="1595"/>
      <c r="GF81" s="1595"/>
      <c r="GG81" s="1595"/>
      <c r="GH81" s="1595"/>
      <c r="GI81" s="1595"/>
      <c r="GJ81" s="1595"/>
      <c r="GK81" s="1595"/>
      <c r="GL81" s="1595"/>
      <c r="GM81" s="1595"/>
      <c r="GN81" s="1595"/>
      <c r="GO81" s="1595"/>
      <c r="GP81" s="1595"/>
      <c r="GQ81" s="1595"/>
      <c r="GR81" s="1595"/>
      <c r="GS81" s="1595"/>
      <c r="GT81" s="1595"/>
      <c r="GU81" s="1595"/>
      <c r="GV81" s="1595"/>
      <c r="GW81" s="1595"/>
      <c r="GX81" s="1595"/>
      <c r="GY81" s="1595"/>
      <c r="GZ81" s="1595"/>
      <c r="HA81" s="1595"/>
      <c r="HB81" s="1595"/>
      <c r="HC81" s="1595"/>
      <c r="HD81" s="1595"/>
      <c r="HE81" s="1595"/>
      <c r="HF81" s="1595"/>
      <c r="HG81" s="1595"/>
      <c r="HH81" s="1595"/>
      <c r="HI81" s="1595"/>
      <c r="HJ81" s="1595"/>
      <c r="HK81" s="1595"/>
      <c r="HL81" s="1595"/>
      <c r="HM81" s="1595"/>
      <c r="HN81" s="1595"/>
      <c r="HO81" s="1595"/>
      <c r="HP81" s="1595"/>
      <c r="HQ81" s="1595"/>
      <c r="HR81" s="1595"/>
      <c r="HS81" s="1595"/>
      <c r="HT81" s="1595"/>
      <c r="HU81" s="1595"/>
      <c r="HV81" s="1595"/>
      <c r="HW81" s="1595"/>
      <c r="HX81" s="1595"/>
      <c r="HY81" s="1595"/>
      <c r="HZ81" s="1595"/>
      <c r="IA81" s="1595"/>
      <c r="IB81" s="1595"/>
      <c r="IC81" s="1595"/>
      <c r="ID81" s="1595"/>
      <c r="IE81" s="1595"/>
      <c r="IF81" s="1595"/>
      <c r="IG81" s="1595"/>
      <c r="IH81" s="1595"/>
      <c r="II81" s="1595"/>
      <c r="IJ81" s="1595"/>
      <c r="IK81" s="1595"/>
      <c r="IL81" s="1595"/>
      <c r="IM81" s="1595"/>
      <c r="IN81" s="1595"/>
    </row>
    <row r="82" spans="1:248" ht="13.9" customHeight="1">
      <c r="A82" s="1604">
        <v>59</v>
      </c>
      <c r="B82" s="1680"/>
      <c r="C82" s="1595"/>
      <c r="D82" s="1595"/>
      <c r="E82" s="1595"/>
      <c r="F82" s="1595"/>
      <c r="G82" s="1595"/>
      <c r="H82" s="1595"/>
      <c r="I82" s="1605"/>
      <c r="J82" s="1595"/>
      <c r="K82" s="1595"/>
      <c r="L82" s="1595"/>
      <c r="M82" s="1595"/>
      <c r="N82" s="1595"/>
      <c r="O82" s="1595"/>
      <c r="P82" s="1595"/>
      <c r="Q82" s="1595"/>
      <c r="R82" s="1595"/>
      <c r="S82" s="1595"/>
      <c r="T82" s="1595"/>
      <c r="U82" s="1595"/>
      <c r="V82" s="1595"/>
      <c r="W82" s="1595"/>
      <c r="X82" s="1595"/>
      <c r="Y82" s="1595"/>
      <c r="Z82" s="1595"/>
      <c r="AA82" s="1595"/>
      <c r="AB82" s="1595"/>
      <c r="AC82" s="1595"/>
      <c r="AD82" s="1595"/>
      <c r="AE82" s="1595"/>
      <c r="AF82" s="1595"/>
      <c r="AG82" s="1595"/>
      <c r="AH82" s="1595"/>
      <c r="AI82" s="1595"/>
      <c r="AJ82" s="1595"/>
      <c r="AK82" s="1595"/>
      <c r="AL82" s="1595"/>
      <c r="AM82" s="1595"/>
      <c r="AN82" s="1595"/>
      <c r="AO82" s="1595"/>
      <c r="AP82" s="1595"/>
      <c r="AQ82" s="1595"/>
      <c r="AR82" s="1595"/>
      <c r="AS82" s="1595"/>
      <c r="AT82" s="1595"/>
      <c r="AU82" s="1595"/>
      <c r="AV82" s="1595"/>
      <c r="AW82" s="1595"/>
      <c r="AX82" s="1595"/>
      <c r="AY82" s="1595"/>
      <c r="AZ82" s="1595"/>
      <c r="BA82" s="1595"/>
      <c r="BB82" s="1595"/>
      <c r="BC82" s="1595"/>
      <c r="BD82" s="1595"/>
      <c r="BE82" s="1595"/>
      <c r="BF82" s="1595"/>
      <c r="BG82" s="1595"/>
      <c r="BH82" s="1595"/>
      <c r="BI82" s="1595"/>
      <c r="BJ82" s="1595"/>
      <c r="BK82" s="1595"/>
      <c r="BL82" s="1595"/>
      <c r="BM82" s="1595"/>
      <c r="BN82" s="1595"/>
      <c r="BO82" s="1595"/>
      <c r="BP82" s="1595"/>
      <c r="BQ82" s="1595"/>
      <c r="BR82" s="1595"/>
      <c r="BS82" s="1595"/>
      <c r="BT82" s="1595"/>
      <c r="BU82" s="1595"/>
      <c r="BV82" s="1595"/>
      <c r="BW82" s="1595"/>
      <c r="BX82" s="1595"/>
      <c r="BY82" s="1595"/>
      <c r="BZ82" s="1595"/>
      <c r="CA82" s="1595"/>
      <c r="CB82" s="1595"/>
      <c r="CC82" s="1595"/>
      <c r="CD82" s="1595"/>
      <c r="CE82" s="1595"/>
      <c r="CF82" s="1595"/>
      <c r="CG82" s="1595"/>
      <c r="CH82" s="1595"/>
      <c r="CI82" s="1595"/>
      <c r="CJ82" s="1595"/>
      <c r="CK82" s="1595"/>
      <c r="CL82" s="1595"/>
      <c r="CM82" s="1595"/>
      <c r="CN82" s="1595"/>
      <c r="CO82" s="1595"/>
      <c r="CP82" s="1595"/>
      <c r="CQ82" s="1595"/>
      <c r="CR82" s="1595"/>
      <c r="CS82" s="1595"/>
      <c r="CT82" s="1595"/>
      <c r="CU82" s="1595"/>
      <c r="CV82" s="1595"/>
      <c r="CW82" s="1595"/>
      <c r="CX82" s="1595"/>
      <c r="CY82" s="1595"/>
      <c r="CZ82" s="1595"/>
      <c r="DA82" s="1595"/>
      <c r="DB82" s="1595"/>
      <c r="DC82" s="1595"/>
      <c r="DD82" s="1595"/>
      <c r="DE82" s="1595"/>
      <c r="DF82" s="1595"/>
      <c r="DG82" s="1595"/>
      <c r="DH82" s="1595"/>
      <c r="DI82" s="1595"/>
      <c r="DJ82" s="1595"/>
      <c r="DK82" s="1595"/>
      <c r="DL82" s="1595"/>
      <c r="DM82" s="1595"/>
      <c r="DN82" s="1595"/>
      <c r="DO82" s="1595"/>
      <c r="DP82" s="1595"/>
      <c r="DQ82" s="1595"/>
      <c r="DR82" s="1595"/>
      <c r="DS82" s="1595"/>
      <c r="DT82" s="1595"/>
      <c r="DU82" s="1595"/>
      <c r="DV82" s="1595"/>
      <c r="DW82" s="1595"/>
      <c r="DX82" s="1595"/>
      <c r="DY82" s="1595"/>
      <c r="DZ82" s="1595"/>
      <c r="EA82" s="1595"/>
      <c r="EB82" s="1595"/>
      <c r="EC82" s="1595"/>
      <c r="ED82" s="1595"/>
      <c r="EE82" s="1595"/>
      <c r="EF82" s="1595"/>
      <c r="EG82" s="1595"/>
      <c r="EH82" s="1595"/>
      <c r="EI82" s="1595"/>
      <c r="EJ82" s="1595"/>
      <c r="EK82" s="1595"/>
      <c r="EL82" s="1595"/>
      <c r="EM82" s="1595"/>
      <c r="EN82" s="1595"/>
      <c r="EO82" s="1595"/>
      <c r="EP82" s="1595"/>
      <c r="EQ82" s="1595"/>
      <c r="ER82" s="1595"/>
      <c r="ES82" s="1595"/>
      <c r="ET82" s="1595"/>
      <c r="EU82" s="1595"/>
      <c r="EV82" s="1595"/>
      <c r="EW82" s="1595"/>
      <c r="EX82" s="1595"/>
      <c r="EY82" s="1595"/>
      <c r="EZ82" s="1595"/>
      <c r="FA82" s="1595"/>
      <c r="FB82" s="1595"/>
      <c r="FC82" s="1595"/>
      <c r="FD82" s="1595"/>
      <c r="FE82" s="1595"/>
      <c r="FF82" s="1595"/>
      <c r="FG82" s="1595"/>
      <c r="FH82" s="1595"/>
      <c r="FI82" s="1595"/>
      <c r="FJ82" s="1595"/>
      <c r="FK82" s="1595"/>
      <c r="FL82" s="1595"/>
      <c r="FM82" s="1595"/>
      <c r="FN82" s="1595"/>
      <c r="FO82" s="1595"/>
      <c r="FP82" s="1595"/>
      <c r="FQ82" s="1595"/>
      <c r="FR82" s="1595"/>
      <c r="FS82" s="1595"/>
      <c r="FT82" s="1595"/>
      <c r="FU82" s="1595"/>
      <c r="FV82" s="1595"/>
      <c r="FW82" s="1595"/>
      <c r="FX82" s="1595"/>
      <c r="FY82" s="1595"/>
      <c r="FZ82" s="1595"/>
      <c r="GA82" s="1595"/>
      <c r="GB82" s="1595"/>
      <c r="GC82" s="1595"/>
      <c r="GD82" s="1595"/>
      <c r="GE82" s="1595"/>
      <c r="GF82" s="1595"/>
      <c r="GG82" s="1595"/>
      <c r="GH82" s="1595"/>
      <c r="GI82" s="1595"/>
      <c r="GJ82" s="1595"/>
      <c r="GK82" s="1595"/>
      <c r="GL82" s="1595"/>
      <c r="GM82" s="1595"/>
      <c r="GN82" s="1595"/>
      <c r="GO82" s="1595"/>
      <c r="GP82" s="1595"/>
      <c r="GQ82" s="1595"/>
      <c r="GR82" s="1595"/>
      <c r="GS82" s="1595"/>
      <c r="GT82" s="1595"/>
      <c r="GU82" s="1595"/>
      <c r="GV82" s="1595"/>
      <c r="GW82" s="1595"/>
      <c r="GX82" s="1595"/>
      <c r="GY82" s="1595"/>
      <c r="GZ82" s="1595"/>
      <c r="HA82" s="1595"/>
      <c r="HB82" s="1595"/>
      <c r="HC82" s="1595"/>
      <c r="HD82" s="1595"/>
      <c r="HE82" s="1595"/>
      <c r="HF82" s="1595"/>
      <c r="HG82" s="1595"/>
      <c r="HH82" s="1595"/>
      <c r="HI82" s="1595"/>
      <c r="HJ82" s="1595"/>
      <c r="HK82" s="1595"/>
      <c r="HL82" s="1595"/>
      <c r="HM82" s="1595"/>
      <c r="HN82" s="1595"/>
      <c r="HO82" s="1595"/>
      <c r="HP82" s="1595"/>
      <c r="HQ82" s="1595"/>
      <c r="HR82" s="1595"/>
      <c r="HS82" s="1595"/>
      <c r="HT82" s="1595"/>
      <c r="HU82" s="1595"/>
      <c r="HV82" s="1595"/>
      <c r="HW82" s="1595"/>
      <c r="HX82" s="1595"/>
      <c r="HY82" s="1595"/>
      <c r="HZ82" s="1595"/>
      <c r="IA82" s="1595"/>
      <c r="IB82" s="1595"/>
      <c r="IC82" s="1595"/>
      <c r="ID82" s="1595"/>
      <c r="IE82" s="1595"/>
      <c r="IF82" s="1595"/>
      <c r="IG82" s="1595"/>
      <c r="IH82" s="1595"/>
      <c r="II82" s="1595"/>
      <c r="IJ82" s="1595"/>
      <c r="IK82" s="1595"/>
      <c r="IL82" s="1595"/>
      <c r="IM82" s="1595"/>
      <c r="IN82" s="1595"/>
    </row>
    <row r="83" spans="1:248" ht="13.9" customHeight="1">
      <c r="A83" s="1604">
        <v>60</v>
      </c>
      <c r="B83" s="1680"/>
      <c r="C83" s="1595"/>
      <c r="D83" s="1595"/>
      <c r="E83" s="1595"/>
      <c r="F83" s="1595"/>
      <c r="G83" s="1595"/>
      <c r="H83" s="1595"/>
      <c r="I83" s="1605"/>
      <c r="J83" s="1595"/>
      <c r="K83" s="1595"/>
      <c r="L83" s="1595"/>
      <c r="M83" s="1595"/>
      <c r="N83" s="1595"/>
      <c r="O83" s="1595"/>
      <c r="P83" s="1595"/>
      <c r="Q83" s="1595"/>
      <c r="R83" s="1595"/>
      <c r="S83" s="1595"/>
      <c r="T83" s="1595"/>
      <c r="U83" s="1595"/>
      <c r="V83" s="1595"/>
      <c r="W83" s="1595"/>
      <c r="X83" s="1595"/>
      <c r="Y83" s="1595"/>
      <c r="Z83" s="1595"/>
      <c r="AA83" s="1595"/>
      <c r="AB83" s="1595"/>
      <c r="AC83" s="1595"/>
      <c r="AD83" s="1595"/>
      <c r="AE83" s="1595"/>
      <c r="AF83" s="1595"/>
      <c r="AG83" s="1595"/>
      <c r="AH83" s="1595"/>
      <c r="AI83" s="1595"/>
      <c r="AJ83" s="1595"/>
      <c r="AK83" s="1595"/>
      <c r="AL83" s="1595"/>
      <c r="AM83" s="1595"/>
      <c r="AN83" s="1595"/>
      <c r="AO83" s="1595"/>
      <c r="AP83" s="1595"/>
      <c r="AQ83" s="1595"/>
      <c r="AR83" s="1595"/>
      <c r="AS83" s="1595"/>
      <c r="AT83" s="1595"/>
      <c r="AU83" s="1595"/>
      <c r="AV83" s="1595"/>
      <c r="AW83" s="1595"/>
      <c r="AX83" s="1595"/>
      <c r="AY83" s="1595"/>
      <c r="AZ83" s="1595"/>
      <c r="BA83" s="1595"/>
      <c r="BB83" s="1595"/>
      <c r="BC83" s="1595"/>
      <c r="BD83" s="1595"/>
      <c r="BE83" s="1595"/>
      <c r="BF83" s="1595"/>
      <c r="BG83" s="1595"/>
      <c r="BH83" s="1595"/>
      <c r="BI83" s="1595"/>
      <c r="BJ83" s="1595"/>
      <c r="BK83" s="1595"/>
      <c r="BL83" s="1595"/>
      <c r="BM83" s="1595"/>
      <c r="BN83" s="1595"/>
      <c r="BO83" s="1595"/>
      <c r="BP83" s="1595"/>
      <c r="BQ83" s="1595"/>
      <c r="BR83" s="1595"/>
      <c r="BS83" s="1595"/>
      <c r="BT83" s="1595"/>
      <c r="BU83" s="1595"/>
      <c r="BV83" s="1595"/>
      <c r="BW83" s="1595"/>
      <c r="BX83" s="1595"/>
      <c r="BY83" s="1595"/>
      <c r="BZ83" s="1595"/>
      <c r="CA83" s="1595"/>
      <c r="CB83" s="1595"/>
      <c r="CC83" s="1595"/>
      <c r="CD83" s="1595"/>
      <c r="CE83" s="1595"/>
      <c r="CF83" s="1595"/>
      <c r="CG83" s="1595"/>
      <c r="CH83" s="1595"/>
      <c r="CI83" s="1595"/>
      <c r="CJ83" s="1595"/>
      <c r="CK83" s="1595"/>
      <c r="CL83" s="1595"/>
      <c r="CM83" s="1595"/>
      <c r="CN83" s="1595"/>
      <c r="CO83" s="1595"/>
      <c r="CP83" s="1595"/>
      <c r="CQ83" s="1595"/>
      <c r="CR83" s="1595"/>
      <c r="CS83" s="1595"/>
      <c r="CT83" s="1595"/>
      <c r="CU83" s="1595"/>
      <c r="CV83" s="1595"/>
      <c r="CW83" s="1595"/>
      <c r="CX83" s="1595"/>
      <c r="CY83" s="1595"/>
      <c r="CZ83" s="1595"/>
      <c r="DA83" s="1595"/>
      <c r="DB83" s="1595"/>
      <c r="DC83" s="1595"/>
      <c r="DD83" s="1595"/>
      <c r="DE83" s="1595"/>
      <c r="DF83" s="1595"/>
      <c r="DG83" s="1595"/>
      <c r="DH83" s="1595"/>
      <c r="DI83" s="1595"/>
      <c r="DJ83" s="1595"/>
      <c r="DK83" s="1595"/>
      <c r="DL83" s="1595"/>
      <c r="DM83" s="1595"/>
      <c r="DN83" s="1595"/>
      <c r="DO83" s="1595"/>
      <c r="DP83" s="1595"/>
      <c r="DQ83" s="1595"/>
      <c r="DR83" s="1595"/>
      <c r="DS83" s="1595"/>
      <c r="DT83" s="1595"/>
      <c r="DU83" s="1595"/>
      <c r="DV83" s="1595"/>
      <c r="DW83" s="1595"/>
      <c r="DX83" s="1595"/>
      <c r="DY83" s="1595"/>
      <c r="DZ83" s="1595"/>
      <c r="EA83" s="1595"/>
      <c r="EB83" s="1595"/>
      <c r="EC83" s="1595"/>
      <c r="ED83" s="1595"/>
      <c r="EE83" s="1595"/>
      <c r="EF83" s="1595"/>
      <c r="EG83" s="1595"/>
      <c r="EH83" s="1595"/>
      <c r="EI83" s="1595"/>
      <c r="EJ83" s="1595"/>
      <c r="EK83" s="1595"/>
      <c r="EL83" s="1595"/>
      <c r="EM83" s="1595"/>
      <c r="EN83" s="1595"/>
      <c r="EO83" s="1595"/>
      <c r="EP83" s="1595"/>
      <c r="EQ83" s="1595"/>
      <c r="ER83" s="1595"/>
      <c r="ES83" s="1595"/>
      <c r="ET83" s="1595"/>
      <c r="EU83" s="1595"/>
      <c r="EV83" s="1595"/>
      <c r="EW83" s="1595"/>
      <c r="EX83" s="1595"/>
      <c r="EY83" s="1595"/>
      <c r="EZ83" s="1595"/>
      <c r="FA83" s="1595"/>
      <c r="FB83" s="1595"/>
      <c r="FC83" s="1595"/>
      <c r="FD83" s="1595"/>
      <c r="FE83" s="1595"/>
      <c r="FF83" s="1595"/>
      <c r="FG83" s="1595"/>
      <c r="FH83" s="1595"/>
      <c r="FI83" s="1595"/>
      <c r="FJ83" s="1595"/>
      <c r="FK83" s="1595"/>
      <c r="FL83" s="1595"/>
      <c r="FM83" s="1595"/>
      <c r="FN83" s="1595"/>
      <c r="FO83" s="1595"/>
      <c r="FP83" s="1595"/>
      <c r="FQ83" s="1595"/>
      <c r="FR83" s="1595"/>
      <c r="FS83" s="1595"/>
      <c r="FT83" s="1595"/>
      <c r="FU83" s="1595"/>
      <c r="FV83" s="1595"/>
      <c r="FW83" s="1595"/>
      <c r="FX83" s="1595"/>
      <c r="FY83" s="1595"/>
      <c r="FZ83" s="1595"/>
      <c r="GA83" s="1595"/>
      <c r="GB83" s="1595"/>
      <c r="GC83" s="1595"/>
      <c r="GD83" s="1595"/>
      <c r="GE83" s="1595"/>
      <c r="GF83" s="1595"/>
      <c r="GG83" s="1595"/>
      <c r="GH83" s="1595"/>
      <c r="GI83" s="1595"/>
      <c r="GJ83" s="1595"/>
      <c r="GK83" s="1595"/>
      <c r="GL83" s="1595"/>
      <c r="GM83" s="1595"/>
      <c r="GN83" s="1595"/>
      <c r="GO83" s="1595"/>
      <c r="GP83" s="1595"/>
      <c r="GQ83" s="1595"/>
      <c r="GR83" s="1595"/>
      <c r="GS83" s="1595"/>
      <c r="GT83" s="1595"/>
      <c r="GU83" s="1595"/>
      <c r="GV83" s="1595"/>
      <c r="GW83" s="1595"/>
      <c r="GX83" s="1595"/>
      <c r="GY83" s="1595"/>
      <c r="GZ83" s="1595"/>
      <c r="HA83" s="1595"/>
      <c r="HB83" s="1595"/>
      <c r="HC83" s="1595"/>
      <c r="HD83" s="1595"/>
      <c r="HE83" s="1595"/>
      <c r="HF83" s="1595"/>
      <c r="HG83" s="1595"/>
      <c r="HH83" s="1595"/>
      <c r="HI83" s="1595"/>
      <c r="HJ83" s="1595"/>
      <c r="HK83" s="1595"/>
      <c r="HL83" s="1595"/>
      <c r="HM83" s="1595"/>
      <c r="HN83" s="1595"/>
      <c r="HO83" s="1595"/>
      <c r="HP83" s="1595"/>
      <c r="HQ83" s="1595"/>
      <c r="HR83" s="1595"/>
      <c r="HS83" s="1595"/>
      <c r="HT83" s="1595"/>
      <c r="HU83" s="1595"/>
      <c r="HV83" s="1595"/>
      <c r="HW83" s="1595"/>
      <c r="HX83" s="1595"/>
      <c r="HY83" s="1595"/>
      <c r="HZ83" s="1595"/>
      <c r="IA83" s="1595"/>
      <c r="IB83" s="1595"/>
      <c r="IC83" s="1595"/>
      <c r="ID83" s="1595"/>
      <c r="IE83" s="1595"/>
      <c r="IF83" s="1595"/>
      <c r="IG83" s="1595"/>
      <c r="IH83" s="1595"/>
      <c r="II83" s="1595"/>
      <c r="IJ83" s="1595"/>
      <c r="IK83" s="1595"/>
      <c r="IL83" s="1595"/>
      <c r="IM83" s="1595"/>
      <c r="IN83" s="1595"/>
    </row>
    <row r="84" spans="1:248" ht="13.9" customHeight="1">
      <c r="A84" s="1604">
        <v>61</v>
      </c>
      <c r="B84" s="1680" t="s">
        <v>2577</v>
      </c>
      <c r="C84" s="1595"/>
      <c r="D84" s="1595"/>
      <c r="E84" s="1595"/>
      <c r="F84" s="1595"/>
      <c r="G84" s="1595"/>
      <c r="H84" s="1595"/>
      <c r="I84" s="1605"/>
      <c r="J84" s="1595"/>
      <c r="K84" s="1595"/>
      <c r="L84" s="1595"/>
      <c r="M84" s="1595"/>
      <c r="N84" s="1595"/>
      <c r="O84" s="1595"/>
      <c r="P84" s="1595"/>
      <c r="Q84" s="1595"/>
      <c r="R84" s="1595"/>
      <c r="S84" s="1595"/>
      <c r="T84" s="1595"/>
      <c r="U84" s="1595"/>
      <c r="V84" s="1595"/>
      <c r="W84" s="1595"/>
      <c r="X84" s="1595"/>
      <c r="Y84" s="1595"/>
      <c r="Z84" s="1595"/>
      <c r="AA84" s="1595"/>
      <c r="AB84" s="1595"/>
      <c r="AC84" s="1595"/>
      <c r="AD84" s="1595"/>
      <c r="AE84" s="1595"/>
      <c r="AF84" s="1595"/>
      <c r="AG84" s="1595"/>
      <c r="AH84" s="1595"/>
      <c r="AI84" s="1595"/>
      <c r="AJ84" s="1595"/>
      <c r="AK84" s="1595"/>
      <c r="AL84" s="1595"/>
      <c r="AM84" s="1595"/>
      <c r="AN84" s="1595"/>
      <c r="AO84" s="1595"/>
      <c r="AP84" s="1595"/>
      <c r="AQ84" s="1595"/>
      <c r="AR84" s="1595"/>
      <c r="AS84" s="1595"/>
      <c r="AT84" s="1595"/>
      <c r="AU84" s="1595"/>
      <c r="AV84" s="1595"/>
      <c r="AW84" s="1595"/>
      <c r="AX84" s="1595"/>
      <c r="AY84" s="1595"/>
      <c r="AZ84" s="1595"/>
      <c r="BA84" s="1595"/>
      <c r="BB84" s="1595"/>
      <c r="BC84" s="1595"/>
      <c r="BD84" s="1595"/>
      <c r="BE84" s="1595"/>
      <c r="BF84" s="1595"/>
      <c r="BG84" s="1595"/>
      <c r="BH84" s="1595"/>
      <c r="BI84" s="1595"/>
      <c r="BJ84" s="1595"/>
      <c r="BK84" s="1595"/>
      <c r="BL84" s="1595"/>
      <c r="BM84" s="1595"/>
      <c r="BN84" s="1595"/>
      <c r="BO84" s="1595"/>
      <c r="BP84" s="1595"/>
      <c r="BQ84" s="1595"/>
      <c r="BR84" s="1595"/>
      <c r="BS84" s="1595"/>
      <c r="BT84" s="1595"/>
      <c r="BU84" s="1595"/>
      <c r="BV84" s="1595"/>
      <c r="BW84" s="1595"/>
      <c r="BX84" s="1595"/>
      <c r="BY84" s="1595"/>
      <c r="BZ84" s="1595"/>
      <c r="CA84" s="1595"/>
      <c r="CB84" s="1595"/>
      <c r="CC84" s="1595"/>
      <c r="CD84" s="1595"/>
      <c r="CE84" s="1595"/>
      <c r="CF84" s="1595"/>
      <c r="CG84" s="1595"/>
      <c r="CH84" s="1595"/>
      <c r="CI84" s="1595"/>
      <c r="CJ84" s="1595"/>
      <c r="CK84" s="1595"/>
      <c r="CL84" s="1595"/>
      <c r="CM84" s="1595"/>
      <c r="CN84" s="1595"/>
      <c r="CO84" s="1595"/>
      <c r="CP84" s="1595"/>
      <c r="CQ84" s="1595"/>
      <c r="CR84" s="1595"/>
      <c r="CS84" s="1595"/>
      <c r="CT84" s="1595"/>
      <c r="CU84" s="1595"/>
      <c r="CV84" s="1595"/>
      <c r="CW84" s="1595"/>
      <c r="CX84" s="1595"/>
      <c r="CY84" s="1595"/>
      <c r="CZ84" s="1595"/>
      <c r="DA84" s="1595"/>
      <c r="DB84" s="1595"/>
      <c r="DC84" s="1595"/>
      <c r="DD84" s="1595"/>
      <c r="DE84" s="1595"/>
      <c r="DF84" s="1595"/>
      <c r="DG84" s="1595"/>
      <c r="DH84" s="1595"/>
      <c r="DI84" s="1595"/>
      <c r="DJ84" s="1595"/>
      <c r="DK84" s="1595"/>
      <c r="DL84" s="1595"/>
      <c r="DM84" s="1595"/>
      <c r="DN84" s="1595"/>
      <c r="DO84" s="1595"/>
      <c r="DP84" s="1595"/>
      <c r="DQ84" s="1595"/>
      <c r="DR84" s="1595"/>
      <c r="DS84" s="1595"/>
      <c r="DT84" s="1595"/>
      <c r="DU84" s="1595"/>
      <c r="DV84" s="1595"/>
      <c r="DW84" s="1595"/>
      <c r="DX84" s="1595"/>
      <c r="DY84" s="1595"/>
      <c r="DZ84" s="1595"/>
      <c r="EA84" s="1595"/>
      <c r="EB84" s="1595"/>
      <c r="EC84" s="1595"/>
      <c r="ED84" s="1595"/>
      <c r="EE84" s="1595"/>
      <c r="EF84" s="1595"/>
      <c r="EG84" s="1595"/>
      <c r="EH84" s="1595"/>
      <c r="EI84" s="1595"/>
      <c r="EJ84" s="1595"/>
      <c r="EK84" s="1595"/>
      <c r="EL84" s="1595"/>
      <c r="EM84" s="1595"/>
      <c r="EN84" s="1595"/>
      <c r="EO84" s="1595"/>
      <c r="EP84" s="1595"/>
      <c r="EQ84" s="1595"/>
      <c r="ER84" s="1595"/>
      <c r="ES84" s="1595"/>
      <c r="ET84" s="1595"/>
      <c r="EU84" s="1595"/>
      <c r="EV84" s="1595"/>
      <c r="EW84" s="1595"/>
      <c r="EX84" s="1595"/>
      <c r="EY84" s="1595"/>
      <c r="EZ84" s="1595"/>
      <c r="FA84" s="1595"/>
      <c r="FB84" s="1595"/>
      <c r="FC84" s="1595"/>
      <c r="FD84" s="1595"/>
      <c r="FE84" s="1595"/>
      <c r="FF84" s="1595"/>
      <c r="FG84" s="1595"/>
      <c r="FH84" s="1595"/>
      <c r="FI84" s="1595"/>
      <c r="FJ84" s="1595"/>
      <c r="FK84" s="1595"/>
      <c r="FL84" s="1595"/>
      <c r="FM84" s="1595"/>
      <c r="FN84" s="1595"/>
      <c r="FO84" s="1595"/>
      <c r="FP84" s="1595"/>
      <c r="FQ84" s="1595"/>
      <c r="FR84" s="1595"/>
      <c r="FS84" s="1595"/>
      <c r="FT84" s="1595"/>
      <c r="FU84" s="1595"/>
      <c r="FV84" s="1595"/>
      <c r="FW84" s="1595"/>
      <c r="FX84" s="1595"/>
      <c r="FY84" s="1595"/>
      <c r="FZ84" s="1595"/>
      <c r="GA84" s="1595"/>
      <c r="GB84" s="1595"/>
      <c r="GC84" s="1595"/>
      <c r="GD84" s="1595"/>
      <c r="GE84" s="1595"/>
      <c r="GF84" s="1595"/>
      <c r="GG84" s="1595"/>
      <c r="GH84" s="1595"/>
      <c r="GI84" s="1595"/>
      <c r="GJ84" s="1595"/>
      <c r="GK84" s="1595"/>
      <c r="GL84" s="1595"/>
      <c r="GM84" s="1595"/>
      <c r="GN84" s="1595"/>
      <c r="GO84" s="1595"/>
      <c r="GP84" s="1595"/>
      <c r="GQ84" s="1595"/>
      <c r="GR84" s="1595"/>
      <c r="GS84" s="1595"/>
      <c r="GT84" s="1595"/>
      <c r="GU84" s="1595"/>
      <c r="GV84" s="1595"/>
      <c r="GW84" s="1595"/>
      <c r="GX84" s="1595"/>
      <c r="GY84" s="1595"/>
      <c r="GZ84" s="1595"/>
      <c r="HA84" s="1595"/>
      <c r="HB84" s="1595"/>
      <c r="HC84" s="1595"/>
      <c r="HD84" s="1595"/>
      <c r="HE84" s="1595"/>
      <c r="HF84" s="1595"/>
      <c r="HG84" s="1595"/>
      <c r="HH84" s="1595"/>
      <c r="HI84" s="1595"/>
      <c r="HJ84" s="1595"/>
      <c r="HK84" s="1595"/>
      <c r="HL84" s="1595"/>
      <c r="HM84" s="1595"/>
      <c r="HN84" s="1595"/>
      <c r="HO84" s="1595"/>
      <c r="HP84" s="1595"/>
      <c r="HQ84" s="1595"/>
      <c r="HR84" s="1595"/>
      <c r="HS84" s="1595"/>
      <c r="HT84" s="1595"/>
      <c r="HU84" s="1595"/>
      <c r="HV84" s="1595"/>
      <c r="HW84" s="1595"/>
      <c r="HX84" s="1595"/>
      <c r="HY84" s="1595"/>
      <c r="HZ84" s="1595"/>
      <c r="IA84" s="1595"/>
      <c r="IB84" s="1595"/>
      <c r="IC84" s="1595"/>
      <c r="ID84" s="1595"/>
      <c r="IE84" s="1595"/>
      <c r="IF84" s="1595"/>
      <c r="IG84" s="1595"/>
      <c r="IH84" s="1595"/>
      <c r="II84" s="1595"/>
      <c r="IJ84" s="1595"/>
      <c r="IK84" s="1595"/>
      <c r="IL84" s="1595"/>
      <c r="IM84" s="1595"/>
      <c r="IN84" s="1595"/>
    </row>
    <row r="85" spans="1:248" ht="13.9" customHeight="1">
      <c r="A85" s="1604">
        <v>62</v>
      </c>
      <c r="B85" s="1680" t="s">
        <v>2578</v>
      </c>
      <c r="C85" s="1595"/>
      <c r="D85" s="1595"/>
      <c r="E85" s="1595"/>
      <c r="F85" s="1595"/>
      <c r="G85" s="1595"/>
      <c r="H85" s="1595"/>
      <c r="I85" s="1605"/>
      <c r="J85" s="1595"/>
      <c r="K85" s="1595"/>
      <c r="L85" s="1595"/>
      <c r="M85" s="1595"/>
      <c r="N85" s="1595"/>
      <c r="O85" s="1595"/>
      <c r="P85" s="1595"/>
      <c r="Q85" s="1595"/>
      <c r="R85" s="1595"/>
      <c r="S85" s="1595"/>
      <c r="T85" s="1595"/>
      <c r="U85" s="1595"/>
      <c r="V85" s="1595"/>
      <c r="W85" s="1595"/>
      <c r="X85" s="1595"/>
      <c r="Y85" s="1595"/>
      <c r="Z85" s="1595"/>
      <c r="AA85" s="1595"/>
      <c r="AB85" s="1595"/>
      <c r="AC85" s="1595"/>
      <c r="AD85" s="1595"/>
      <c r="AE85" s="1595"/>
      <c r="AF85" s="1595"/>
      <c r="AG85" s="1595"/>
      <c r="AH85" s="1595"/>
      <c r="AI85" s="1595"/>
      <c r="AJ85" s="1595"/>
      <c r="AK85" s="1595"/>
      <c r="AL85" s="1595"/>
      <c r="AM85" s="1595"/>
      <c r="AN85" s="1595"/>
      <c r="AO85" s="1595"/>
      <c r="AP85" s="1595"/>
      <c r="AQ85" s="1595"/>
      <c r="AR85" s="1595"/>
      <c r="AS85" s="1595"/>
      <c r="AT85" s="1595"/>
      <c r="AU85" s="1595"/>
      <c r="AV85" s="1595"/>
      <c r="AW85" s="1595"/>
      <c r="AX85" s="1595"/>
      <c r="AY85" s="1595"/>
      <c r="AZ85" s="1595"/>
      <c r="BA85" s="1595"/>
      <c r="BB85" s="1595"/>
      <c r="BC85" s="1595"/>
      <c r="BD85" s="1595"/>
      <c r="BE85" s="1595"/>
      <c r="BF85" s="1595"/>
      <c r="BG85" s="1595"/>
      <c r="BH85" s="1595"/>
      <c r="BI85" s="1595"/>
      <c r="BJ85" s="1595"/>
      <c r="BK85" s="1595"/>
      <c r="BL85" s="1595"/>
      <c r="BM85" s="1595"/>
      <c r="BN85" s="1595"/>
      <c r="BO85" s="1595"/>
      <c r="BP85" s="1595"/>
      <c r="BQ85" s="1595"/>
      <c r="BR85" s="1595"/>
      <c r="BS85" s="1595"/>
      <c r="BT85" s="1595"/>
      <c r="BU85" s="1595"/>
      <c r="BV85" s="1595"/>
      <c r="BW85" s="1595"/>
      <c r="BX85" s="1595"/>
      <c r="BY85" s="1595"/>
      <c r="BZ85" s="1595"/>
      <c r="CA85" s="1595"/>
      <c r="CB85" s="1595"/>
      <c r="CC85" s="1595"/>
      <c r="CD85" s="1595"/>
      <c r="CE85" s="1595"/>
      <c r="CF85" s="1595"/>
      <c r="CG85" s="1595"/>
      <c r="CH85" s="1595"/>
      <c r="CI85" s="1595"/>
      <c r="CJ85" s="1595"/>
      <c r="CK85" s="1595"/>
      <c r="CL85" s="1595"/>
      <c r="CM85" s="1595"/>
      <c r="CN85" s="1595"/>
      <c r="CO85" s="1595"/>
      <c r="CP85" s="1595"/>
      <c r="CQ85" s="1595"/>
      <c r="CR85" s="1595"/>
      <c r="CS85" s="1595"/>
      <c r="CT85" s="1595"/>
      <c r="CU85" s="1595"/>
      <c r="CV85" s="1595"/>
      <c r="CW85" s="1595"/>
      <c r="CX85" s="1595"/>
      <c r="CY85" s="1595"/>
      <c r="CZ85" s="1595"/>
      <c r="DA85" s="1595"/>
      <c r="DB85" s="1595"/>
      <c r="DC85" s="1595"/>
      <c r="DD85" s="1595"/>
      <c r="DE85" s="1595"/>
      <c r="DF85" s="1595"/>
      <c r="DG85" s="1595"/>
      <c r="DH85" s="1595"/>
      <c r="DI85" s="1595"/>
      <c r="DJ85" s="1595"/>
      <c r="DK85" s="1595"/>
      <c r="DL85" s="1595"/>
      <c r="DM85" s="1595"/>
      <c r="DN85" s="1595"/>
      <c r="DO85" s="1595"/>
      <c r="DP85" s="1595"/>
      <c r="DQ85" s="1595"/>
      <c r="DR85" s="1595"/>
      <c r="DS85" s="1595"/>
      <c r="DT85" s="1595"/>
      <c r="DU85" s="1595"/>
      <c r="DV85" s="1595"/>
      <c r="DW85" s="1595"/>
      <c r="DX85" s="1595"/>
      <c r="DY85" s="1595"/>
      <c r="DZ85" s="1595"/>
      <c r="EA85" s="1595"/>
      <c r="EB85" s="1595"/>
      <c r="EC85" s="1595"/>
      <c r="ED85" s="1595"/>
      <c r="EE85" s="1595"/>
      <c r="EF85" s="1595"/>
      <c r="EG85" s="1595"/>
      <c r="EH85" s="1595"/>
      <c r="EI85" s="1595"/>
      <c r="EJ85" s="1595"/>
      <c r="EK85" s="1595"/>
      <c r="EL85" s="1595"/>
      <c r="EM85" s="1595"/>
      <c r="EN85" s="1595"/>
      <c r="EO85" s="1595"/>
      <c r="EP85" s="1595"/>
      <c r="EQ85" s="1595"/>
      <c r="ER85" s="1595"/>
      <c r="ES85" s="1595"/>
      <c r="ET85" s="1595"/>
      <c r="EU85" s="1595"/>
      <c r="EV85" s="1595"/>
      <c r="EW85" s="1595"/>
      <c r="EX85" s="1595"/>
      <c r="EY85" s="1595"/>
      <c r="EZ85" s="1595"/>
      <c r="FA85" s="1595"/>
      <c r="FB85" s="1595"/>
      <c r="FC85" s="1595"/>
      <c r="FD85" s="1595"/>
      <c r="FE85" s="1595"/>
      <c r="FF85" s="1595"/>
      <c r="FG85" s="1595"/>
      <c r="FH85" s="1595"/>
      <c r="FI85" s="1595"/>
      <c r="FJ85" s="1595"/>
      <c r="FK85" s="1595"/>
      <c r="FL85" s="1595"/>
      <c r="FM85" s="1595"/>
      <c r="FN85" s="1595"/>
      <c r="FO85" s="1595"/>
      <c r="FP85" s="1595"/>
      <c r="FQ85" s="1595"/>
      <c r="FR85" s="1595"/>
      <c r="FS85" s="1595"/>
      <c r="FT85" s="1595"/>
      <c r="FU85" s="1595"/>
      <c r="FV85" s="1595"/>
      <c r="FW85" s="1595"/>
      <c r="FX85" s="1595"/>
      <c r="FY85" s="1595"/>
      <c r="FZ85" s="1595"/>
      <c r="GA85" s="1595"/>
      <c r="GB85" s="1595"/>
      <c r="GC85" s="1595"/>
      <c r="GD85" s="1595"/>
      <c r="GE85" s="1595"/>
      <c r="GF85" s="1595"/>
      <c r="GG85" s="1595"/>
      <c r="GH85" s="1595"/>
      <c r="GI85" s="1595"/>
      <c r="GJ85" s="1595"/>
      <c r="GK85" s="1595"/>
      <c r="GL85" s="1595"/>
      <c r="GM85" s="1595"/>
      <c r="GN85" s="1595"/>
      <c r="GO85" s="1595"/>
      <c r="GP85" s="1595"/>
      <c r="GQ85" s="1595"/>
      <c r="GR85" s="1595"/>
      <c r="GS85" s="1595"/>
      <c r="GT85" s="1595"/>
      <c r="GU85" s="1595"/>
      <c r="GV85" s="1595"/>
      <c r="GW85" s="1595"/>
      <c r="GX85" s="1595"/>
      <c r="GY85" s="1595"/>
      <c r="GZ85" s="1595"/>
      <c r="HA85" s="1595"/>
      <c r="HB85" s="1595"/>
      <c r="HC85" s="1595"/>
      <c r="HD85" s="1595"/>
      <c r="HE85" s="1595"/>
      <c r="HF85" s="1595"/>
      <c r="HG85" s="1595"/>
      <c r="HH85" s="1595"/>
      <c r="HI85" s="1595"/>
      <c r="HJ85" s="1595"/>
      <c r="HK85" s="1595"/>
      <c r="HL85" s="1595"/>
      <c r="HM85" s="1595"/>
      <c r="HN85" s="1595"/>
      <c r="HO85" s="1595"/>
      <c r="HP85" s="1595"/>
      <c r="HQ85" s="1595"/>
      <c r="HR85" s="1595"/>
      <c r="HS85" s="1595"/>
      <c r="HT85" s="1595"/>
      <c r="HU85" s="1595"/>
      <c r="HV85" s="1595"/>
      <c r="HW85" s="1595"/>
      <c r="HX85" s="1595"/>
      <c r="HY85" s="1595"/>
      <c r="HZ85" s="1595"/>
      <c r="IA85" s="1595"/>
      <c r="IB85" s="1595"/>
      <c r="IC85" s="1595"/>
      <c r="ID85" s="1595"/>
      <c r="IE85" s="1595"/>
      <c r="IF85" s="1595"/>
      <c r="IG85" s="1595"/>
      <c r="IH85" s="1595"/>
      <c r="II85" s="1595"/>
      <c r="IJ85" s="1595"/>
      <c r="IK85" s="1595"/>
      <c r="IL85" s="1595"/>
      <c r="IM85" s="1595"/>
      <c r="IN85" s="1595"/>
    </row>
    <row r="86" spans="1:248" ht="13.9" customHeight="1">
      <c r="A86" s="1604">
        <v>63</v>
      </c>
      <c r="B86" s="1680"/>
      <c r="C86" s="1595"/>
      <c r="D86" s="1595"/>
      <c r="E86" s="1595"/>
      <c r="F86" s="1595"/>
      <c r="G86" s="1595"/>
      <c r="H86" s="1595"/>
      <c r="I86" s="1605"/>
      <c r="J86" s="1595"/>
      <c r="K86" s="1595"/>
      <c r="L86" s="1595"/>
      <c r="M86" s="1595"/>
      <c r="N86" s="1595"/>
      <c r="O86" s="1595"/>
      <c r="P86" s="1595"/>
      <c r="Q86" s="1595"/>
      <c r="R86" s="1595"/>
      <c r="S86" s="1595"/>
      <c r="T86" s="1595"/>
      <c r="U86" s="1595"/>
      <c r="V86" s="1595"/>
      <c r="W86" s="1595"/>
      <c r="X86" s="1595"/>
      <c r="Y86" s="1595"/>
      <c r="Z86" s="1595"/>
      <c r="AA86" s="1595"/>
      <c r="AB86" s="1595"/>
      <c r="AC86" s="1595"/>
      <c r="AD86" s="1595"/>
      <c r="AE86" s="1595"/>
      <c r="AF86" s="1595"/>
      <c r="AG86" s="1595"/>
      <c r="AH86" s="1595"/>
      <c r="AI86" s="1595"/>
      <c r="AJ86" s="1595"/>
      <c r="AK86" s="1595"/>
      <c r="AL86" s="1595"/>
      <c r="AM86" s="1595"/>
      <c r="AN86" s="1595"/>
      <c r="AO86" s="1595"/>
      <c r="AP86" s="1595"/>
      <c r="AQ86" s="1595"/>
      <c r="AR86" s="1595"/>
      <c r="AS86" s="1595"/>
      <c r="AT86" s="1595"/>
      <c r="AU86" s="1595"/>
      <c r="AV86" s="1595"/>
      <c r="AW86" s="1595"/>
      <c r="AX86" s="1595"/>
      <c r="AY86" s="1595"/>
      <c r="AZ86" s="1595"/>
      <c r="BA86" s="1595"/>
      <c r="BB86" s="1595"/>
      <c r="BC86" s="1595"/>
      <c r="BD86" s="1595"/>
      <c r="BE86" s="1595"/>
      <c r="BF86" s="1595"/>
      <c r="BG86" s="1595"/>
      <c r="BH86" s="1595"/>
      <c r="BI86" s="1595"/>
      <c r="BJ86" s="1595"/>
      <c r="BK86" s="1595"/>
      <c r="BL86" s="1595"/>
      <c r="BM86" s="1595"/>
      <c r="BN86" s="1595"/>
      <c r="BO86" s="1595"/>
      <c r="BP86" s="1595"/>
      <c r="BQ86" s="1595"/>
      <c r="BR86" s="1595"/>
      <c r="BS86" s="1595"/>
      <c r="BT86" s="1595"/>
      <c r="BU86" s="1595"/>
      <c r="BV86" s="1595"/>
      <c r="BW86" s="1595"/>
      <c r="BX86" s="1595"/>
      <c r="BY86" s="1595"/>
      <c r="BZ86" s="1595"/>
      <c r="CA86" s="1595"/>
      <c r="CB86" s="1595"/>
      <c r="CC86" s="1595"/>
      <c r="CD86" s="1595"/>
      <c r="CE86" s="1595"/>
      <c r="CF86" s="1595"/>
      <c r="CG86" s="1595"/>
      <c r="CH86" s="1595"/>
      <c r="CI86" s="1595"/>
      <c r="CJ86" s="1595"/>
      <c r="CK86" s="1595"/>
      <c r="CL86" s="1595"/>
      <c r="CM86" s="1595"/>
      <c r="CN86" s="1595"/>
      <c r="CO86" s="1595"/>
      <c r="CP86" s="1595"/>
      <c r="CQ86" s="1595"/>
      <c r="CR86" s="1595"/>
      <c r="CS86" s="1595"/>
      <c r="CT86" s="1595"/>
      <c r="CU86" s="1595"/>
      <c r="CV86" s="1595"/>
      <c r="CW86" s="1595"/>
      <c r="CX86" s="1595"/>
      <c r="CY86" s="1595"/>
      <c r="CZ86" s="1595"/>
      <c r="DA86" s="1595"/>
      <c r="DB86" s="1595"/>
      <c r="DC86" s="1595"/>
      <c r="DD86" s="1595"/>
      <c r="DE86" s="1595"/>
      <c r="DF86" s="1595"/>
      <c r="DG86" s="1595"/>
      <c r="DH86" s="1595"/>
      <c r="DI86" s="1595"/>
      <c r="DJ86" s="1595"/>
      <c r="DK86" s="1595"/>
      <c r="DL86" s="1595"/>
      <c r="DM86" s="1595"/>
      <c r="DN86" s="1595"/>
      <c r="DO86" s="1595"/>
      <c r="DP86" s="1595"/>
      <c r="DQ86" s="1595"/>
      <c r="DR86" s="1595"/>
      <c r="DS86" s="1595"/>
      <c r="DT86" s="1595"/>
      <c r="DU86" s="1595"/>
      <c r="DV86" s="1595"/>
      <c r="DW86" s="1595"/>
      <c r="DX86" s="1595"/>
      <c r="DY86" s="1595"/>
      <c r="DZ86" s="1595"/>
      <c r="EA86" s="1595"/>
      <c r="EB86" s="1595"/>
      <c r="EC86" s="1595"/>
      <c r="ED86" s="1595"/>
      <c r="EE86" s="1595"/>
      <c r="EF86" s="1595"/>
      <c r="EG86" s="1595"/>
      <c r="EH86" s="1595"/>
      <c r="EI86" s="1595"/>
      <c r="EJ86" s="1595"/>
      <c r="EK86" s="1595"/>
      <c r="EL86" s="1595"/>
      <c r="EM86" s="1595"/>
      <c r="EN86" s="1595"/>
      <c r="EO86" s="1595"/>
      <c r="EP86" s="1595"/>
      <c r="EQ86" s="1595"/>
      <c r="ER86" s="1595"/>
      <c r="ES86" s="1595"/>
      <c r="ET86" s="1595"/>
      <c r="EU86" s="1595"/>
      <c r="EV86" s="1595"/>
      <c r="EW86" s="1595"/>
      <c r="EX86" s="1595"/>
      <c r="EY86" s="1595"/>
      <c r="EZ86" s="1595"/>
      <c r="FA86" s="1595"/>
      <c r="FB86" s="1595"/>
      <c r="FC86" s="1595"/>
      <c r="FD86" s="1595"/>
      <c r="FE86" s="1595"/>
      <c r="FF86" s="1595"/>
      <c r="FG86" s="1595"/>
      <c r="FH86" s="1595"/>
      <c r="FI86" s="1595"/>
      <c r="FJ86" s="1595"/>
      <c r="FK86" s="1595"/>
      <c r="FL86" s="1595"/>
      <c r="FM86" s="1595"/>
      <c r="FN86" s="1595"/>
      <c r="FO86" s="1595"/>
      <c r="FP86" s="1595"/>
      <c r="FQ86" s="1595"/>
      <c r="FR86" s="1595"/>
      <c r="FS86" s="1595"/>
      <c r="FT86" s="1595"/>
      <c r="FU86" s="1595"/>
      <c r="FV86" s="1595"/>
      <c r="FW86" s="1595"/>
      <c r="FX86" s="1595"/>
      <c r="FY86" s="1595"/>
      <c r="FZ86" s="1595"/>
      <c r="GA86" s="1595"/>
      <c r="GB86" s="1595"/>
      <c r="GC86" s="1595"/>
      <c r="GD86" s="1595"/>
      <c r="GE86" s="1595"/>
      <c r="GF86" s="1595"/>
      <c r="GG86" s="1595"/>
      <c r="GH86" s="1595"/>
      <c r="GI86" s="1595"/>
      <c r="GJ86" s="1595"/>
      <c r="GK86" s="1595"/>
      <c r="GL86" s="1595"/>
      <c r="GM86" s="1595"/>
      <c r="GN86" s="1595"/>
      <c r="GO86" s="1595"/>
      <c r="GP86" s="1595"/>
      <c r="GQ86" s="1595"/>
      <c r="GR86" s="1595"/>
      <c r="GS86" s="1595"/>
      <c r="GT86" s="1595"/>
      <c r="GU86" s="1595"/>
      <c r="GV86" s="1595"/>
      <c r="GW86" s="1595"/>
      <c r="GX86" s="1595"/>
      <c r="GY86" s="1595"/>
      <c r="GZ86" s="1595"/>
      <c r="HA86" s="1595"/>
      <c r="HB86" s="1595"/>
      <c r="HC86" s="1595"/>
      <c r="HD86" s="1595"/>
      <c r="HE86" s="1595"/>
      <c r="HF86" s="1595"/>
      <c r="HG86" s="1595"/>
      <c r="HH86" s="1595"/>
      <c r="HI86" s="1595"/>
      <c r="HJ86" s="1595"/>
      <c r="HK86" s="1595"/>
      <c r="HL86" s="1595"/>
      <c r="HM86" s="1595"/>
      <c r="HN86" s="1595"/>
      <c r="HO86" s="1595"/>
      <c r="HP86" s="1595"/>
      <c r="HQ86" s="1595"/>
      <c r="HR86" s="1595"/>
      <c r="HS86" s="1595"/>
      <c r="HT86" s="1595"/>
      <c r="HU86" s="1595"/>
      <c r="HV86" s="1595"/>
      <c r="HW86" s="1595"/>
      <c r="HX86" s="1595"/>
      <c r="HY86" s="1595"/>
      <c r="HZ86" s="1595"/>
      <c r="IA86" s="1595"/>
      <c r="IB86" s="1595"/>
      <c r="IC86" s="1595"/>
      <c r="ID86" s="1595"/>
      <c r="IE86" s="1595"/>
      <c r="IF86" s="1595"/>
      <c r="IG86" s="1595"/>
      <c r="IH86" s="1595"/>
      <c r="II86" s="1595"/>
      <c r="IJ86" s="1595"/>
      <c r="IK86" s="1595"/>
      <c r="IL86" s="1595"/>
      <c r="IM86" s="1595"/>
      <c r="IN86" s="1595"/>
    </row>
    <row r="87" spans="1:248" ht="13.9" customHeight="1">
      <c r="A87" s="1604">
        <v>64</v>
      </c>
      <c r="B87" s="1680"/>
      <c r="C87" s="1595"/>
      <c r="D87" s="1595"/>
      <c r="E87" s="1595"/>
      <c r="F87" s="1595"/>
      <c r="G87" s="1595"/>
      <c r="H87" s="1595"/>
      <c r="I87" s="1605"/>
      <c r="J87" s="1595"/>
      <c r="K87" s="1595"/>
      <c r="L87" s="1595"/>
      <c r="M87" s="1595"/>
      <c r="N87" s="1595"/>
      <c r="O87" s="1595"/>
      <c r="P87" s="1595"/>
      <c r="Q87" s="1595"/>
      <c r="R87" s="1595"/>
      <c r="S87" s="1595"/>
      <c r="T87" s="1595"/>
      <c r="U87" s="1595"/>
      <c r="V87" s="1595"/>
      <c r="W87" s="1595"/>
      <c r="X87" s="1595"/>
      <c r="Y87" s="1595"/>
      <c r="Z87" s="1595"/>
      <c r="AA87" s="1595"/>
      <c r="AB87" s="1595"/>
      <c r="AC87" s="1595"/>
      <c r="AD87" s="1595"/>
      <c r="AE87" s="1595"/>
      <c r="AF87" s="1595"/>
      <c r="AG87" s="1595"/>
      <c r="AH87" s="1595"/>
      <c r="AI87" s="1595"/>
      <c r="AJ87" s="1595"/>
      <c r="AK87" s="1595"/>
      <c r="AL87" s="1595"/>
      <c r="AM87" s="1595"/>
      <c r="AN87" s="1595"/>
      <c r="AO87" s="1595"/>
      <c r="AP87" s="1595"/>
      <c r="AQ87" s="1595"/>
      <c r="AR87" s="1595"/>
      <c r="AS87" s="1595"/>
      <c r="AT87" s="1595"/>
      <c r="AU87" s="1595"/>
      <c r="AV87" s="1595"/>
      <c r="AW87" s="1595"/>
      <c r="AX87" s="1595"/>
      <c r="AY87" s="1595"/>
      <c r="AZ87" s="1595"/>
      <c r="BA87" s="1595"/>
      <c r="BB87" s="1595"/>
      <c r="BC87" s="1595"/>
      <c r="BD87" s="1595"/>
      <c r="BE87" s="1595"/>
      <c r="BF87" s="1595"/>
      <c r="BG87" s="1595"/>
      <c r="BH87" s="1595"/>
      <c r="BI87" s="1595"/>
      <c r="BJ87" s="1595"/>
      <c r="BK87" s="1595"/>
      <c r="BL87" s="1595"/>
      <c r="BM87" s="1595"/>
      <c r="BN87" s="1595"/>
      <c r="BO87" s="1595"/>
      <c r="BP87" s="1595"/>
      <c r="BQ87" s="1595"/>
      <c r="BR87" s="1595"/>
      <c r="BS87" s="1595"/>
      <c r="BT87" s="1595"/>
      <c r="BU87" s="1595"/>
      <c r="BV87" s="1595"/>
      <c r="BW87" s="1595"/>
      <c r="BX87" s="1595"/>
      <c r="BY87" s="1595"/>
      <c r="BZ87" s="1595"/>
      <c r="CA87" s="1595"/>
      <c r="CB87" s="1595"/>
      <c r="CC87" s="1595"/>
      <c r="CD87" s="1595"/>
      <c r="CE87" s="1595"/>
      <c r="CF87" s="1595"/>
      <c r="CG87" s="1595"/>
      <c r="CH87" s="1595"/>
      <c r="CI87" s="1595"/>
      <c r="CJ87" s="1595"/>
      <c r="CK87" s="1595"/>
      <c r="CL87" s="1595"/>
      <c r="CM87" s="1595"/>
      <c r="CN87" s="1595"/>
      <c r="CO87" s="1595"/>
      <c r="CP87" s="1595"/>
      <c r="CQ87" s="1595"/>
      <c r="CR87" s="1595"/>
      <c r="CS87" s="1595"/>
      <c r="CT87" s="1595"/>
      <c r="CU87" s="1595"/>
      <c r="CV87" s="1595"/>
      <c r="CW87" s="1595"/>
      <c r="CX87" s="1595"/>
      <c r="CY87" s="1595"/>
      <c r="CZ87" s="1595"/>
      <c r="DA87" s="1595"/>
      <c r="DB87" s="1595"/>
      <c r="DC87" s="1595"/>
      <c r="DD87" s="1595"/>
      <c r="DE87" s="1595"/>
      <c r="DF87" s="1595"/>
      <c r="DG87" s="1595"/>
      <c r="DH87" s="1595"/>
      <c r="DI87" s="1595"/>
      <c r="DJ87" s="1595"/>
      <c r="DK87" s="1595"/>
      <c r="DL87" s="1595"/>
      <c r="DM87" s="1595"/>
      <c r="DN87" s="1595"/>
      <c r="DO87" s="1595"/>
      <c r="DP87" s="1595"/>
      <c r="DQ87" s="1595"/>
      <c r="DR87" s="1595"/>
      <c r="DS87" s="1595"/>
      <c r="DT87" s="1595"/>
      <c r="DU87" s="1595"/>
      <c r="DV87" s="1595"/>
      <c r="DW87" s="1595"/>
      <c r="DX87" s="1595"/>
      <c r="DY87" s="1595"/>
      <c r="DZ87" s="1595"/>
      <c r="EA87" s="1595"/>
      <c r="EB87" s="1595"/>
      <c r="EC87" s="1595"/>
      <c r="ED87" s="1595"/>
      <c r="EE87" s="1595"/>
      <c r="EF87" s="1595"/>
      <c r="EG87" s="1595"/>
      <c r="EH87" s="1595"/>
      <c r="EI87" s="1595"/>
      <c r="EJ87" s="1595"/>
      <c r="EK87" s="1595"/>
      <c r="EL87" s="1595"/>
      <c r="EM87" s="1595"/>
      <c r="EN87" s="1595"/>
      <c r="EO87" s="1595"/>
      <c r="EP87" s="1595"/>
      <c r="EQ87" s="1595"/>
      <c r="ER87" s="1595"/>
      <c r="ES87" s="1595"/>
      <c r="ET87" s="1595"/>
      <c r="EU87" s="1595"/>
      <c r="EV87" s="1595"/>
      <c r="EW87" s="1595"/>
      <c r="EX87" s="1595"/>
      <c r="EY87" s="1595"/>
      <c r="EZ87" s="1595"/>
      <c r="FA87" s="1595"/>
      <c r="FB87" s="1595"/>
      <c r="FC87" s="1595"/>
      <c r="FD87" s="1595"/>
      <c r="FE87" s="1595"/>
      <c r="FF87" s="1595"/>
      <c r="FG87" s="1595"/>
      <c r="FH87" s="1595"/>
      <c r="FI87" s="1595"/>
      <c r="FJ87" s="1595"/>
      <c r="FK87" s="1595"/>
      <c r="FL87" s="1595"/>
      <c r="FM87" s="1595"/>
      <c r="FN87" s="1595"/>
      <c r="FO87" s="1595"/>
      <c r="FP87" s="1595"/>
      <c r="FQ87" s="1595"/>
      <c r="FR87" s="1595"/>
      <c r="FS87" s="1595"/>
      <c r="FT87" s="1595"/>
      <c r="FU87" s="1595"/>
      <c r="FV87" s="1595"/>
      <c r="FW87" s="1595"/>
      <c r="FX87" s="1595"/>
      <c r="FY87" s="1595"/>
      <c r="FZ87" s="1595"/>
      <c r="GA87" s="1595"/>
      <c r="GB87" s="1595"/>
      <c r="GC87" s="1595"/>
      <c r="GD87" s="1595"/>
      <c r="GE87" s="1595"/>
      <c r="GF87" s="1595"/>
      <c r="GG87" s="1595"/>
      <c r="GH87" s="1595"/>
      <c r="GI87" s="1595"/>
      <c r="GJ87" s="1595"/>
      <c r="GK87" s="1595"/>
      <c r="GL87" s="1595"/>
      <c r="GM87" s="1595"/>
      <c r="GN87" s="1595"/>
      <c r="GO87" s="1595"/>
      <c r="GP87" s="1595"/>
      <c r="GQ87" s="1595"/>
      <c r="GR87" s="1595"/>
      <c r="GS87" s="1595"/>
      <c r="GT87" s="1595"/>
      <c r="GU87" s="1595"/>
      <c r="GV87" s="1595"/>
      <c r="GW87" s="1595"/>
      <c r="GX87" s="1595"/>
      <c r="GY87" s="1595"/>
      <c r="GZ87" s="1595"/>
      <c r="HA87" s="1595"/>
      <c r="HB87" s="1595"/>
      <c r="HC87" s="1595"/>
      <c r="HD87" s="1595"/>
      <c r="HE87" s="1595"/>
      <c r="HF87" s="1595"/>
      <c r="HG87" s="1595"/>
      <c r="HH87" s="1595"/>
      <c r="HI87" s="1595"/>
      <c r="HJ87" s="1595"/>
      <c r="HK87" s="1595"/>
      <c r="HL87" s="1595"/>
      <c r="HM87" s="1595"/>
      <c r="HN87" s="1595"/>
      <c r="HO87" s="1595"/>
      <c r="HP87" s="1595"/>
      <c r="HQ87" s="1595"/>
      <c r="HR87" s="1595"/>
      <c r="HS87" s="1595"/>
      <c r="HT87" s="1595"/>
      <c r="HU87" s="1595"/>
      <c r="HV87" s="1595"/>
      <c r="HW87" s="1595"/>
      <c r="HX87" s="1595"/>
      <c r="HY87" s="1595"/>
      <c r="HZ87" s="1595"/>
      <c r="IA87" s="1595"/>
      <c r="IB87" s="1595"/>
      <c r="IC87" s="1595"/>
      <c r="ID87" s="1595"/>
      <c r="IE87" s="1595"/>
      <c r="IF87" s="1595"/>
      <c r="IG87" s="1595"/>
      <c r="IH87" s="1595"/>
      <c r="II87" s="1595"/>
      <c r="IJ87" s="1595"/>
      <c r="IK87" s="1595"/>
      <c r="IL87" s="1595"/>
      <c r="IM87" s="1595"/>
      <c r="IN87" s="1595"/>
    </row>
    <row r="88" spans="1:248" ht="13.9" customHeight="1">
      <c r="A88" s="1604">
        <v>65</v>
      </c>
      <c r="B88" s="1680"/>
      <c r="C88" s="1595"/>
      <c r="D88" s="1595"/>
      <c r="E88" s="1595"/>
      <c r="F88" s="1595"/>
      <c r="G88" s="1595"/>
      <c r="H88" s="1595"/>
      <c r="I88" s="1605"/>
      <c r="J88" s="1595"/>
      <c r="K88" s="1595"/>
      <c r="L88" s="1595"/>
      <c r="M88" s="1595"/>
      <c r="N88" s="1595"/>
      <c r="O88" s="1595"/>
      <c r="P88" s="1595"/>
      <c r="Q88" s="1595"/>
      <c r="R88" s="1595"/>
      <c r="S88" s="1595"/>
      <c r="T88" s="1595"/>
      <c r="U88" s="1595"/>
      <c r="V88" s="1595"/>
      <c r="W88" s="1595"/>
      <c r="X88" s="1595"/>
      <c r="Y88" s="1595"/>
      <c r="Z88" s="1595"/>
      <c r="AA88" s="1595"/>
      <c r="AB88" s="1595"/>
      <c r="AC88" s="1595"/>
      <c r="AD88" s="1595"/>
      <c r="AE88" s="1595"/>
      <c r="AF88" s="1595"/>
      <c r="AG88" s="1595"/>
      <c r="AH88" s="1595"/>
      <c r="AI88" s="1595"/>
      <c r="AJ88" s="1595"/>
      <c r="AK88" s="1595"/>
      <c r="AL88" s="1595"/>
      <c r="AM88" s="1595"/>
      <c r="AN88" s="1595"/>
      <c r="AO88" s="1595"/>
      <c r="AP88" s="1595"/>
      <c r="AQ88" s="1595"/>
      <c r="AR88" s="1595"/>
      <c r="AS88" s="1595"/>
      <c r="AT88" s="1595"/>
      <c r="AU88" s="1595"/>
      <c r="AV88" s="1595"/>
      <c r="AW88" s="1595"/>
      <c r="AX88" s="1595"/>
      <c r="AY88" s="1595"/>
      <c r="AZ88" s="1595"/>
      <c r="BA88" s="1595"/>
      <c r="BB88" s="1595"/>
      <c r="BC88" s="1595"/>
      <c r="BD88" s="1595"/>
      <c r="BE88" s="1595"/>
      <c r="BF88" s="1595"/>
      <c r="BG88" s="1595"/>
      <c r="BH88" s="1595"/>
      <c r="BI88" s="1595"/>
      <c r="BJ88" s="1595"/>
      <c r="BK88" s="1595"/>
      <c r="BL88" s="1595"/>
      <c r="BM88" s="1595"/>
      <c r="BN88" s="1595"/>
      <c r="BO88" s="1595"/>
      <c r="BP88" s="1595"/>
      <c r="BQ88" s="1595"/>
      <c r="BR88" s="1595"/>
      <c r="BS88" s="1595"/>
      <c r="BT88" s="1595"/>
      <c r="BU88" s="1595"/>
      <c r="BV88" s="1595"/>
      <c r="BW88" s="1595"/>
      <c r="BX88" s="1595"/>
      <c r="BY88" s="1595"/>
      <c r="BZ88" s="1595"/>
      <c r="CA88" s="1595"/>
      <c r="CB88" s="1595"/>
      <c r="CC88" s="1595"/>
      <c r="CD88" s="1595"/>
      <c r="CE88" s="1595"/>
      <c r="CF88" s="1595"/>
      <c r="CG88" s="1595"/>
      <c r="CH88" s="1595"/>
      <c r="CI88" s="1595"/>
      <c r="CJ88" s="1595"/>
      <c r="CK88" s="1595"/>
      <c r="CL88" s="1595"/>
      <c r="CM88" s="1595"/>
      <c r="CN88" s="1595"/>
      <c r="CO88" s="1595"/>
      <c r="CP88" s="1595"/>
      <c r="CQ88" s="1595"/>
      <c r="CR88" s="1595"/>
      <c r="CS88" s="1595"/>
      <c r="CT88" s="1595"/>
      <c r="CU88" s="1595"/>
      <c r="CV88" s="1595"/>
      <c r="CW88" s="1595"/>
      <c r="CX88" s="1595"/>
      <c r="CY88" s="1595"/>
      <c r="CZ88" s="1595"/>
      <c r="DA88" s="1595"/>
      <c r="DB88" s="1595"/>
      <c r="DC88" s="1595"/>
      <c r="DD88" s="1595"/>
      <c r="DE88" s="1595"/>
      <c r="DF88" s="1595"/>
      <c r="DG88" s="1595"/>
      <c r="DH88" s="1595"/>
      <c r="DI88" s="1595"/>
      <c r="DJ88" s="1595"/>
      <c r="DK88" s="1595"/>
      <c r="DL88" s="1595"/>
      <c r="DM88" s="1595"/>
      <c r="DN88" s="1595"/>
      <c r="DO88" s="1595"/>
      <c r="DP88" s="1595"/>
      <c r="DQ88" s="1595"/>
      <c r="DR88" s="1595"/>
      <c r="DS88" s="1595"/>
      <c r="DT88" s="1595"/>
      <c r="DU88" s="1595"/>
      <c r="DV88" s="1595"/>
      <c r="DW88" s="1595"/>
      <c r="DX88" s="1595"/>
      <c r="DY88" s="1595"/>
      <c r="DZ88" s="1595"/>
      <c r="EA88" s="1595"/>
      <c r="EB88" s="1595"/>
      <c r="EC88" s="1595"/>
      <c r="ED88" s="1595"/>
      <c r="EE88" s="1595"/>
      <c r="EF88" s="1595"/>
      <c r="EG88" s="1595"/>
      <c r="EH88" s="1595"/>
      <c r="EI88" s="1595"/>
      <c r="EJ88" s="1595"/>
      <c r="EK88" s="1595"/>
      <c r="EL88" s="1595"/>
      <c r="EM88" s="1595"/>
      <c r="EN88" s="1595"/>
      <c r="EO88" s="1595"/>
      <c r="EP88" s="1595"/>
      <c r="EQ88" s="1595"/>
      <c r="ER88" s="1595"/>
      <c r="ES88" s="1595"/>
      <c r="ET88" s="1595"/>
      <c r="EU88" s="1595"/>
      <c r="EV88" s="1595"/>
      <c r="EW88" s="1595"/>
      <c r="EX88" s="1595"/>
      <c r="EY88" s="1595"/>
      <c r="EZ88" s="1595"/>
      <c r="FA88" s="1595"/>
      <c r="FB88" s="1595"/>
      <c r="FC88" s="1595"/>
      <c r="FD88" s="1595"/>
      <c r="FE88" s="1595"/>
      <c r="FF88" s="1595"/>
      <c r="FG88" s="1595"/>
      <c r="FH88" s="1595"/>
      <c r="FI88" s="1595"/>
      <c r="FJ88" s="1595"/>
      <c r="FK88" s="1595"/>
      <c r="FL88" s="1595"/>
      <c r="FM88" s="1595"/>
      <c r="FN88" s="1595"/>
      <c r="FO88" s="1595"/>
      <c r="FP88" s="1595"/>
      <c r="FQ88" s="1595"/>
      <c r="FR88" s="1595"/>
      <c r="FS88" s="1595"/>
      <c r="FT88" s="1595"/>
      <c r="FU88" s="1595"/>
      <c r="FV88" s="1595"/>
      <c r="FW88" s="1595"/>
      <c r="FX88" s="1595"/>
      <c r="FY88" s="1595"/>
      <c r="FZ88" s="1595"/>
      <c r="GA88" s="1595"/>
      <c r="GB88" s="1595"/>
      <c r="GC88" s="1595"/>
      <c r="GD88" s="1595"/>
      <c r="GE88" s="1595"/>
      <c r="GF88" s="1595"/>
      <c r="GG88" s="1595"/>
      <c r="GH88" s="1595"/>
      <c r="GI88" s="1595"/>
      <c r="GJ88" s="1595"/>
      <c r="GK88" s="1595"/>
      <c r="GL88" s="1595"/>
      <c r="GM88" s="1595"/>
      <c r="GN88" s="1595"/>
      <c r="GO88" s="1595"/>
      <c r="GP88" s="1595"/>
      <c r="GQ88" s="1595"/>
      <c r="GR88" s="1595"/>
      <c r="GS88" s="1595"/>
      <c r="GT88" s="1595"/>
      <c r="GU88" s="1595"/>
      <c r="GV88" s="1595"/>
      <c r="GW88" s="1595"/>
      <c r="GX88" s="1595"/>
      <c r="GY88" s="1595"/>
      <c r="GZ88" s="1595"/>
      <c r="HA88" s="1595"/>
      <c r="HB88" s="1595"/>
      <c r="HC88" s="1595"/>
      <c r="HD88" s="1595"/>
      <c r="HE88" s="1595"/>
      <c r="HF88" s="1595"/>
      <c r="HG88" s="1595"/>
      <c r="HH88" s="1595"/>
      <c r="HI88" s="1595"/>
      <c r="HJ88" s="1595"/>
      <c r="HK88" s="1595"/>
      <c r="HL88" s="1595"/>
      <c r="HM88" s="1595"/>
      <c r="HN88" s="1595"/>
      <c r="HO88" s="1595"/>
      <c r="HP88" s="1595"/>
      <c r="HQ88" s="1595"/>
      <c r="HR88" s="1595"/>
      <c r="HS88" s="1595"/>
      <c r="HT88" s="1595"/>
      <c r="HU88" s="1595"/>
      <c r="HV88" s="1595"/>
      <c r="HW88" s="1595"/>
      <c r="HX88" s="1595"/>
      <c r="HY88" s="1595"/>
      <c r="HZ88" s="1595"/>
      <c r="IA88" s="1595"/>
      <c r="IB88" s="1595"/>
      <c r="IC88" s="1595"/>
      <c r="ID88" s="1595"/>
      <c r="IE88" s="1595"/>
      <c r="IF88" s="1595"/>
      <c r="IG88" s="1595"/>
      <c r="IH88" s="1595"/>
      <c r="II88" s="1595"/>
      <c r="IJ88" s="1595"/>
      <c r="IK88" s="1595"/>
      <c r="IL88" s="1595"/>
      <c r="IM88" s="1595"/>
      <c r="IN88" s="1595"/>
    </row>
    <row r="89" spans="1:248" ht="13.9" customHeight="1">
      <c r="A89" s="1604">
        <v>66</v>
      </c>
      <c r="B89" s="1680"/>
      <c r="C89" s="1595"/>
      <c r="D89" s="1595"/>
      <c r="E89" s="1595"/>
      <c r="F89" s="1595"/>
      <c r="G89" s="1595"/>
      <c r="H89" s="1595"/>
      <c r="I89" s="1605"/>
      <c r="J89" s="1595"/>
      <c r="K89" s="1595"/>
      <c r="L89" s="1595"/>
      <c r="M89" s="1595"/>
      <c r="N89" s="1595"/>
      <c r="O89" s="1595"/>
      <c r="P89" s="1595"/>
      <c r="Q89" s="1595"/>
      <c r="R89" s="1595"/>
      <c r="S89" s="1595"/>
      <c r="T89" s="1595"/>
      <c r="U89" s="1595"/>
      <c r="V89" s="1595"/>
      <c r="W89" s="1595"/>
      <c r="X89" s="1595"/>
      <c r="Y89" s="1595"/>
      <c r="Z89" s="1595"/>
      <c r="AA89" s="1595"/>
      <c r="AB89" s="1595"/>
      <c r="AC89" s="1595"/>
      <c r="AD89" s="1595"/>
      <c r="AE89" s="1595"/>
      <c r="AF89" s="1595"/>
      <c r="AG89" s="1595"/>
      <c r="AH89" s="1595"/>
      <c r="AI89" s="1595"/>
      <c r="AJ89" s="1595"/>
      <c r="AK89" s="1595"/>
      <c r="AL89" s="1595"/>
      <c r="AM89" s="1595"/>
      <c r="AN89" s="1595"/>
      <c r="AO89" s="1595"/>
      <c r="AP89" s="1595"/>
      <c r="AQ89" s="1595"/>
      <c r="AR89" s="1595"/>
      <c r="AS89" s="1595"/>
      <c r="AT89" s="1595"/>
      <c r="AU89" s="1595"/>
      <c r="AV89" s="1595"/>
      <c r="AW89" s="1595"/>
      <c r="AX89" s="1595"/>
      <c r="AY89" s="1595"/>
      <c r="AZ89" s="1595"/>
      <c r="BA89" s="1595"/>
      <c r="BB89" s="1595"/>
      <c r="BC89" s="1595"/>
      <c r="BD89" s="1595"/>
      <c r="BE89" s="1595"/>
      <c r="BF89" s="1595"/>
      <c r="BG89" s="1595"/>
      <c r="BH89" s="1595"/>
      <c r="BI89" s="1595"/>
      <c r="BJ89" s="1595"/>
      <c r="BK89" s="1595"/>
      <c r="BL89" s="1595"/>
      <c r="BM89" s="1595"/>
      <c r="BN89" s="1595"/>
      <c r="BO89" s="1595"/>
      <c r="BP89" s="1595"/>
      <c r="BQ89" s="1595"/>
      <c r="BR89" s="1595"/>
      <c r="BS89" s="1595"/>
      <c r="BT89" s="1595"/>
      <c r="BU89" s="1595"/>
      <c r="BV89" s="1595"/>
      <c r="BW89" s="1595"/>
      <c r="BX89" s="1595"/>
      <c r="BY89" s="1595"/>
      <c r="BZ89" s="1595"/>
      <c r="CA89" s="1595"/>
      <c r="CB89" s="1595"/>
      <c r="CC89" s="1595"/>
      <c r="CD89" s="1595"/>
      <c r="CE89" s="1595"/>
      <c r="CF89" s="1595"/>
      <c r="CG89" s="1595"/>
      <c r="CH89" s="1595"/>
      <c r="CI89" s="1595"/>
      <c r="CJ89" s="1595"/>
      <c r="CK89" s="1595"/>
      <c r="CL89" s="1595"/>
      <c r="CM89" s="1595"/>
      <c r="CN89" s="1595"/>
      <c r="CO89" s="1595"/>
      <c r="CP89" s="1595"/>
      <c r="CQ89" s="1595"/>
      <c r="CR89" s="1595"/>
      <c r="CS89" s="1595"/>
      <c r="CT89" s="1595"/>
      <c r="CU89" s="1595"/>
      <c r="CV89" s="1595"/>
      <c r="CW89" s="1595"/>
      <c r="CX89" s="1595"/>
      <c r="CY89" s="1595"/>
      <c r="CZ89" s="1595"/>
      <c r="DA89" s="1595"/>
      <c r="DB89" s="1595"/>
      <c r="DC89" s="1595"/>
      <c r="DD89" s="1595"/>
      <c r="DE89" s="1595"/>
      <c r="DF89" s="1595"/>
      <c r="DG89" s="1595"/>
      <c r="DH89" s="1595"/>
      <c r="DI89" s="1595"/>
      <c r="DJ89" s="1595"/>
      <c r="DK89" s="1595"/>
      <c r="DL89" s="1595"/>
      <c r="DM89" s="1595"/>
      <c r="DN89" s="1595"/>
      <c r="DO89" s="1595"/>
      <c r="DP89" s="1595"/>
      <c r="DQ89" s="1595"/>
      <c r="DR89" s="1595"/>
      <c r="DS89" s="1595"/>
      <c r="DT89" s="1595"/>
      <c r="DU89" s="1595"/>
      <c r="DV89" s="1595"/>
      <c r="DW89" s="1595"/>
      <c r="DX89" s="1595"/>
      <c r="DY89" s="1595"/>
      <c r="DZ89" s="1595"/>
      <c r="EA89" s="1595"/>
      <c r="EB89" s="1595"/>
      <c r="EC89" s="1595"/>
      <c r="ED89" s="1595"/>
      <c r="EE89" s="1595"/>
      <c r="EF89" s="1595"/>
      <c r="EG89" s="1595"/>
      <c r="EH89" s="1595"/>
      <c r="EI89" s="1595"/>
      <c r="EJ89" s="1595"/>
      <c r="EK89" s="1595"/>
      <c r="EL89" s="1595"/>
      <c r="EM89" s="1595"/>
      <c r="EN89" s="1595"/>
      <c r="EO89" s="1595"/>
      <c r="EP89" s="1595"/>
      <c r="EQ89" s="1595"/>
      <c r="ER89" s="1595"/>
      <c r="ES89" s="1595"/>
      <c r="ET89" s="1595"/>
      <c r="EU89" s="1595"/>
      <c r="EV89" s="1595"/>
      <c r="EW89" s="1595"/>
      <c r="EX89" s="1595"/>
      <c r="EY89" s="1595"/>
      <c r="EZ89" s="1595"/>
      <c r="FA89" s="1595"/>
      <c r="FB89" s="1595"/>
      <c r="FC89" s="1595"/>
      <c r="FD89" s="1595"/>
      <c r="FE89" s="1595"/>
      <c r="FF89" s="1595"/>
      <c r="FG89" s="1595"/>
      <c r="FH89" s="1595"/>
      <c r="FI89" s="1595"/>
      <c r="FJ89" s="1595"/>
      <c r="FK89" s="1595"/>
      <c r="FL89" s="1595"/>
      <c r="FM89" s="1595"/>
      <c r="FN89" s="1595"/>
      <c r="FO89" s="1595"/>
      <c r="FP89" s="1595"/>
      <c r="FQ89" s="1595"/>
      <c r="FR89" s="1595"/>
      <c r="FS89" s="1595"/>
      <c r="FT89" s="1595"/>
      <c r="FU89" s="1595"/>
      <c r="FV89" s="1595"/>
      <c r="FW89" s="1595"/>
      <c r="FX89" s="1595"/>
      <c r="FY89" s="1595"/>
      <c r="FZ89" s="1595"/>
      <c r="GA89" s="1595"/>
      <c r="GB89" s="1595"/>
      <c r="GC89" s="1595"/>
      <c r="GD89" s="1595"/>
      <c r="GE89" s="1595"/>
      <c r="GF89" s="1595"/>
      <c r="GG89" s="1595"/>
      <c r="GH89" s="1595"/>
      <c r="GI89" s="1595"/>
      <c r="GJ89" s="1595"/>
      <c r="GK89" s="1595"/>
      <c r="GL89" s="1595"/>
      <c r="GM89" s="1595"/>
      <c r="GN89" s="1595"/>
      <c r="GO89" s="1595"/>
      <c r="GP89" s="1595"/>
      <c r="GQ89" s="1595"/>
      <c r="GR89" s="1595"/>
      <c r="GS89" s="1595"/>
      <c r="GT89" s="1595"/>
      <c r="GU89" s="1595"/>
      <c r="GV89" s="1595"/>
      <c r="GW89" s="1595"/>
      <c r="GX89" s="1595"/>
      <c r="GY89" s="1595"/>
      <c r="GZ89" s="1595"/>
      <c r="HA89" s="1595"/>
      <c r="HB89" s="1595"/>
      <c r="HC89" s="1595"/>
      <c r="HD89" s="1595"/>
      <c r="HE89" s="1595"/>
      <c r="HF89" s="1595"/>
      <c r="HG89" s="1595"/>
      <c r="HH89" s="1595"/>
      <c r="HI89" s="1595"/>
      <c r="HJ89" s="1595"/>
      <c r="HK89" s="1595"/>
      <c r="HL89" s="1595"/>
      <c r="HM89" s="1595"/>
      <c r="HN89" s="1595"/>
      <c r="HO89" s="1595"/>
      <c r="HP89" s="1595"/>
      <c r="HQ89" s="1595"/>
      <c r="HR89" s="1595"/>
      <c r="HS89" s="1595"/>
      <c r="HT89" s="1595"/>
      <c r="HU89" s="1595"/>
      <c r="HV89" s="1595"/>
      <c r="HW89" s="1595"/>
      <c r="HX89" s="1595"/>
      <c r="HY89" s="1595"/>
      <c r="HZ89" s="1595"/>
      <c r="IA89" s="1595"/>
      <c r="IB89" s="1595"/>
      <c r="IC89" s="1595"/>
      <c r="ID89" s="1595"/>
      <c r="IE89" s="1595"/>
      <c r="IF89" s="1595"/>
      <c r="IG89" s="1595"/>
      <c r="IH89" s="1595"/>
      <c r="II89" s="1595"/>
      <c r="IJ89" s="1595"/>
      <c r="IK89" s="1595"/>
      <c r="IL89" s="1595"/>
      <c r="IM89" s="1595"/>
      <c r="IN89" s="1595"/>
    </row>
    <row r="90" spans="1:248" ht="13.9" customHeight="1">
      <c r="A90" s="1604">
        <v>67</v>
      </c>
      <c r="B90" s="1680"/>
      <c r="C90" s="1595"/>
      <c r="D90" s="1595"/>
      <c r="E90" s="1595"/>
      <c r="F90" s="1595"/>
      <c r="G90" s="1595"/>
      <c r="H90" s="1595"/>
      <c r="I90" s="1605"/>
      <c r="J90" s="1595"/>
      <c r="K90" s="1595"/>
      <c r="L90" s="1595"/>
      <c r="M90" s="1595"/>
      <c r="N90" s="1595"/>
      <c r="O90" s="1595"/>
      <c r="P90" s="1595"/>
      <c r="Q90" s="1595"/>
      <c r="R90" s="1595"/>
      <c r="S90" s="1595"/>
      <c r="T90" s="1595"/>
      <c r="U90" s="1595"/>
      <c r="V90" s="1595"/>
      <c r="W90" s="1595"/>
      <c r="X90" s="1595"/>
      <c r="Y90" s="1595"/>
      <c r="Z90" s="1595"/>
      <c r="AA90" s="1595"/>
      <c r="AB90" s="1595"/>
      <c r="AC90" s="1595"/>
      <c r="AD90" s="1595"/>
      <c r="AE90" s="1595"/>
      <c r="AF90" s="1595"/>
      <c r="AG90" s="1595"/>
      <c r="AH90" s="1595"/>
      <c r="AI90" s="1595"/>
      <c r="AJ90" s="1595"/>
      <c r="AK90" s="1595"/>
      <c r="AL90" s="1595"/>
      <c r="AM90" s="1595"/>
      <c r="AN90" s="1595"/>
      <c r="AO90" s="1595"/>
      <c r="AP90" s="1595"/>
      <c r="AQ90" s="1595"/>
      <c r="AR90" s="1595"/>
      <c r="AS90" s="1595"/>
      <c r="AT90" s="1595"/>
      <c r="AU90" s="1595"/>
      <c r="AV90" s="1595"/>
      <c r="AW90" s="1595"/>
      <c r="AX90" s="1595"/>
      <c r="AY90" s="1595"/>
      <c r="AZ90" s="1595"/>
      <c r="BA90" s="1595"/>
      <c r="BB90" s="1595"/>
      <c r="BC90" s="1595"/>
      <c r="BD90" s="1595"/>
      <c r="BE90" s="1595"/>
      <c r="BF90" s="1595"/>
      <c r="BG90" s="1595"/>
      <c r="BH90" s="1595"/>
      <c r="BI90" s="1595"/>
      <c r="BJ90" s="1595"/>
      <c r="BK90" s="1595"/>
      <c r="BL90" s="1595"/>
      <c r="BM90" s="1595"/>
      <c r="BN90" s="1595"/>
      <c r="BO90" s="1595"/>
      <c r="BP90" s="1595"/>
      <c r="BQ90" s="1595"/>
      <c r="BR90" s="1595"/>
      <c r="BS90" s="1595"/>
      <c r="BT90" s="1595"/>
      <c r="BU90" s="1595"/>
      <c r="BV90" s="1595"/>
      <c r="BW90" s="1595"/>
      <c r="BX90" s="1595"/>
      <c r="BY90" s="1595"/>
      <c r="BZ90" s="1595"/>
      <c r="CA90" s="1595"/>
      <c r="CB90" s="1595"/>
      <c r="CC90" s="1595"/>
      <c r="CD90" s="1595"/>
      <c r="CE90" s="1595"/>
      <c r="CF90" s="1595"/>
      <c r="CG90" s="1595"/>
      <c r="CH90" s="1595"/>
      <c r="CI90" s="1595"/>
      <c r="CJ90" s="1595"/>
      <c r="CK90" s="1595"/>
      <c r="CL90" s="1595"/>
      <c r="CM90" s="1595"/>
      <c r="CN90" s="1595"/>
      <c r="CO90" s="1595"/>
      <c r="CP90" s="1595"/>
      <c r="CQ90" s="1595"/>
      <c r="CR90" s="1595"/>
      <c r="CS90" s="1595"/>
      <c r="CT90" s="1595"/>
      <c r="CU90" s="1595"/>
      <c r="CV90" s="1595"/>
      <c r="CW90" s="1595"/>
      <c r="CX90" s="1595"/>
      <c r="CY90" s="1595"/>
      <c r="CZ90" s="1595"/>
      <c r="DA90" s="1595"/>
      <c r="DB90" s="1595"/>
      <c r="DC90" s="1595"/>
      <c r="DD90" s="1595"/>
      <c r="DE90" s="1595"/>
      <c r="DF90" s="1595"/>
      <c r="DG90" s="1595"/>
      <c r="DH90" s="1595"/>
      <c r="DI90" s="1595"/>
      <c r="DJ90" s="1595"/>
      <c r="DK90" s="1595"/>
      <c r="DL90" s="1595"/>
      <c r="DM90" s="1595"/>
      <c r="DN90" s="1595"/>
      <c r="DO90" s="1595"/>
      <c r="DP90" s="1595"/>
      <c r="DQ90" s="1595"/>
      <c r="DR90" s="1595"/>
      <c r="DS90" s="1595"/>
      <c r="DT90" s="1595"/>
      <c r="DU90" s="1595"/>
      <c r="DV90" s="1595"/>
      <c r="DW90" s="1595"/>
      <c r="DX90" s="1595"/>
      <c r="DY90" s="1595"/>
      <c r="DZ90" s="1595"/>
      <c r="EA90" s="1595"/>
      <c r="EB90" s="1595"/>
      <c r="EC90" s="1595"/>
      <c r="ED90" s="1595"/>
      <c r="EE90" s="1595"/>
      <c r="EF90" s="1595"/>
      <c r="EG90" s="1595"/>
      <c r="EH90" s="1595"/>
      <c r="EI90" s="1595"/>
      <c r="EJ90" s="1595"/>
      <c r="EK90" s="1595"/>
      <c r="EL90" s="1595"/>
      <c r="EM90" s="1595"/>
      <c r="EN90" s="1595"/>
      <c r="EO90" s="1595"/>
      <c r="EP90" s="1595"/>
      <c r="EQ90" s="1595"/>
      <c r="ER90" s="1595"/>
      <c r="ES90" s="1595"/>
      <c r="ET90" s="1595"/>
      <c r="EU90" s="1595"/>
      <c r="EV90" s="1595"/>
      <c r="EW90" s="1595"/>
      <c r="EX90" s="1595"/>
      <c r="EY90" s="1595"/>
      <c r="EZ90" s="1595"/>
      <c r="FA90" s="1595"/>
      <c r="FB90" s="1595"/>
      <c r="FC90" s="1595"/>
      <c r="FD90" s="1595"/>
      <c r="FE90" s="1595"/>
      <c r="FF90" s="1595"/>
      <c r="FG90" s="1595"/>
      <c r="FH90" s="1595"/>
      <c r="FI90" s="1595"/>
      <c r="FJ90" s="1595"/>
      <c r="FK90" s="1595"/>
      <c r="FL90" s="1595"/>
      <c r="FM90" s="1595"/>
      <c r="FN90" s="1595"/>
      <c r="FO90" s="1595"/>
      <c r="FP90" s="1595"/>
      <c r="FQ90" s="1595"/>
      <c r="FR90" s="1595"/>
      <c r="FS90" s="1595"/>
      <c r="FT90" s="1595"/>
      <c r="FU90" s="1595"/>
      <c r="FV90" s="1595"/>
      <c r="FW90" s="1595"/>
      <c r="FX90" s="1595"/>
      <c r="FY90" s="1595"/>
      <c r="FZ90" s="1595"/>
      <c r="GA90" s="1595"/>
      <c r="GB90" s="1595"/>
      <c r="GC90" s="1595"/>
      <c r="GD90" s="1595"/>
      <c r="GE90" s="1595"/>
      <c r="GF90" s="1595"/>
      <c r="GG90" s="1595"/>
      <c r="GH90" s="1595"/>
      <c r="GI90" s="1595"/>
      <c r="GJ90" s="1595"/>
      <c r="GK90" s="1595"/>
      <c r="GL90" s="1595"/>
      <c r="GM90" s="1595"/>
      <c r="GN90" s="1595"/>
      <c r="GO90" s="1595"/>
      <c r="GP90" s="1595"/>
      <c r="GQ90" s="1595"/>
      <c r="GR90" s="1595"/>
      <c r="GS90" s="1595"/>
      <c r="GT90" s="1595"/>
      <c r="GU90" s="1595"/>
      <c r="GV90" s="1595"/>
      <c r="GW90" s="1595"/>
      <c r="GX90" s="1595"/>
      <c r="GY90" s="1595"/>
      <c r="GZ90" s="1595"/>
      <c r="HA90" s="1595"/>
      <c r="HB90" s="1595"/>
      <c r="HC90" s="1595"/>
      <c r="HD90" s="1595"/>
      <c r="HE90" s="1595"/>
      <c r="HF90" s="1595"/>
      <c r="HG90" s="1595"/>
      <c r="HH90" s="1595"/>
      <c r="HI90" s="1595"/>
      <c r="HJ90" s="1595"/>
      <c r="HK90" s="1595"/>
      <c r="HL90" s="1595"/>
      <c r="HM90" s="1595"/>
      <c r="HN90" s="1595"/>
      <c r="HO90" s="1595"/>
      <c r="HP90" s="1595"/>
      <c r="HQ90" s="1595"/>
      <c r="HR90" s="1595"/>
      <c r="HS90" s="1595"/>
      <c r="HT90" s="1595"/>
      <c r="HU90" s="1595"/>
      <c r="HV90" s="1595"/>
      <c r="HW90" s="1595"/>
      <c r="HX90" s="1595"/>
      <c r="HY90" s="1595"/>
      <c r="HZ90" s="1595"/>
      <c r="IA90" s="1595"/>
      <c r="IB90" s="1595"/>
      <c r="IC90" s="1595"/>
      <c r="ID90" s="1595"/>
      <c r="IE90" s="1595"/>
      <c r="IF90" s="1595"/>
      <c r="IG90" s="1595"/>
      <c r="IH90" s="1595"/>
      <c r="II90" s="1595"/>
      <c r="IJ90" s="1595"/>
      <c r="IK90" s="1595"/>
      <c r="IL90" s="1595"/>
      <c r="IM90" s="1595"/>
      <c r="IN90" s="1595"/>
    </row>
    <row r="91" spans="1:248" ht="13.9" customHeight="1">
      <c r="A91" s="1604">
        <v>68</v>
      </c>
      <c r="B91" s="1680"/>
      <c r="C91" s="1595"/>
      <c r="D91" s="1595"/>
      <c r="E91" s="1595"/>
      <c r="F91" s="1595"/>
      <c r="G91" s="1595"/>
      <c r="H91" s="1595"/>
      <c r="I91" s="1605"/>
      <c r="J91" s="1595"/>
      <c r="K91" s="1595"/>
      <c r="L91" s="1595"/>
      <c r="M91" s="1595"/>
      <c r="N91" s="1595"/>
      <c r="O91" s="1595"/>
      <c r="P91" s="1595"/>
      <c r="Q91" s="1595"/>
      <c r="R91" s="1595"/>
      <c r="S91" s="1595"/>
      <c r="T91" s="1595"/>
      <c r="U91" s="1595"/>
      <c r="V91" s="1595"/>
      <c r="W91" s="1595"/>
      <c r="X91" s="1595"/>
      <c r="Y91" s="1595"/>
      <c r="Z91" s="1595"/>
      <c r="AA91" s="1595"/>
      <c r="AB91" s="1595"/>
      <c r="AC91" s="1595"/>
      <c r="AD91" s="1595"/>
      <c r="AE91" s="1595"/>
      <c r="AF91" s="1595"/>
      <c r="AG91" s="1595"/>
      <c r="AH91" s="1595"/>
      <c r="AI91" s="1595"/>
      <c r="AJ91" s="1595"/>
      <c r="AK91" s="1595"/>
      <c r="AL91" s="1595"/>
      <c r="AM91" s="1595"/>
      <c r="AN91" s="1595"/>
      <c r="AO91" s="1595"/>
      <c r="AP91" s="1595"/>
      <c r="AQ91" s="1595"/>
      <c r="AR91" s="1595"/>
      <c r="AS91" s="1595"/>
      <c r="AT91" s="1595"/>
      <c r="AU91" s="1595"/>
      <c r="AV91" s="1595"/>
      <c r="AW91" s="1595"/>
      <c r="AX91" s="1595"/>
      <c r="AY91" s="1595"/>
      <c r="AZ91" s="1595"/>
      <c r="BA91" s="1595"/>
      <c r="BB91" s="1595"/>
      <c r="BC91" s="1595"/>
      <c r="BD91" s="1595"/>
      <c r="BE91" s="1595"/>
      <c r="BF91" s="1595"/>
      <c r="BG91" s="1595"/>
      <c r="BH91" s="1595"/>
      <c r="BI91" s="1595"/>
      <c r="BJ91" s="1595"/>
      <c r="BK91" s="1595"/>
      <c r="BL91" s="1595"/>
      <c r="BM91" s="1595"/>
      <c r="BN91" s="1595"/>
      <c r="BO91" s="1595"/>
      <c r="BP91" s="1595"/>
      <c r="BQ91" s="1595"/>
      <c r="BR91" s="1595"/>
      <c r="BS91" s="1595"/>
      <c r="BT91" s="1595"/>
      <c r="BU91" s="1595"/>
      <c r="BV91" s="1595"/>
      <c r="BW91" s="1595"/>
      <c r="BX91" s="1595"/>
      <c r="BY91" s="1595"/>
      <c r="BZ91" s="1595"/>
      <c r="CA91" s="1595"/>
      <c r="CB91" s="1595"/>
      <c r="CC91" s="1595"/>
      <c r="CD91" s="1595"/>
      <c r="CE91" s="1595"/>
      <c r="CF91" s="1595"/>
      <c r="CG91" s="1595"/>
      <c r="CH91" s="1595"/>
      <c r="CI91" s="1595"/>
      <c r="CJ91" s="1595"/>
      <c r="CK91" s="1595"/>
      <c r="CL91" s="1595"/>
      <c r="CM91" s="1595"/>
      <c r="CN91" s="1595"/>
      <c r="CO91" s="1595"/>
      <c r="CP91" s="1595"/>
      <c r="CQ91" s="1595"/>
      <c r="CR91" s="1595"/>
      <c r="CS91" s="1595"/>
      <c r="CT91" s="1595"/>
      <c r="CU91" s="1595"/>
      <c r="CV91" s="1595"/>
      <c r="CW91" s="1595"/>
      <c r="CX91" s="1595"/>
      <c r="CY91" s="1595"/>
      <c r="CZ91" s="1595"/>
      <c r="DA91" s="1595"/>
      <c r="DB91" s="1595"/>
      <c r="DC91" s="1595"/>
      <c r="DD91" s="1595"/>
      <c r="DE91" s="1595"/>
      <c r="DF91" s="1595"/>
      <c r="DG91" s="1595"/>
      <c r="DH91" s="1595"/>
      <c r="DI91" s="1595"/>
      <c r="DJ91" s="1595"/>
      <c r="DK91" s="1595"/>
      <c r="DL91" s="1595"/>
      <c r="DM91" s="1595"/>
      <c r="DN91" s="1595"/>
      <c r="DO91" s="1595"/>
      <c r="DP91" s="1595"/>
      <c r="DQ91" s="1595"/>
      <c r="DR91" s="1595"/>
      <c r="DS91" s="1595"/>
      <c r="DT91" s="1595"/>
      <c r="DU91" s="1595"/>
      <c r="DV91" s="1595"/>
      <c r="DW91" s="1595"/>
      <c r="DX91" s="1595"/>
      <c r="DY91" s="1595"/>
      <c r="DZ91" s="1595"/>
      <c r="EA91" s="1595"/>
      <c r="EB91" s="1595"/>
      <c r="EC91" s="1595"/>
      <c r="ED91" s="1595"/>
      <c r="EE91" s="1595"/>
      <c r="EF91" s="1595"/>
      <c r="EG91" s="1595"/>
      <c r="EH91" s="1595"/>
      <c r="EI91" s="1595"/>
      <c r="EJ91" s="1595"/>
      <c r="EK91" s="1595"/>
      <c r="EL91" s="1595"/>
      <c r="EM91" s="1595"/>
      <c r="EN91" s="1595"/>
      <c r="EO91" s="1595"/>
      <c r="EP91" s="1595"/>
      <c r="EQ91" s="1595"/>
      <c r="ER91" s="1595"/>
      <c r="ES91" s="1595"/>
      <c r="ET91" s="1595"/>
      <c r="EU91" s="1595"/>
      <c r="EV91" s="1595"/>
      <c r="EW91" s="1595"/>
      <c r="EX91" s="1595"/>
      <c r="EY91" s="1595"/>
      <c r="EZ91" s="1595"/>
      <c r="FA91" s="1595"/>
      <c r="FB91" s="1595"/>
      <c r="FC91" s="1595"/>
      <c r="FD91" s="1595"/>
      <c r="FE91" s="1595"/>
      <c r="FF91" s="1595"/>
      <c r="FG91" s="1595"/>
      <c r="FH91" s="1595"/>
      <c r="FI91" s="1595"/>
      <c r="FJ91" s="1595"/>
      <c r="FK91" s="1595"/>
      <c r="FL91" s="1595"/>
      <c r="FM91" s="1595"/>
      <c r="FN91" s="1595"/>
      <c r="FO91" s="1595"/>
      <c r="FP91" s="1595"/>
      <c r="FQ91" s="1595"/>
      <c r="FR91" s="1595"/>
      <c r="FS91" s="1595"/>
      <c r="FT91" s="1595"/>
      <c r="FU91" s="1595"/>
      <c r="FV91" s="1595"/>
      <c r="FW91" s="1595"/>
      <c r="FX91" s="1595"/>
      <c r="FY91" s="1595"/>
      <c r="FZ91" s="1595"/>
      <c r="GA91" s="1595"/>
      <c r="GB91" s="1595"/>
      <c r="GC91" s="1595"/>
      <c r="GD91" s="1595"/>
      <c r="GE91" s="1595"/>
      <c r="GF91" s="1595"/>
      <c r="GG91" s="1595"/>
      <c r="GH91" s="1595"/>
      <c r="GI91" s="1595"/>
      <c r="GJ91" s="1595"/>
      <c r="GK91" s="1595"/>
      <c r="GL91" s="1595"/>
      <c r="GM91" s="1595"/>
      <c r="GN91" s="1595"/>
      <c r="GO91" s="1595"/>
      <c r="GP91" s="1595"/>
      <c r="GQ91" s="1595"/>
      <c r="GR91" s="1595"/>
      <c r="GS91" s="1595"/>
      <c r="GT91" s="1595"/>
      <c r="GU91" s="1595"/>
      <c r="GV91" s="1595"/>
      <c r="GW91" s="1595"/>
      <c r="GX91" s="1595"/>
      <c r="GY91" s="1595"/>
      <c r="GZ91" s="1595"/>
      <c r="HA91" s="1595"/>
      <c r="HB91" s="1595"/>
      <c r="HC91" s="1595"/>
      <c r="HD91" s="1595"/>
      <c r="HE91" s="1595"/>
      <c r="HF91" s="1595"/>
      <c r="HG91" s="1595"/>
      <c r="HH91" s="1595"/>
      <c r="HI91" s="1595"/>
      <c r="HJ91" s="1595"/>
      <c r="HK91" s="1595"/>
      <c r="HL91" s="1595"/>
      <c r="HM91" s="1595"/>
      <c r="HN91" s="1595"/>
      <c r="HO91" s="1595"/>
      <c r="HP91" s="1595"/>
      <c r="HQ91" s="1595"/>
      <c r="HR91" s="1595"/>
      <c r="HS91" s="1595"/>
      <c r="HT91" s="1595"/>
      <c r="HU91" s="1595"/>
      <c r="HV91" s="1595"/>
      <c r="HW91" s="1595"/>
      <c r="HX91" s="1595"/>
      <c r="HY91" s="1595"/>
      <c r="HZ91" s="1595"/>
      <c r="IA91" s="1595"/>
      <c r="IB91" s="1595"/>
      <c r="IC91" s="1595"/>
      <c r="ID91" s="1595"/>
      <c r="IE91" s="1595"/>
      <c r="IF91" s="1595"/>
      <c r="IG91" s="1595"/>
      <c r="IH91" s="1595"/>
      <c r="II91" s="1595"/>
      <c r="IJ91" s="1595"/>
      <c r="IK91" s="1595"/>
      <c r="IL91" s="1595"/>
      <c r="IM91" s="1595"/>
      <c r="IN91" s="1595"/>
    </row>
    <row r="92" spans="1:248" ht="13.9" customHeight="1">
      <c r="A92" s="1604">
        <v>69</v>
      </c>
      <c r="B92" s="1680"/>
      <c r="C92" s="1595"/>
      <c r="D92" s="1595"/>
      <c r="E92" s="1595"/>
      <c r="F92" s="1595"/>
      <c r="G92" s="1595"/>
      <c r="H92" s="1595"/>
      <c r="I92" s="1605"/>
      <c r="J92" s="1595"/>
      <c r="K92" s="1595"/>
      <c r="L92" s="1595"/>
      <c r="M92" s="1595"/>
      <c r="N92" s="1595"/>
      <c r="O92" s="1595"/>
      <c r="P92" s="1595"/>
      <c r="Q92" s="1595"/>
      <c r="R92" s="1595"/>
      <c r="S92" s="1595"/>
      <c r="T92" s="1595"/>
      <c r="U92" s="1595"/>
      <c r="V92" s="1595"/>
      <c r="W92" s="1595"/>
      <c r="X92" s="1595"/>
      <c r="Y92" s="1595"/>
      <c r="Z92" s="1595"/>
      <c r="AA92" s="1595"/>
      <c r="AB92" s="1595"/>
      <c r="AC92" s="1595"/>
      <c r="AD92" s="1595"/>
      <c r="AE92" s="1595"/>
      <c r="AF92" s="1595"/>
      <c r="AG92" s="1595"/>
      <c r="AH92" s="1595"/>
      <c r="AI92" s="1595"/>
      <c r="AJ92" s="1595"/>
      <c r="AK92" s="1595"/>
      <c r="AL92" s="1595"/>
      <c r="AM92" s="1595"/>
      <c r="AN92" s="1595"/>
      <c r="AO92" s="1595"/>
      <c r="AP92" s="1595"/>
      <c r="AQ92" s="1595"/>
      <c r="AR92" s="1595"/>
      <c r="AS92" s="1595"/>
      <c r="AT92" s="1595"/>
      <c r="AU92" s="1595"/>
      <c r="AV92" s="1595"/>
      <c r="AW92" s="1595"/>
      <c r="AX92" s="1595"/>
      <c r="AY92" s="1595"/>
      <c r="AZ92" s="1595"/>
      <c r="BA92" s="1595"/>
      <c r="BB92" s="1595"/>
      <c r="BC92" s="1595"/>
      <c r="BD92" s="1595"/>
      <c r="BE92" s="1595"/>
      <c r="BF92" s="1595"/>
      <c r="BG92" s="1595"/>
      <c r="BH92" s="1595"/>
      <c r="BI92" s="1595"/>
      <c r="BJ92" s="1595"/>
      <c r="BK92" s="1595"/>
      <c r="BL92" s="1595"/>
      <c r="BM92" s="1595"/>
      <c r="BN92" s="1595"/>
      <c r="BO92" s="1595"/>
      <c r="BP92" s="1595"/>
      <c r="BQ92" s="1595"/>
      <c r="BR92" s="1595"/>
      <c r="BS92" s="1595"/>
      <c r="BT92" s="1595"/>
      <c r="BU92" s="1595"/>
      <c r="BV92" s="1595"/>
      <c r="BW92" s="1595"/>
      <c r="BX92" s="1595"/>
      <c r="BY92" s="1595"/>
      <c r="BZ92" s="1595"/>
      <c r="CA92" s="1595"/>
      <c r="CB92" s="1595"/>
      <c r="CC92" s="1595"/>
      <c r="CD92" s="1595"/>
      <c r="CE92" s="1595"/>
      <c r="CF92" s="1595"/>
      <c r="CG92" s="1595"/>
      <c r="CH92" s="1595"/>
      <c r="CI92" s="1595"/>
      <c r="CJ92" s="1595"/>
      <c r="CK92" s="1595"/>
      <c r="CL92" s="1595"/>
      <c r="CM92" s="1595"/>
      <c r="CN92" s="1595"/>
      <c r="CO92" s="1595"/>
      <c r="CP92" s="1595"/>
      <c r="CQ92" s="1595"/>
      <c r="CR92" s="1595"/>
      <c r="CS92" s="1595"/>
      <c r="CT92" s="1595"/>
      <c r="CU92" s="1595"/>
      <c r="CV92" s="1595"/>
      <c r="CW92" s="1595"/>
      <c r="CX92" s="1595"/>
      <c r="CY92" s="1595"/>
      <c r="CZ92" s="1595"/>
      <c r="DA92" s="1595"/>
      <c r="DB92" s="1595"/>
      <c r="DC92" s="1595"/>
      <c r="DD92" s="1595"/>
      <c r="DE92" s="1595"/>
      <c r="DF92" s="1595"/>
      <c r="DG92" s="1595"/>
      <c r="DH92" s="1595"/>
      <c r="DI92" s="1595"/>
      <c r="DJ92" s="1595"/>
      <c r="DK92" s="1595"/>
      <c r="DL92" s="1595"/>
      <c r="DM92" s="1595"/>
      <c r="DN92" s="1595"/>
      <c r="DO92" s="1595"/>
      <c r="DP92" s="1595"/>
      <c r="DQ92" s="1595"/>
      <c r="DR92" s="1595"/>
      <c r="DS92" s="1595"/>
      <c r="DT92" s="1595"/>
      <c r="DU92" s="1595"/>
      <c r="DV92" s="1595"/>
      <c r="DW92" s="1595"/>
      <c r="DX92" s="1595"/>
      <c r="DY92" s="1595"/>
      <c r="DZ92" s="1595"/>
      <c r="EA92" s="1595"/>
      <c r="EB92" s="1595"/>
      <c r="EC92" s="1595"/>
      <c r="ED92" s="1595"/>
      <c r="EE92" s="1595"/>
      <c r="EF92" s="1595"/>
      <c r="EG92" s="1595"/>
      <c r="EH92" s="1595"/>
      <c r="EI92" s="1595"/>
      <c r="EJ92" s="1595"/>
      <c r="EK92" s="1595"/>
      <c r="EL92" s="1595"/>
      <c r="EM92" s="1595"/>
      <c r="EN92" s="1595"/>
      <c r="EO92" s="1595"/>
      <c r="EP92" s="1595"/>
      <c r="EQ92" s="1595"/>
      <c r="ER92" s="1595"/>
      <c r="ES92" s="1595"/>
      <c r="ET92" s="1595"/>
      <c r="EU92" s="1595"/>
      <c r="EV92" s="1595"/>
      <c r="EW92" s="1595"/>
      <c r="EX92" s="1595"/>
      <c r="EY92" s="1595"/>
      <c r="EZ92" s="1595"/>
      <c r="FA92" s="1595"/>
      <c r="FB92" s="1595"/>
      <c r="FC92" s="1595"/>
      <c r="FD92" s="1595"/>
      <c r="FE92" s="1595"/>
      <c r="FF92" s="1595"/>
      <c r="FG92" s="1595"/>
      <c r="FH92" s="1595"/>
      <c r="FI92" s="1595"/>
      <c r="FJ92" s="1595"/>
      <c r="FK92" s="1595"/>
      <c r="FL92" s="1595"/>
      <c r="FM92" s="1595"/>
      <c r="FN92" s="1595"/>
      <c r="FO92" s="1595"/>
      <c r="FP92" s="1595"/>
      <c r="FQ92" s="1595"/>
      <c r="FR92" s="1595"/>
      <c r="FS92" s="1595"/>
      <c r="FT92" s="1595"/>
      <c r="FU92" s="1595"/>
      <c r="FV92" s="1595"/>
      <c r="FW92" s="1595"/>
      <c r="FX92" s="1595"/>
      <c r="FY92" s="1595"/>
      <c r="FZ92" s="1595"/>
      <c r="GA92" s="1595"/>
      <c r="GB92" s="1595"/>
      <c r="GC92" s="1595"/>
      <c r="GD92" s="1595"/>
      <c r="GE92" s="1595"/>
      <c r="GF92" s="1595"/>
      <c r="GG92" s="1595"/>
      <c r="GH92" s="1595"/>
      <c r="GI92" s="1595"/>
      <c r="GJ92" s="1595"/>
      <c r="GK92" s="1595"/>
      <c r="GL92" s="1595"/>
      <c r="GM92" s="1595"/>
      <c r="GN92" s="1595"/>
      <c r="GO92" s="1595"/>
      <c r="GP92" s="1595"/>
      <c r="GQ92" s="1595"/>
      <c r="GR92" s="1595"/>
      <c r="GS92" s="1595"/>
      <c r="GT92" s="1595"/>
      <c r="GU92" s="1595"/>
      <c r="GV92" s="1595"/>
      <c r="GW92" s="1595"/>
      <c r="GX92" s="1595"/>
      <c r="GY92" s="1595"/>
      <c r="GZ92" s="1595"/>
      <c r="HA92" s="1595"/>
      <c r="HB92" s="1595"/>
      <c r="HC92" s="1595"/>
      <c r="HD92" s="1595"/>
      <c r="HE92" s="1595"/>
      <c r="HF92" s="1595"/>
      <c r="HG92" s="1595"/>
      <c r="HH92" s="1595"/>
      <c r="HI92" s="1595"/>
      <c r="HJ92" s="1595"/>
      <c r="HK92" s="1595"/>
      <c r="HL92" s="1595"/>
      <c r="HM92" s="1595"/>
      <c r="HN92" s="1595"/>
      <c r="HO92" s="1595"/>
      <c r="HP92" s="1595"/>
      <c r="HQ92" s="1595"/>
      <c r="HR92" s="1595"/>
      <c r="HS92" s="1595"/>
      <c r="HT92" s="1595"/>
      <c r="HU92" s="1595"/>
      <c r="HV92" s="1595"/>
      <c r="HW92" s="1595"/>
      <c r="HX92" s="1595"/>
      <c r="HY92" s="1595"/>
      <c r="HZ92" s="1595"/>
      <c r="IA92" s="1595"/>
      <c r="IB92" s="1595"/>
      <c r="IC92" s="1595"/>
      <c r="ID92" s="1595"/>
      <c r="IE92" s="1595"/>
      <c r="IF92" s="1595"/>
      <c r="IG92" s="1595"/>
      <c r="IH92" s="1595"/>
      <c r="II92" s="1595"/>
      <c r="IJ92" s="1595"/>
      <c r="IK92" s="1595"/>
      <c r="IL92" s="1595"/>
      <c r="IM92" s="1595"/>
      <c r="IN92" s="1595"/>
    </row>
    <row r="93" spans="1:248" ht="13.9" customHeight="1">
      <c r="A93" s="1604">
        <v>70</v>
      </c>
      <c r="B93" s="1680"/>
      <c r="C93" s="1595"/>
      <c r="D93" s="1595"/>
      <c r="E93" s="1595"/>
      <c r="F93" s="1595"/>
      <c r="G93" s="1595"/>
      <c r="H93" s="1595"/>
      <c r="I93" s="1605"/>
      <c r="J93" s="1595"/>
      <c r="K93" s="1595"/>
      <c r="L93" s="1595"/>
      <c r="M93" s="1595"/>
      <c r="N93" s="1595"/>
      <c r="O93" s="1595"/>
      <c r="P93" s="1595"/>
      <c r="Q93" s="1595"/>
      <c r="R93" s="1595"/>
      <c r="S93" s="1595"/>
      <c r="T93" s="1595"/>
      <c r="U93" s="1595"/>
      <c r="V93" s="1595"/>
      <c r="W93" s="1595"/>
      <c r="X93" s="1595"/>
      <c r="Y93" s="1595"/>
      <c r="Z93" s="1595"/>
      <c r="AA93" s="1595"/>
      <c r="AB93" s="1595"/>
      <c r="AC93" s="1595"/>
      <c r="AD93" s="1595"/>
      <c r="AE93" s="1595"/>
      <c r="AF93" s="1595"/>
      <c r="AG93" s="1595"/>
      <c r="AH93" s="1595"/>
      <c r="AI93" s="1595"/>
      <c r="AJ93" s="1595"/>
      <c r="AK93" s="1595"/>
      <c r="AL93" s="1595"/>
      <c r="AM93" s="1595"/>
      <c r="AN93" s="1595"/>
      <c r="AO93" s="1595"/>
      <c r="AP93" s="1595"/>
      <c r="AQ93" s="1595"/>
      <c r="AR93" s="1595"/>
      <c r="AS93" s="1595"/>
      <c r="AT93" s="1595"/>
      <c r="AU93" s="1595"/>
      <c r="AV93" s="1595"/>
      <c r="AW93" s="1595"/>
      <c r="AX93" s="1595"/>
      <c r="AY93" s="1595"/>
      <c r="AZ93" s="1595"/>
      <c r="BA93" s="1595"/>
      <c r="BB93" s="1595"/>
      <c r="BC93" s="1595"/>
      <c r="BD93" s="1595"/>
      <c r="BE93" s="1595"/>
      <c r="BF93" s="1595"/>
      <c r="BG93" s="1595"/>
      <c r="BH93" s="1595"/>
      <c r="BI93" s="1595"/>
      <c r="BJ93" s="1595"/>
      <c r="BK93" s="1595"/>
      <c r="BL93" s="1595"/>
      <c r="BM93" s="1595"/>
      <c r="BN93" s="1595"/>
      <c r="BO93" s="1595"/>
      <c r="BP93" s="1595"/>
      <c r="BQ93" s="1595"/>
      <c r="BR93" s="1595"/>
      <c r="BS93" s="1595"/>
      <c r="BT93" s="1595"/>
      <c r="BU93" s="1595"/>
      <c r="BV93" s="1595"/>
      <c r="BW93" s="1595"/>
      <c r="BX93" s="1595"/>
      <c r="BY93" s="1595"/>
      <c r="BZ93" s="1595"/>
      <c r="CA93" s="1595"/>
      <c r="CB93" s="1595"/>
      <c r="CC93" s="1595"/>
      <c r="CD93" s="1595"/>
      <c r="CE93" s="1595"/>
      <c r="CF93" s="1595"/>
      <c r="CG93" s="1595"/>
      <c r="CH93" s="1595"/>
      <c r="CI93" s="1595"/>
      <c r="CJ93" s="1595"/>
      <c r="CK93" s="1595"/>
      <c r="CL93" s="1595"/>
      <c r="CM93" s="1595"/>
      <c r="CN93" s="1595"/>
      <c r="CO93" s="1595"/>
      <c r="CP93" s="1595"/>
      <c r="CQ93" s="1595"/>
      <c r="CR93" s="1595"/>
      <c r="CS93" s="1595"/>
      <c r="CT93" s="1595"/>
      <c r="CU93" s="1595"/>
      <c r="CV93" s="1595"/>
      <c r="CW93" s="1595"/>
      <c r="CX93" s="1595"/>
      <c r="CY93" s="1595"/>
      <c r="CZ93" s="1595"/>
      <c r="DA93" s="1595"/>
      <c r="DB93" s="1595"/>
      <c r="DC93" s="1595"/>
      <c r="DD93" s="1595"/>
      <c r="DE93" s="1595"/>
      <c r="DF93" s="1595"/>
      <c r="DG93" s="1595"/>
      <c r="DH93" s="1595"/>
      <c r="DI93" s="1595"/>
      <c r="DJ93" s="1595"/>
      <c r="DK93" s="1595"/>
      <c r="DL93" s="1595"/>
      <c r="DM93" s="1595"/>
      <c r="DN93" s="1595"/>
      <c r="DO93" s="1595"/>
      <c r="DP93" s="1595"/>
      <c r="DQ93" s="1595"/>
      <c r="DR93" s="1595"/>
      <c r="DS93" s="1595"/>
      <c r="DT93" s="1595"/>
      <c r="DU93" s="1595"/>
      <c r="DV93" s="1595"/>
      <c r="DW93" s="1595"/>
      <c r="DX93" s="1595"/>
      <c r="DY93" s="1595"/>
      <c r="DZ93" s="1595"/>
      <c r="EA93" s="1595"/>
      <c r="EB93" s="1595"/>
      <c r="EC93" s="1595"/>
      <c r="ED93" s="1595"/>
      <c r="EE93" s="1595"/>
      <c r="EF93" s="1595"/>
      <c r="EG93" s="1595"/>
      <c r="EH93" s="1595"/>
      <c r="EI93" s="1595"/>
      <c r="EJ93" s="1595"/>
      <c r="EK93" s="1595"/>
      <c r="EL93" s="1595"/>
      <c r="EM93" s="1595"/>
      <c r="EN93" s="1595"/>
      <c r="EO93" s="1595"/>
      <c r="EP93" s="1595"/>
      <c r="EQ93" s="1595"/>
      <c r="ER93" s="1595"/>
      <c r="ES93" s="1595"/>
      <c r="ET93" s="1595"/>
      <c r="EU93" s="1595"/>
      <c r="EV93" s="1595"/>
      <c r="EW93" s="1595"/>
      <c r="EX93" s="1595"/>
      <c r="EY93" s="1595"/>
      <c r="EZ93" s="1595"/>
      <c r="FA93" s="1595"/>
      <c r="FB93" s="1595"/>
      <c r="FC93" s="1595"/>
      <c r="FD93" s="1595"/>
      <c r="FE93" s="1595"/>
      <c r="FF93" s="1595"/>
      <c r="FG93" s="1595"/>
      <c r="FH93" s="1595"/>
      <c r="FI93" s="1595"/>
      <c r="FJ93" s="1595"/>
      <c r="FK93" s="1595"/>
      <c r="FL93" s="1595"/>
      <c r="FM93" s="1595"/>
      <c r="FN93" s="1595"/>
      <c r="FO93" s="1595"/>
      <c r="FP93" s="1595"/>
      <c r="FQ93" s="1595"/>
      <c r="FR93" s="1595"/>
      <c r="FS93" s="1595"/>
      <c r="FT93" s="1595"/>
      <c r="FU93" s="1595"/>
      <c r="FV93" s="1595"/>
      <c r="FW93" s="1595"/>
      <c r="FX93" s="1595"/>
      <c r="FY93" s="1595"/>
      <c r="FZ93" s="1595"/>
      <c r="GA93" s="1595"/>
      <c r="GB93" s="1595"/>
      <c r="GC93" s="1595"/>
      <c r="GD93" s="1595"/>
      <c r="GE93" s="1595"/>
      <c r="GF93" s="1595"/>
      <c r="GG93" s="1595"/>
      <c r="GH93" s="1595"/>
      <c r="GI93" s="1595"/>
      <c r="GJ93" s="1595"/>
      <c r="GK93" s="1595"/>
      <c r="GL93" s="1595"/>
      <c r="GM93" s="1595"/>
      <c r="GN93" s="1595"/>
      <c r="GO93" s="1595"/>
      <c r="GP93" s="1595"/>
      <c r="GQ93" s="1595"/>
      <c r="GR93" s="1595"/>
      <c r="GS93" s="1595"/>
      <c r="GT93" s="1595"/>
      <c r="GU93" s="1595"/>
      <c r="GV93" s="1595"/>
      <c r="GW93" s="1595"/>
      <c r="GX93" s="1595"/>
      <c r="GY93" s="1595"/>
      <c r="GZ93" s="1595"/>
      <c r="HA93" s="1595"/>
      <c r="HB93" s="1595"/>
      <c r="HC93" s="1595"/>
      <c r="HD93" s="1595"/>
      <c r="HE93" s="1595"/>
      <c r="HF93" s="1595"/>
      <c r="HG93" s="1595"/>
      <c r="HH93" s="1595"/>
      <c r="HI93" s="1595"/>
      <c r="HJ93" s="1595"/>
      <c r="HK93" s="1595"/>
      <c r="HL93" s="1595"/>
      <c r="HM93" s="1595"/>
      <c r="HN93" s="1595"/>
      <c r="HO93" s="1595"/>
      <c r="HP93" s="1595"/>
      <c r="HQ93" s="1595"/>
      <c r="HR93" s="1595"/>
      <c r="HS93" s="1595"/>
      <c r="HT93" s="1595"/>
      <c r="HU93" s="1595"/>
      <c r="HV93" s="1595"/>
      <c r="HW93" s="1595"/>
      <c r="HX93" s="1595"/>
      <c r="HY93" s="1595"/>
      <c r="HZ93" s="1595"/>
      <c r="IA93" s="1595"/>
      <c r="IB93" s="1595"/>
      <c r="IC93" s="1595"/>
      <c r="ID93" s="1595"/>
      <c r="IE93" s="1595"/>
      <c r="IF93" s="1595"/>
      <c r="IG93" s="1595"/>
      <c r="IH93" s="1595"/>
      <c r="II93" s="1595"/>
      <c r="IJ93" s="1595"/>
      <c r="IK93" s="1595"/>
      <c r="IL93" s="1595"/>
      <c r="IM93" s="1595"/>
      <c r="IN93" s="1595"/>
    </row>
    <row r="94" spans="1:248" ht="13.9" customHeight="1" thickBot="1">
      <c r="A94" s="1669">
        <v>71</v>
      </c>
      <c r="B94" s="1683"/>
      <c r="C94" s="1684"/>
      <c r="D94" s="1684"/>
      <c r="E94" s="1684"/>
      <c r="F94" s="1684"/>
      <c r="G94" s="1684"/>
      <c r="H94" s="1684"/>
      <c r="I94" s="1685"/>
      <c r="J94" s="1595"/>
      <c r="K94" s="1595"/>
      <c r="L94" s="1595"/>
      <c r="M94" s="1595"/>
      <c r="N94" s="1595"/>
      <c r="O94" s="1595"/>
      <c r="P94" s="1595"/>
      <c r="Q94" s="1595"/>
      <c r="R94" s="1595"/>
      <c r="S94" s="1595"/>
      <c r="T94" s="1595"/>
      <c r="U94" s="1595"/>
      <c r="V94" s="1595"/>
      <c r="W94" s="1595"/>
      <c r="X94" s="1595"/>
      <c r="Y94" s="1595"/>
      <c r="Z94" s="1595"/>
      <c r="AA94" s="1595"/>
      <c r="AB94" s="1595"/>
      <c r="AC94" s="1595"/>
      <c r="AD94" s="1595"/>
      <c r="AE94" s="1595"/>
      <c r="AF94" s="1595"/>
      <c r="AG94" s="1595"/>
      <c r="AH94" s="1595"/>
      <c r="AI94" s="1595"/>
      <c r="AJ94" s="1595"/>
      <c r="AK94" s="1595"/>
      <c r="AL94" s="1595"/>
      <c r="AM94" s="1595"/>
      <c r="AN94" s="1595"/>
      <c r="AO94" s="1595"/>
      <c r="AP94" s="1595"/>
      <c r="AQ94" s="1595"/>
      <c r="AR94" s="1595"/>
      <c r="AS94" s="1595"/>
      <c r="AT94" s="1595"/>
      <c r="AU94" s="1595"/>
      <c r="AV94" s="1595"/>
      <c r="AW94" s="1595"/>
      <c r="AX94" s="1595"/>
      <c r="AY94" s="1595"/>
      <c r="AZ94" s="1595"/>
      <c r="BA94" s="1595"/>
      <c r="BB94" s="1595"/>
      <c r="BC94" s="1595"/>
      <c r="BD94" s="1595"/>
      <c r="BE94" s="1595"/>
      <c r="BF94" s="1595"/>
      <c r="BG94" s="1595"/>
      <c r="BH94" s="1595"/>
      <c r="BI94" s="1595"/>
      <c r="BJ94" s="1595"/>
      <c r="BK94" s="1595"/>
      <c r="BL94" s="1595"/>
      <c r="BM94" s="1595"/>
      <c r="BN94" s="1595"/>
      <c r="BO94" s="1595"/>
      <c r="BP94" s="1595"/>
      <c r="BQ94" s="1595"/>
      <c r="BR94" s="1595"/>
      <c r="BS94" s="1595"/>
      <c r="BT94" s="1595"/>
      <c r="BU94" s="1595"/>
      <c r="BV94" s="1595"/>
      <c r="BW94" s="1595"/>
      <c r="BX94" s="1595"/>
      <c r="BY94" s="1595"/>
      <c r="BZ94" s="1595"/>
      <c r="CA94" s="1595"/>
      <c r="CB94" s="1595"/>
      <c r="CC94" s="1595"/>
      <c r="CD94" s="1595"/>
      <c r="CE94" s="1595"/>
      <c r="CF94" s="1595"/>
      <c r="CG94" s="1595"/>
      <c r="CH94" s="1595"/>
      <c r="CI94" s="1595"/>
      <c r="CJ94" s="1595"/>
      <c r="CK94" s="1595"/>
      <c r="CL94" s="1595"/>
      <c r="CM94" s="1595"/>
      <c r="CN94" s="1595"/>
      <c r="CO94" s="1595"/>
      <c r="CP94" s="1595"/>
      <c r="CQ94" s="1595"/>
      <c r="CR94" s="1595"/>
      <c r="CS94" s="1595"/>
      <c r="CT94" s="1595"/>
      <c r="CU94" s="1595"/>
      <c r="CV94" s="1595"/>
      <c r="CW94" s="1595"/>
      <c r="CX94" s="1595"/>
      <c r="CY94" s="1595"/>
      <c r="CZ94" s="1595"/>
      <c r="DA94" s="1595"/>
      <c r="DB94" s="1595"/>
      <c r="DC94" s="1595"/>
      <c r="DD94" s="1595"/>
      <c r="DE94" s="1595"/>
      <c r="DF94" s="1595"/>
      <c r="DG94" s="1595"/>
      <c r="DH94" s="1595"/>
      <c r="DI94" s="1595"/>
      <c r="DJ94" s="1595"/>
      <c r="DK94" s="1595"/>
      <c r="DL94" s="1595"/>
      <c r="DM94" s="1595"/>
      <c r="DN94" s="1595"/>
      <c r="DO94" s="1595"/>
      <c r="DP94" s="1595"/>
      <c r="DQ94" s="1595"/>
      <c r="DR94" s="1595"/>
      <c r="DS94" s="1595"/>
      <c r="DT94" s="1595"/>
      <c r="DU94" s="1595"/>
      <c r="DV94" s="1595"/>
      <c r="DW94" s="1595"/>
      <c r="DX94" s="1595"/>
      <c r="DY94" s="1595"/>
      <c r="DZ94" s="1595"/>
      <c r="EA94" s="1595"/>
      <c r="EB94" s="1595"/>
      <c r="EC94" s="1595"/>
      <c r="ED94" s="1595"/>
      <c r="EE94" s="1595"/>
      <c r="EF94" s="1595"/>
      <c r="EG94" s="1595"/>
      <c r="EH94" s="1595"/>
      <c r="EI94" s="1595"/>
      <c r="EJ94" s="1595"/>
      <c r="EK94" s="1595"/>
      <c r="EL94" s="1595"/>
      <c r="EM94" s="1595"/>
      <c r="EN94" s="1595"/>
      <c r="EO94" s="1595"/>
      <c r="EP94" s="1595"/>
      <c r="EQ94" s="1595"/>
      <c r="ER94" s="1595"/>
      <c r="ES94" s="1595"/>
      <c r="ET94" s="1595"/>
      <c r="EU94" s="1595"/>
      <c r="EV94" s="1595"/>
      <c r="EW94" s="1595"/>
      <c r="EX94" s="1595"/>
      <c r="EY94" s="1595"/>
      <c r="EZ94" s="1595"/>
      <c r="FA94" s="1595"/>
      <c r="FB94" s="1595"/>
      <c r="FC94" s="1595"/>
      <c r="FD94" s="1595"/>
      <c r="FE94" s="1595"/>
      <c r="FF94" s="1595"/>
      <c r="FG94" s="1595"/>
      <c r="FH94" s="1595"/>
      <c r="FI94" s="1595"/>
      <c r="FJ94" s="1595"/>
      <c r="FK94" s="1595"/>
      <c r="FL94" s="1595"/>
      <c r="FM94" s="1595"/>
      <c r="FN94" s="1595"/>
      <c r="FO94" s="1595"/>
      <c r="FP94" s="1595"/>
      <c r="FQ94" s="1595"/>
      <c r="FR94" s="1595"/>
      <c r="FS94" s="1595"/>
      <c r="FT94" s="1595"/>
      <c r="FU94" s="1595"/>
      <c r="FV94" s="1595"/>
      <c r="FW94" s="1595"/>
      <c r="FX94" s="1595"/>
      <c r="FY94" s="1595"/>
      <c r="FZ94" s="1595"/>
      <c r="GA94" s="1595"/>
      <c r="GB94" s="1595"/>
      <c r="GC94" s="1595"/>
      <c r="GD94" s="1595"/>
      <c r="GE94" s="1595"/>
      <c r="GF94" s="1595"/>
      <c r="GG94" s="1595"/>
      <c r="GH94" s="1595"/>
      <c r="GI94" s="1595"/>
      <c r="GJ94" s="1595"/>
      <c r="GK94" s="1595"/>
      <c r="GL94" s="1595"/>
      <c r="GM94" s="1595"/>
      <c r="GN94" s="1595"/>
      <c r="GO94" s="1595"/>
      <c r="GP94" s="1595"/>
      <c r="GQ94" s="1595"/>
      <c r="GR94" s="1595"/>
      <c r="GS94" s="1595"/>
      <c r="GT94" s="1595"/>
      <c r="GU94" s="1595"/>
      <c r="GV94" s="1595"/>
      <c r="GW94" s="1595"/>
      <c r="GX94" s="1595"/>
      <c r="GY94" s="1595"/>
      <c r="GZ94" s="1595"/>
      <c r="HA94" s="1595"/>
      <c r="HB94" s="1595"/>
      <c r="HC94" s="1595"/>
      <c r="HD94" s="1595"/>
      <c r="HE94" s="1595"/>
      <c r="HF94" s="1595"/>
      <c r="HG94" s="1595"/>
      <c r="HH94" s="1595"/>
      <c r="HI94" s="1595"/>
      <c r="HJ94" s="1595"/>
      <c r="HK94" s="1595"/>
      <c r="HL94" s="1595"/>
      <c r="HM94" s="1595"/>
      <c r="HN94" s="1595"/>
      <c r="HO94" s="1595"/>
      <c r="HP94" s="1595"/>
      <c r="HQ94" s="1595"/>
      <c r="HR94" s="1595"/>
      <c r="HS94" s="1595"/>
      <c r="HT94" s="1595"/>
      <c r="HU94" s="1595"/>
      <c r="HV94" s="1595"/>
      <c r="HW94" s="1595"/>
      <c r="HX94" s="1595"/>
      <c r="HY94" s="1595"/>
      <c r="HZ94" s="1595"/>
      <c r="IA94" s="1595"/>
      <c r="IB94" s="1595"/>
      <c r="IC94" s="1595"/>
      <c r="ID94" s="1595"/>
      <c r="IE94" s="1595"/>
      <c r="IF94" s="1595"/>
      <c r="IG94" s="1595"/>
      <c r="IH94" s="1595"/>
      <c r="II94" s="1595"/>
      <c r="IJ94" s="1595"/>
      <c r="IK94" s="1595"/>
      <c r="IL94" s="1595"/>
      <c r="IM94" s="1595"/>
      <c r="IN94" s="1595"/>
    </row>
    <row r="95" spans="1:248">
      <c r="A95" s="1595"/>
      <c r="B95" s="1595"/>
      <c r="C95" s="1595"/>
      <c r="D95" s="1595"/>
      <c r="E95" s="1595"/>
      <c r="F95" s="1595"/>
      <c r="G95" s="1595"/>
      <c r="H95" s="1595"/>
      <c r="I95" s="1656" t="s">
        <v>1159</v>
      </c>
      <c r="J95" s="1595"/>
      <c r="K95" s="1595"/>
      <c r="L95" s="1595"/>
      <c r="M95" s="1595"/>
      <c r="N95" s="1595"/>
      <c r="O95" s="1595"/>
      <c r="P95" s="1595"/>
      <c r="Q95" s="1595"/>
      <c r="R95" s="1595"/>
      <c r="S95" s="1595"/>
      <c r="T95" s="1595"/>
      <c r="U95" s="1595"/>
      <c r="V95" s="1595"/>
      <c r="W95" s="1595"/>
      <c r="X95" s="1595"/>
      <c r="Y95" s="1595"/>
      <c r="Z95" s="1595"/>
      <c r="AA95" s="1595"/>
      <c r="AB95" s="1595"/>
      <c r="AC95" s="1595"/>
      <c r="AD95" s="1595"/>
      <c r="AE95" s="1595"/>
      <c r="AF95" s="1595"/>
      <c r="AG95" s="1595"/>
      <c r="AH95" s="1595"/>
      <c r="AI95" s="1595"/>
      <c r="AJ95" s="1595"/>
      <c r="AK95" s="1595"/>
      <c r="AL95" s="1595"/>
      <c r="AM95" s="1595"/>
      <c r="AN95" s="1595"/>
      <c r="AO95" s="1595"/>
      <c r="AP95" s="1595"/>
      <c r="AQ95" s="1595"/>
      <c r="AR95" s="1595"/>
      <c r="AS95" s="1595"/>
      <c r="AT95" s="1595"/>
      <c r="AU95" s="1595"/>
      <c r="AV95" s="1595"/>
      <c r="AW95" s="1595"/>
      <c r="AX95" s="1595"/>
      <c r="AY95" s="1595"/>
      <c r="AZ95" s="1595"/>
      <c r="BA95" s="1595"/>
      <c r="BB95" s="1595"/>
      <c r="BC95" s="1595"/>
      <c r="BD95" s="1595"/>
      <c r="BE95" s="1595"/>
      <c r="BF95" s="1595"/>
      <c r="BG95" s="1595"/>
      <c r="BH95" s="1595"/>
      <c r="BI95" s="1595"/>
      <c r="BJ95" s="1595"/>
      <c r="BK95" s="1595"/>
      <c r="BL95" s="1595"/>
      <c r="BM95" s="1595"/>
      <c r="BN95" s="1595"/>
      <c r="BO95" s="1595"/>
      <c r="BP95" s="1595"/>
      <c r="BQ95" s="1595"/>
      <c r="BR95" s="1595"/>
      <c r="BS95" s="1595"/>
      <c r="BT95" s="1595"/>
      <c r="BU95" s="1595"/>
      <c r="BV95" s="1595"/>
      <c r="BW95" s="1595"/>
      <c r="BX95" s="1595"/>
      <c r="BY95" s="1595"/>
      <c r="BZ95" s="1595"/>
      <c r="CA95" s="1595"/>
      <c r="CB95" s="1595"/>
      <c r="CC95" s="1595"/>
      <c r="CD95" s="1595"/>
      <c r="CE95" s="1595"/>
      <c r="CF95" s="1595"/>
      <c r="CG95" s="1595"/>
      <c r="CH95" s="1595"/>
      <c r="CI95" s="1595"/>
      <c r="CJ95" s="1595"/>
      <c r="CK95" s="1595"/>
      <c r="CL95" s="1595"/>
      <c r="CM95" s="1595"/>
      <c r="CN95" s="1595"/>
      <c r="CO95" s="1595"/>
      <c r="CP95" s="1595"/>
      <c r="CQ95" s="1595"/>
      <c r="CR95" s="1595"/>
      <c r="CS95" s="1595"/>
      <c r="CT95" s="1595"/>
      <c r="CU95" s="1595"/>
      <c r="CV95" s="1595"/>
      <c r="CW95" s="1595"/>
      <c r="CX95" s="1595"/>
      <c r="CY95" s="1595"/>
      <c r="CZ95" s="1595"/>
      <c r="DA95" s="1595"/>
      <c r="DB95" s="1595"/>
      <c r="DC95" s="1595"/>
      <c r="DD95" s="1595"/>
      <c r="DE95" s="1595"/>
      <c r="DF95" s="1595"/>
      <c r="DG95" s="1595"/>
      <c r="DH95" s="1595"/>
      <c r="DI95" s="1595"/>
      <c r="DJ95" s="1595"/>
      <c r="DK95" s="1595"/>
      <c r="DL95" s="1595"/>
      <c r="DM95" s="1595"/>
      <c r="DN95" s="1595"/>
      <c r="DO95" s="1595"/>
      <c r="DP95" s="1595"/>
      <c r="DQ95" s="1595"/>
      <c r="DR95" s="1595"/>
      <c r="DS95" s="1595"/>
      <c r="DT95" s="1595"/>
      <c r="DU95" s="1595"/>
      <c r="DV95" s="1595"/>
      <c r="DW95" s="1595"/>
      <c r="DX95" s="1595"/>
      <c r="DY95" s="1595"/>
      <c r="DZ95" s="1595"/>
      <c r="EA95" s="1595"/>
      <c r="EB95" s="1595"/>
      <c r="EC95" s="1595"/>
      <c r="ED95" s="1595"/>
      <c r="EE95" s="1595"/>
      <c r="EF95" s="1595"/>
      <c r="EG95" s="1595"/>
      <c r="EH95" s="1595"/>
      <c r="EI95" s="1595"/>
      <c r="EJ95" s="1595"/>
      <c r="EK95" s="1595"/>
      <c r="EL95" s="1595"/>
      <c r="EM95" s="1595"/>
      <c r="EN95" s="1595"/>
      <c r="EO95" s="1595"/>
      <c r="EP95" s="1595"/>
      <c r="EQ95" s="1595"/>
      <c r="ER95" s="1595"/>
      <c r="ES95" s="1595"/>
      <c r="ET95" s="1595"/>
      <c r="EU95" s="1595"/>
      <c r="EV95" s="1595"/>
      <c r="EW95" s="1595"/>
      <c r="EX95" s="1595"/>
      <c r="EY95" s="1595"/>
      <c r="EZ95" s="1595"/>
      <c r="FA95" s="1595"/>
      <c r="FB95" s="1595"/>
      <c r="FC95" s="1595"/>
      <c r="FD95" s="1595"/>
      <c r="FE95" s="1595"/>
      <c r="FF95" s="1595"/>
      <c r="FG95" s="1595"/>
      <c r="FH95" s="1595"/>
      <c r="FI95" s="1595"/>
      <c r="FJ95" s="1595"/>
      <c r="FK95" s="1595"/>
      <c r="FL95" s="1595"/>
      <c r="FM95" s="1595"/>
      <c r="FN95" s="1595"/>
      <c r="FO95" s="1595"/>
      <c r="FP95" s="1595"/>
      <c r="FQ95" s="1595"/>
      <c r="FR95" s="1595"/>
      <c r="FS95" s="1595"/>
      <c r="FT95" s="1595"/>
      <c r="FU95" s="1595"/>
      <c r="FV95" s="1595"/>
      <c r="FW95" s="1595"/>
      <c r="FX95" s="1595"/>
      <c r="FY95" s="1595"/>
      <c r="FZ95" s="1595"/>
      <c r="GA95" s="1595"/>
      <c r="GB95" s="1595"/>
      <c r="GC95" s="1595"/>
      <c r="GD95" s="1595"/>
      <c r="GE95" s="1595"/>
      <c r="GF95" s="1595"/>
      <c r="GG95" s="1595"/>
      <c r="GH95" s="1595"/>
      <c r="GI95" s="1595"/>
      <c r="GJ95" s="1595"/>
      <c r="GK95" s="1595"/>
      <c r="GL95" s="1595"/>
      <c r="GM95" s="1595"/>
      <c r="GN95" s="1595"/>
      <c r="GO95" s="1595"/>
      <c r="GP95" s="1595"/>
      <c r="GQ95" s="1595"/>
      <c r="GR95" s="1595"/>
      <c r="GS95" s="1595"/>
      <c r="GT95" s="1595"/>
      <c r="GU95" s="1595"/>
      <c r="GV95" s="1595"/>
      <c r="GW95" s="1595"/>
      <c r="GX95" s="1595"/>
      <c r="GY95" s="1595"/>
      <c r="GZ95" s="1595"/>
      <c r="HA95" s="1595"/>
      <c r="HB95" s="1595"/>
      <c r="HC95" s="1595"/>
      <c r="HD95" s="1595"/>
      <c r="HE95" s="1595"/>
      <c r="HF95" s="1595"/>
      <c r="HG95" s="1595"/>
      <c r="HH95" s="1595"/>
      <c r="HI95" s="1595"/>
      <c r="HJ95" s="1595"/>
      <c r="HK95" s="1595"/>
      <c r="HL95" s="1595"/>
      <c r="HM95" s="1595"/>
      <c r="HN95" s="1595"/>
      <c r="HO95" s="1595"/>
      <c r="HP95" s="1595"/>
      <c r="HQ95" s="1595"/>
      <c r="HR95" s="1595"/>
      <c r="HS95" s="1595"/>
      <c r="HT95" s="1595"/>
      <c r="HU95" s="1595"/>
      <c r="HV95" s="1595"/>
      <c r="HW95" s="1595"/>
      <c r="HX95" s="1595"/>
      <c r="HY95" s="1595"/>
      <c r="HZ95" s="1595"/>
      <c r="IA95" s="1595"/>
      <c r="IB95" s="1595"/>
      <c r="IC95" s="1595"/>
      <c r="ID95" s="1595"/>
      <c r="IE95" s="1595"/>
      <c r="IF95" s="1595"/>
      <c r="IG95" s="1595"/>
      <c r="IH95" s="1595"/>
      <c r="II95" s="1595"/>
      <c r="IJ95" s="1595"/>
      <c r="IK95" s="1595"/>
      <c r="IL95" s="1595"/>
      <c r="IM95" s="1595"/>
      <c r="IN95" s="1595"/>
    </row>
    <row r="96" spans="1:248">
      <c r="A96" s="1601" t="s">
        <v>2168</v>
      </c>
      <c r="B96" s="1601"/>
      <c r="C96" s="1601"/>
      <c r="D96" s="1601"/>
      <c r="E96" s="1601"/>
      <c r="F96" s="1601"/>
      <c r="G96" s="1601"/>
      <c r="H96" s="1601"/>
      <c r="I96" s="1601"/>
      <c r="J96" s="1595"/>
      <c r="K96" s="1595"/>
      <c r="L96" s="1595"/>
      <c r="M96" s="1595"/>
      <c r="N96" s="1595"/>
      <c r="O96" s="1595"/>
      <c r="P96" s="1595"/>
      <c r="Q96" s="1595"/>
      <c r="R96" s="1595"/>
      <c r="S96" s="1595"/>
      <c r="T96" s="1595"/>
      <c r="U96" s="1595"/>
      <c r="V96" s="1595"/>
      <c r="W96" s="1595"/>
      <c r="X96" s="1595"/>
      <c r="Y96" s="1595"/>
      <c r="Z96" s="1595"/>
      <c r="AA96" s="1595"/>
      <c r="AB96" s="1595"/>
      <c r="AC96" s="1595"/>
      <c r="AD96" s="1595"/>
      <c r="AE96" s="1595"/>
      <c r="AF96" s="1595"/>
      <c r="AG96" s="1595"/>
      <c r="AH96" s="1595"/>
      <c r="AI96" s="1595"/>
      <c r="AJ96" s="1595"/>
      <c r="AK96" s="1595"/>
      <c r="AL96" s="1595"/>
      <c r="AM96" s="1595"/>
      <c r="AN96" s="1595"/>
      <c r="AO96" s="1595"/>
      <c r="AP96" s="1595"/>
      <c r="AQ96" s="1595"/>
      <c r="AR96" s="1595"/>
      <c r="AS96" s="1595"/>
      <c r="AT96" s="1595"/>
      <c r="AU96" s="1595"/>
      <c r="AV96" s="1595"/>
      <c r="AW96" s="1595"/>
      <c r="AX96" s="1595"/>
      <c r="AY96" s="1595"/>
      <c r="AZ96" s="1595"/>
      <c r="BA96" s="1595"/>
      <c r="BB96" s="1595"/>
      <c r="BC96" s="1595"/>
      <c r="BD96" s="1595"/>
      <c r="BE96" s="1595"/>
      <c r="BF96" s="1595"/>
      <c r="BG96" s="1595"/>
      <c r="BH96" s="1595"/>
      <c r="BI96" s="1595"/>
      <c r="BJ96" s="1595"/>
      <c r="BK96" s="1595"/>
      <c r="BL96" s="1595"/>
      <c r="BM96" s="1595"/>
      <c r="BN96" s="1595"/>
      <c r="BO96" s="1595"/>
      <c r="BP96" s="1595"/>
      <c r="BQ96" s="1595"/>
      <c r="BR96" s="1595"/>
      <c r="BS96" s="1595"/>
      <c r="BT96" s="1595"/>
      <c r="BU96" s="1595"/>
      <c r="BV96" s="1595"/>
      <c r="BW96" s="1595"/>
      <c r="BX96" s="1595"/>
      <c r="BY96" s="1595"/>
      <c r="BZ96" s="1595"/>
      <c r="CA96" s="1595"/>
      <c r="CB96" s="1595"/>
      <c r="CC96" s="1595"/>
      <c r="CD96" s="1595"/>
      <c r="CE96" s="1595"/>
      <c r="CF96" s="1595"/>
      <c r="CG96" s="1595"/>
      <c r="CH96" s="1595"/>
      <c r="CI96" s="1595"/>
      <c r="CJ96" s="1595"/>
      <c r="CK96" s="1595"/>
      <c r="CL96" s="1595"/>
      <c r="CM96" s="1595"/>
      <c r="CN96" s="1595"/>
      <c r="CO96" s="1595"/>
      <c r="CP96" s="1595"/>
      <c r="CQ96" s="1595"/>
      <c r="CR96" s="1595"/>
      <c r="CS96" s="1595"/>
      <c r="CT96" s="1595"/>
      <c r="CU96" s="1595"/>
      <c r="CV96" s="1595"/>
      <c r="CW96" s="1595"/>
      <c r="CX96" s="1595"/>
      <c r="CY96" s="1595"/>
      <c r="CZ96" s="1595"/>
      <c r="DA96" s="1595"/>
      <c r="DB96" s="1595"/>
      <c r="DC96" s="1595"/>
      <c r="DD96" s="1595"/>
      <c r="DE96" s="1595"/>
      <c r="DF96" s="1595"/>
      <c r="DG96" s="1595"/>
      <c r="DH96" s="1595"/>
      <c r="DI96" s="1595"/>
      <c r="DJ96" s="1595"/>
      <c r="DK96" s="1595"/>
      <c r="DL96" s="1595"/>
      <c r="DM96" s="1595"/>
      <c r="DN96" s="1595"/>
      <c r="DO96" s="1595"/>
      <c r="DP96" s="1595"/>
      <c r="DQ96" s="1595"/>
      <c r="DR96" s="1595"/>
      <c r="DS96" s="1595"/>
      <c r="DT96" s="1595"/>
      <c r="DU96" s="1595"/>
      <c r="DV96" s="1595"/>
      <c r="DW96" s="1595"/>
      <c r="DX96" s="1595"/>
      <c r="DY96" s="1595"/>
      <c r="DZ96" s="1595"/>
      <c r="EA96" s="1595"/>
      <c r="EB96" s="1595"/>
      <c r="EC96" s="1595"/>
      <c r="ED96" s="1595"/>
      <c r="EE96" s="1595"/>
      <c r="EF96" s="1595"/>
      <c r="EG96" s="1595"/>
      <c r="EH96" s="1595"/>
      <c r="EI96" s="1595"/>
      <c r="EJ96" s="1595"/>
      <c r="EK96" s="1595"/>
      <c r="EL96" s="1595"/>
      <c r="EM96" s="1595"/>
      <c r="EN96" s="1595"/>
      <c r="EO96" s="1595"/>
      <c r="EP96" s="1595"/>
      <c r="EQ96" s="1595"/>
      <c r="ER96" s="1595"/>
      <c r="ES96" s="1595"/>
      <c r="ET96" s="1595"/>
      <c r="EU96" s="1595"/>
      <c r="EV96" s="1595"/>
      <c r="EW96" s="1595"/>
      <c r="EX96" s="1595"/>
      <c r="EY96" s="1595"/>
      <c r="EZ96" s="1595"/>
      <c r="FA96" s="1595"/>
      <c r="FB96" s="1595"/>
      <c r="FC96" s="1595"/>
      <c r="FD96" s="1595"/>
      <c r="FE96" s="1595"/>
      <c r="FF96" s="1595"/>
      <c r="FG96" s="1595"/>
      <c r="FH96" s="1595"/>
      <c r="FI96" s="1595"/>
      <c r="FJ96" s="1595"/>
      <c r="FK96" s="1595"/>
      <c r="FL96" s="1595"/>
      <c r="FM96" s="1595"/>
      <c r="FN96" s="1595"/>
      <c r="FO96" s="1595"/>
      <c r="FP96" s="1595"/>
      <c r="FQ96" s="1595"/>
      <c r="FR96" s="1595"/>
      <c r="FS96" s="1595"/>
      <c r="FT96" s="1595"/>
      <c r="FU96" s="1595"/>
      <c r="FV96" s="1595"/>
      <c r="FW96" s="1595"/>
      <c r="FX96" s="1595"/>
      <c r="FY96" s="1595"/>
      <c r="FZ96" s="1595"/>
      <c r="GA96" s="1595"/>
      <c r="GB96" s="1595"/>
      <c r="GC96" s="1595"/>
      <c r="GD96" s="1595"/>
      <c r="GE96" s="1595"/>
      <c r="GF96" s="1595"/>
      <c r="GG96" s="1595"/>
      <c r="GH96" s="1595"/>
      <c r="GI96" s="1595"/>
      <c r="GJ96" s="1595"/>
      <c r="GK96" s="1595"/>
      <c r="GL96" s="1595"/>
      <c r="GM96" s="1595"/>
      <c r="GN96" s="1595"/>
      <c r="GO96" s="1595"/>
      <c r="GP96" s="1595"/>
      <c r="GQ96" s="1595"/>
      <c r="GR96" s="1595"/>
      <c r="GS96" s="1595"/>
      <c r="GT96" s="1595"/>
      <c r="GU96" s="1595"/>
      <c r="GV96" s="1595"/>
      <c r="GW96" s="1595"/>
      <c r="GX96" s="1595"/>
      <c r="GY96" s="1595"/>
      <c r="GZ96" s="1595"/>
      <c r="HA96" s="1595"/>
      <c r="HB96" s="1595"/>
      <c r="HC96" s="1595"/>
      <c r="HD96" s="1595"/>
      <c r="HE96" s="1595"/>
      <c r="HF96" s="1595"/>
      <c r="HG96" s="1595"/>
      <c r="HH96" s="1595"/>
      <c r="HI96" s="1595"/>
      <c r="HJ96" s="1595"/>
      <c r="HK96" s="1595"/>
      <c r="HL96" s="1595"/>
      <c r="HM96" s="1595"/>
      <c r="HN96" s="1595"/>
      <c r="HO96" s="1595"/>
      <c r="HP96" s="1595"/>
      <c r="HQ96" s="1595"/>
      <c r="HR96" s="1595"/>
      <c r="HS96" s="1595"/>
      <c r="HT96" s="1595"/>
      <c r="HU96" s="1595"/>
      <c r="HV96" s="1595"/>
      <c r="HW96" s="1595"/>
      <c r="HX96" s="1595"/>
      <c r="HY96" s="1595"/>
      <c r="HZ96" s="1595"/>
      <c r="IA96" s="1595"/>
      <c r="IB96" s="1595"/>
      <c r="IC96" s="1595"/>
      <c r="ID96" s="1595"/>
      <c r="IE96" s="1595"/>
      <c r="IF96" s="1595"/>
      <c r="IG96" s="1595"/>
      <c r="IH96" s="1595"/>
      <c r="II96" s="1595"/>
      <c r="IJ96" s="1595"/>
      <c r="IK96" s="1595"/>
      <c r="IL96" s="1595"/>
      <c r="IM96" s="1595"/>
      <c r="IN96" s="1595"/>
    </row>
    <row r="97" spans="1:248">
      <c r="A97" s="1595"/>
      <c r="B97" s="1595"/>
      <c r="C97" s="1595"/>
      <c r="D97" s="1595"/>
      <c r="E97" s="1595"/>
      <c r="F97" s="1595"/>
      <c r="G97" s="1595"/>
      <c r="H97" s="1595"/>
      <c r="I97" s="1595"/>
      <c r="J97" s="1595"/>
      <c r="K97" s="1595"/>
      <c r="L97" s="1595"/>
      <c r="M97" s="1595"/>
      <c r="N97" s="1595"/>
      <c r="O97" s="1595"/>
      <c r="P97" s="1595"/>
      <c r="Q97" s="1595"/>
      <c r="R97" s="1595"/>
      <c r="S97" s="1595"/>
      <c r="T97" s="1595"/>
      <c r="U97" s="1595"/>
      <c r="V97" s="1595"/>
      <c r="W97" s="1595"/>
      <c r="X97" s="1595"/>
      <c r="Y97" s="1595"/>
      <c r="Z97" s="1595"/>
      <c r="AA97" s="1595"/>
      <c r="AB97" s="1595"/>
      <c r="AC97" s="1595"/>
      <c r="AD97" s="1595"/>
      <c r="AE97" s="1595"/>
      <c r="AF97" s="1595"/>
      <c r="AG97" s="1595"/>
      <c r="AH97" s="1595"/>
      <c r="AI97" s="1595"/>
      <c r="AJ97" s="1595"/>
      <c r="AK97" s="1595"/>
      <c r="AL97" s="1595"/>
      <c r="AM97" s="1595"/>
      <c r="AN97" s="1595"/>
      <c r="AO97" s="1595"/>
      <c r="AP97" s="1595"/>
      <c r="AQ97" s="1595"/>
      <c r="AR97" s="1595"/>
      <c r="AS97" s="1595"/>
      <c r="AT97" s="1595"/>
      <c r="AU97" s="1595"/>
      <c r="AV97" s="1595"/>
      <c r="AW97" s="1595"/>
      <c r="AX97" s="1595"/>
      <c r="AY97" s="1595"/>
      <c r="AZ97" s="1595"/>
      <c r="BA97" s="1595"/>
      <c r="BB97" s="1595"/>
      <c r="BC97" s="1595"/>
      <c r="BD97" s="1595"/>
      <c r="BE97" s="1595"/>
      <c r="BF97" s="1595"/>
      <c r="BG97" s="1595"/>
      <c r="BH97" s="1595"/>
      <c r="BI97" s="1595"/>
      <c r="BJ97" s="1595"/>
      <c r="BK97" s="1595"/>
      <c r="BL97" s="1595"/>
      <c r="BM97" s="1595"/>
      <c r="BN97" s="1595"/>
      <c r="BO97" s="1595"/>
      <c r="BP97" s="1595"/>
      <c r="BQ97" s="1595"/>
      <c r="BR97" s="1595"/>
      <c r="BS97" s="1595"/>
      <c r="BT97" s="1595"/>
      <c r="BU97" s="1595"/>
      <c r="BV97" s="1595"/>
      <c r="BW97" s="1595"/>
      <c r="BX97" s="1595"/>
      <c r="BY97" s="1595"/>
      <c r="BZ97" s="1595"/>
      <c r="CA97" s="1595"/>
      <c r="CB97" s="1595"/>
      <c r="CC97" s="1595"/>
      <c r="CD97" s="1595"/>
      <c r="CE97" s="1595"/>
      <c r="CF97" s="1595"/>
      <c r="CG97" s="1595"/>
      <c r="CH97" s="1595"/>
      <c r="CI97" s="1595"/>
      <c r="CJ97" s="1595"/>
      <c r="CK97" s="1595"/>
      <c r="CL97" s="1595"/>
      <c r="CM97" s="1595"/>
      <c r="CN97" s="1595"/>
      <c r="CO97" s="1595"/>
      <c r="CP97" s="1595"/>
      <c r="CQ97" s="1595"/>
      <c r="CR97" s="1595"/>
      <c r="CS97" s="1595"/>
      <c r="CT97" s="1595"/>
      <c r="CU97" s="1595"/>
      <c r="CV97" s="1595"/>
      <c r="CW97" s="1595"/>
      <c r="CX97" s="1595"/>
      <c r="CY97" s="1595"/>
      <c r="CZ97" s="1595"/>
      <c r="DA97" s="1595"/>
      <c r="DB97" s="1595"/>
      <c r="DC97" s="1595"/>
      <c r="DD97" s="1595"/>
      <c r="DE97" s="1595"/>
      <c r="DF97" s="1595"/>
      <c r="DG97" s="1595"/>
      <c r="DH97" s="1595"/>
      <c r="DI97" s="1595"/>
      <c r="DJ97" s="1595"/>
      <c r="DK97" s="1595"/>
      <c r="DL97" s="1595"/>
      <c r="DM97" s="1595"/>
      <c r="DN97" s="1595"/>
      <c r="DO97" s="1595"/>
      <c r="DP97" s="1595"/>
      <c r="DQ97" s="1595"/>
      <c r="DR97" s="1595"/>
      <c r="DS97" s="1595"/>
      <c r="DT97" s="1595"/>
      <c r="DU97" s="1595"/>
      <c r="DV97" s="1595"/>
      <c r="DW97" s="1595"/>
      <c r="DX97" s="1595"/>
      <c r="DY97" s="1595"/>
      <c r="DZ97" s="1595"/>
      <c r="EA97" s="1595"/>
      <c r="EB97" s="1595"/>
      <c r="EC97" s="1595"/>
      <c r="ED97" s="1595"/>
      <c r="EE97" s="1595"/>
      <c r="EF97" s="1595"/>
      <c r="EG97" s="1595"/>
      <c r="EH97" s="1595"/>
      <c r="EI97" s="1595"/>
      <c r="EJ97" s="1595"/>
      <c r="EK97" s="1595"/>
      <c r="EL97" s="1595"/>
      <c r="EM97" s="1595"/>
      <c r="EN97" s="1595"/>
      <c r="EO97" s="1595"/>
      <c r="EP97" s="1595"/>
      <c r="EQ97" s="1595"/>
      <c r="ER97" s="1595"/>
      <c r="ES97" s="1595"/>
      <c r="ET97" s="1595"/>
      <c r="EU97" s="1595"/>
      <c r="EV97" s="1595"/>
      <c r="EW97" s="1595"/>
      <c r="EX97" s="1595"/>
      <c r="EY97" s="1595"/>
      <c r="EZ97" s="1595"/>
      <c r="FA97" s="1595"/>
      <c r="FB97" s="1595"/>
      <c r="FC97" s="1595"/>
      <c r="FD97" s="1595"/>
      <c r="FE97" s="1595"/>
      <c r="FF97" s="1595"/>
      <c r="FG97" s="1595"/>
      <c r="FH97" s="1595"/>
      <c r="FI97" s="1595"/>
      <c r="FJ97" s="1595"/>
      <c r="FK97" s="1595"/>
      <c r="FL97" s="1595"/>
      <c r="FM97" s="1595"/>
      <c r="FN97" s="1595"/>
      <c r="FO97" s="1595"/>
      <c r="FP97" s="1595"/>
      <c r="FQ97" s="1595"/>
      <c r="FR97" s="1595"/>
      <c r="FS97" s="1595"/>
      <c r="FT97" s="1595"/>
      <c r="FU97" s="1595"/>
      <c r="FV97" s="1595"/>
      <c r="FW97" s="1595"/>
      <c r="FX97" s="1595"/>
      <c r="FY97" s="1595"/>
      <c r="FZ97" s="1595"/>
      <c r="GA97" s="1595"/>
      <c r="GB97" s="1595"/>
      <c r="GC97" s="1595"/>
      <c r="GD97" s="1595"/>
      <c r="GE97" s="1595"/>
      <c r="GF97" s="1595"/>
      <c r="GG97" s="1595"/>
      <c r="GH97" s="1595"/>
      <c r="GI97" s="1595"/>
      <c r="GJ97" s="1595"/>
      <c r="GK97" s="1595"/>
      <c r="GL97" s="1595"/>
      <c r="GM97" s="1595"/>
      <c r="GN97" s="1595"/>
      <c r="GO97" s="1595"/>
      <c r="GP97" s="1595"/>
      <c r="GQ97" s="1595"/>
      <c r="GR97" s="1595"/>
      <c r="GS97" s="1595"/>
      <c r="GT97" s="1595"/>
      <c r="GU97" s="1595"/>
      <c r="GV97" s="1595"/>
      <c r="GW97" s="1595"/>
      <c r="GX97" s="1595"/>
      <c r="GY97" s="1595"/>
      <c r="GZ97" s="1595"/>
      <c r="HA97" s="1595"/>
      <c r="HB97" s="1595"/>
      <c r="HC97" s="1595"/>
      <c r="HD97" s="1595"/>
      <c r="HE97" s="1595"/>
      <c r="HF97" s="1595"/>
      <c r="HG97" s="1595"/>
      <c r="HH97" s="1595"/>
      <c r="HI97" s="1595"/>
      <c r="HJ97" s="1595"/>
      <c r="HK97" s="1595"/>
      <c r="HL97" s="1595"/>
      <c r="HM97" s="1595"/>
      <c r="HN97" s="1595"/>
      <c r="HO97" s="1595"/>
      <c r="HP97" s="1595"/>
      <c r="HQ97" s="1595"/>
      <c r="HR97" s="1595"/>
      <c r="HS97" s="1595"/>
      <c r="HT97" s="1595"/>
      <c r="HU97" s="1595"/>
      <c r="HV97" s="1595"/>
      <c r="HW97" s="1595"/>
      <c r="HX97" s="1595"/>
      <c r="HY97" s="1595"/>
      <c r="HZ97" s="1595"/>
      <c r="IA97" s="1595"/>
      <c r="IB97" s="1595"/>
      <c r="IC97" s="1595"/>
      <c r="ID97" s="1595"/>
      <c r="IE97" s="1595"/>
      <c r="IF97" s="1595"/>
      <c r="IG97" s="1595"/>
      <c r="IH97" s="1595"/>
      <c r="II97" s="1595"/>
      <c r="IJ97" s="1595"/>
      <c r="IK97" s="1595"/>
      <c r="IL97" s="1595"/>
      <c r="IM97" s="1595"/>
      <c r="IN97" s="1595"/>
    </row>
    <row r="98" spans="1:248">
      <c r="A98" s="1595"/>
      <c r="B98" s="1595"/>
      <c r="C98" s="1595"/>
      <c r="D98" s="1595"/>
      <c r="E98" s="1595"/>
      <c r="F98" s="1595"/>
      <c r="G98" s="1595"/>
      <c r="H98" s="1595"/>
      <c r="I98" s="1595"/>
      <c r="J98" s="1595"/>
      <c r="K98" s="1595"/>
      <c r="L98" s="1595"/>
      <c r="M98" s="1595"/>
      <c r="N98" s="1595"/>
      <c r="O98" s="1595"/>
      <c r="P98" s="1595"/>
      <c r="Q98" s="1595"/>
      <c r="R98" s="1595"/>
      <c r="S98" s="1595"/>
      <c r="T98" s="1595"/>
      <c r="U98" s="1595"/>
      <c r="V98" s="1595"/>
      <c r="W98" s="1595"/>
      <c r="X98" s="1595"/>
      <c r="Y98" s="1595"/>
      <c r="Z98" s="1595"/>
      <c r="AA98" s="1595"/>
      <c r="AB98" s="1595"/>
      <c r="AC98" s="1595"/>
      <c r="AD98" s="1595"/>
      <c r="AE98" s="1595"/>
      <c r="AF98" s="1595"/>
      <c r="AG98" s="1595"/>
      <c r="AH98" s="1595"/>
      <c r="AI98" s="1595"/>
      <c r="AJ98" s="1595"/>
      <c r="AK98" s="1595"/>
      <c r="AL98" s="1595"/>
      <c r="AM98" s="1595"/>
      <c r="AN98" s="1595"/>
      <c r="AO98" s="1595"/>
      <c r="AP98" s="1595"/>
      <c r="AQ98" s="1595"/>
      <c r="AR98" s="1595"/>
      <c r="AS98" s="1595"/>
      <c r="AT98" s="1595"/>
      <c r="AU98" s="1595"/>
      <c r="AV98" s="1595"/>
      <c r="AW98" s="1595"/>
      <c r="AX98" s="1595"/>
      <c r="AY98" s="1595"/>
      <c r="AZ98" s="1595"/>
      <c r="BA98" s="1595"/>
      <c r="BB98" s="1595"/>
      <c r="BC98" s="1595"/>
      <c r="BD98" s="1595"/>
      <c r="BE98" s="1595"/>
      <c r="BF98" s="1595"/>
      <c r="BG98" s="1595"/>
      <c r="BH98" s="1595"/>
      <c r="BI98" s="1595"/>
      <c r="BJ98" s="1595"/>
      <c r="BK98" s="1595"/>
      <c r="BL98" s="1595"/>
      <c r="BM98" s="1595"/>
      <c r="BN98" s="1595"/>
      <c r="BO98" s="1595"/>
      <c r="BP98" s="1595"/>
      <c r="BQ98" s="1595"/>
      <c r="BR98" s="1595"/>
      <c r="BS98" s="1595"/>
      <c r="BT98" s="1595"/>
      <c r="BU98" s="1595"/>
      <c r="BV98" s="1595"/>
      <c r="BW98" s="1595"/>
      <c r="BX98" s="1595"/>
      <c r="BY98" s="1595"/>
      <c r="BZ98" s="1595"/>
      <c r="CA98" s="1595"/>
      <c r="CB98" s="1595"/>
      <c r="CC98" s="1595"/>
      <c r="CD98" s="1595"/>
      <c r="CE98" s="1595"/>
      <c r="CF98" s="1595"/>
      <c r="CG98" s="1595"/>
      <c r="CH98" s="1595"/>
      <c r="CI98" s="1595"/>
      <c r="CJ98" s="1595"/>
      <c r="CK98" s="1595"/>
      <c r="CL98" s="1595"/>
      <c r="CM98" s="1595"/>
      <c r="CN98" s="1595"/>
      <c r="CO98" s="1595"/>
      <c r="CP98" s="1595"/>
      <c r="CQ98" s="1595"/>
      <c r="CR98" s="1595"/>
      <c r="CS98" s="1595"/>
      <c r="CT98" s="1595"/>
      <c r="CU98" s="1595"/>
      <c r="CV98" s="1595"/>
      <c r="CW98" s="1595"/>
      <c r="CX98" s="1595"/>
      <c r="CY98" s="1595"/>
      <c r="CZ98" s="1595"/>
      <c r="DA98" s="1595"/>
      <c r="DB98" s="1595"/>
      <c r="DC98" s="1595"/>
      <c r="DD98" s="1595"/>
      <c r="DE98" s="1595"/>
      <c r="DF98" s="1595"/>
      <c r="DG98" s="1595"/>
      <c r="DH98" s="1595"/>
      <c r="DI98" s="1595"/>
      <c r="DJ98" s="1595"/>
      <c r="DK98" s="1595"/>
      <c r="DL98" s="1595"/>
      <c r="DM98" s="1595"/>
      <c r="DN98" s="1595"/>
      <c r="DO98" s="1595"/>
      <c r="DP98" s="1595"/>
      <c r="DQ98" s="1595"/>
      <c r="DR98" s="1595"/>
      <c r="DS98" s="1595"/>
      <c r="DT98" s="1595"/>
      <c r="DU98" s="1595"/>
      <c r="DV98" s="1595"/>
      <c r="DW98" s="1595"/>
      <c r="DX98" s="1595"/>
      <c r="DY98" s="1595"/>
      <c r="DZ98" s="1595"/>
      <c r="EA98" s="1595"/>
      <c r="EB98" s="1595"/>
      <c r="EC98" s="1595"/>
      <c r="ED98" s="1595"/>
      <c r="EE98" s="1595"/>
      <c r="EF98" s="1595"/>
      <c r="EG98" s="1595"/>
      <c r="EH98" s="1595"/>
      <c r="EI98" s="1595"/>
      <c r="EJ98" s="1595"/>
      <c r="EK98" s="1595"/>
      <c r="EL98" s="1595"/>
      <c r="EM98" s="1595"/>
      <c r="EN98" s="1595"/>
      <c r="EO98" s="1595"/>
      <c r="EP98" s="1595"/>
      <c r="EQ98" s="1595"/>
      <c r="ER98" s="1595"/>
      <c r="ES98" s="1595"/>
      <c r="ET98" s="1595"/>
      <c r="EU98" s="1595"/>
      <c r="EV98" s="1595"/>
      <c r="EW98" s="1595"/>
      <c r="EX98" s="1595"/>
      <c r="EY98" s="1595"/>
      <c r="EZ98" s="1595"/>
      <c r="FA98" s="1595"/>
      <c r="FB98" s="1595"/>
      <c r="FC98" s="1595"/>
      <c r="FD98" s="1595"/>
      <c r="FE98" s="1595"/>
      <c r="FF98" s="1595"/>
      <c r="FG98" s="1595"/>
      <c r="FH98" s="1595"/>
      <c r="FI98" s="1595"/>
      <c r="FJ98" s="1595"/>
      <c r="FK98" s="1595"/>
      <c r="FL98" s="1595"/>
      <c r="FM98" s="1595"/>
      <c r="FN98" s="1595"/>
      <c r="FO98" s="1595"/>
      <c r="FP98" s="1595"/>
      <c r="FQ98" s="1595"/>
      <c r="FR98" s="1595"/>
      <c r="FS98" s="1595"/>
      <c r="FT98" s="1595"/>
      <c r="FU98" s="1595"/>
      <c r="FV98" s="1595"/>
      <c r="FW98" s="1595"/>
      <c r="FX98" s="1595"/>
      <c r="FY98" s="1595"/>
      <c r="FZ98" s="1595"/>
      <c r="GA98" s="1595"/>
      <c r="GB98" s="1595"/>
      <c r="GC98" s="1595"/>
      <c r="GD98" s="1595"/>
      <c r="GE98" s="1595"/>
      <c r="GF98" s="1595"/>
      <c r="GG98" s="1595"/>
      <c r="GH98" s="1595"/>
      <c r="GI98" s="1595"/>
      <c r="GJ98" s="1595"/>
      <c r="GK98" s="1595"/>
      <c r="GL98" s="1595"/>
      <c r="GM98" s="1595"/>
      <c r="GN98" s="1595"/>
      <c r="GO98" s="1595"/>
      <c r="GP98" s="1595"/>
      <c r="GQ98" s="1595"/>
      <c r="GR98" s="1595"/>
      <c r="GS98" s="1595"/>
      <c r="GT98" s="1595"/>
      <c r="GU98" s="1595"/>
      <c r="GV98" s="1595"/>
      <c r="GW98" s="1595"/>
      <c r="GX98" s="1595"/>
      <c r="GY98" s="1595"/>
      <c r="GZ98" s="1595"/>
      <c r="HA98" s="1595"/>
      <c r="HB98" s="1595"/>
      <c r="HC98" s="1595"/>
      <c r="HD98" s="1595"/>
      <c r="HE98" s="1595"/>
      <c r="HF98" s="1595"/>
      <c r="HG98" s="1595"/>
      <c r="HH98" s="1595"/>
      <c r="HI98" s="1595"/>
      <c r="HJ98" s="1595"/>
      <c r="HK98" s="1595"/>
      <c r="HL98" s="1595"/>
      <c r="HM98" s="1595"/>
      <c r="HN98" s="1595"/>
      <c r="HO98" s="1595"/>
      <c r="HP98" s="1595"/>
      <c r="HQ98" s="1595"/>
      <c r="HR98" s="1595"/>
      <c r="HS98" s="1595"/>
      <c r="HT98" s="1595"/>
      <c r="HU98" s="1595"/>
      <c r="HV98" s="1595"/>
      <c r="HW98" s="1595"/>
      <c r="HX98" s="1595"/>
      <c r="HY98" s="1595"/>
      <c r="HZ98" s="1595"/>
      <c r="IA98" s="1595"/>
      <c r="IB98" s="1595"/>
      <c r="IC98" s="1595"/>
      <c r="ID98" s="1595"/>
      <c r="IE98" s="1595"/>
      <c r="IF98" s="1595"/>
      <c r="IG98" s="1595"/>
      <c r="IH98" s="1595"/>
      <c r="II98" s="1595"/>
      <c r="IJ98" s="1595"/>
      <c r="IK98" s="1595"/>
      <c r="IL98" s="1595"/>
      <c r="IM98" s="1595"/>
      <c r="IN98" s="1595"/>
    </row>
    <row r="101" spans="1:248">
      <c r="B101" s="1686"/>
    </row>
    <row r="103" spans="1:248">
      <c r="B103" s="862"/>
    </row>
  </sheetData>
  <printOptions horizontalCentered="1" verticalCentered="1"/>
  <pageMargins left="0.25" right="0.25" top="0.25" bottom="0.25" header="0.5" footer="0.21"/>
  <pageSetup scale="67" fitToHeight="2" orientation="portrait" r:id="rId1"/>
  <headerFooter alignWithMargins="0"/>
  <rowBreaks count="1" manualBreakCount="1">
    <brk id="48" max="8"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Z59"/>
  <sheetViews>
    <sheetView showOutlineSymbols="0" view="pageBreakPreview" topLeftCell="A22" zoomScale="60" zoomScaleNormal="87" workbookViewId="0">
      <selection activeCell="H65" sqref="H65"/>
    </sheetView>
  </sheetViews>
  <sheetFormatPr defaultColWidth="11.44140625" defaultRowHeight="15"/>
  <cols>
    <col min="1" max="1" width="2.6640625" style="1495" customWidth="1"/>
    <col min="2" max="2" width="4.6640625" style="1495" customWidth="1"/>
    <col min="3" max="3" width="42.6640625" style="1495" customWidth="1"/>
    <col min="4" max="4" width="6.6640625" style="1495" customWidth="1"/>
    <col min="5" max="5" width="14.6640625" style="1495" customWidth="1"/>
    <col min="6" max="6" width="41" style="1495" customWidth="1"/>
    <col min="7" max="7" width="8.44140625" style="1495" customWidth="1"/>
    <col min="8" max="8" width="14.21875" style="1495" customWidth="1"/>
    <col min="9" max="9" width="2.21875" style="1495" customWidth="1"/>
    <col min="10" max="10" width="3.6640625" style="1495" customWidth="1"/>
    <col min="11" max="256" width="11.44140625" style="1495"/>
    <col min="257" max="257" width="2.6640625" style="1495" customWidth="1"/>
    <col min="258" max="258" width="4.6640625" style="1495" customWidth="1"/>
    <col min="259" max="259" width="42.6640625" style="1495" customWidth="1"/>
    <col min="260" max="260" width="6.6640625" style="1495" customWidth="1"/>
    <col min="261" max="261" width="14.6640625" style="1495" customWidth="1"/>
    <col min="262" max="262" width="41" style="1495" customWidth="1"/>
    <col min="263" max="263" width="8.44140625" style="1495" customWidth="1"/>
    <col min="264" max="264" width="14.21875" style="1495" customWidth="1"/>
    <col min="265" max="265" width="2.21875" style="1495" customWidth="1"/>
    <col min="266" max="266" width="3.6640625" style="1495" customWidth="1"/>
    <col min="267" max="512" width="11.44140625" style="1495"/>
    <col min="513" max="513" width="2.6640625" style="1495" customWidth="1"/>
    <col min="514" max="514" width="4.6640625" style="1495" customWidth="1"/>
    <col min="515" max="515" width="42.6640625" style="1495" customWidth="1"/>
    <col min="516" max="516" width="6.6640625" style="1495" customWidth="1"/>
    <col min="517" max="517" width="14.6640625" style="1495" customWidth="1"/>
    <col min="518" max="518" width="41" style="1495" customWidth="1"/>
    <col min="519" max="519" width="8.44140625" style="1495" customWidth="1"/>
    <col min="520" max="520" width="14.21875" style="1495" customWidth="1"/>
    <col min="521" max="521" width="2.21875" style="1495" customWidth="1"/>
    <col min="522" max="522" width="3.6640625" style="1495" customWidth="1"/>
    <col min="523" max="768" width="11.44140625" style="1495"/>
    <col min="769" max="769" width="2.6640625" style="1495" customWidth="1"/>
    <col min="770" max="770" width="4.6640625" style="1495" customWidth="1"/>
    <col min="771" max="771" width="42.6640625" style="1495" customWidth="1"/>
    <col min="772" max="772" width="6.6640625" style="1495" customWidth="1"/>
    <col min="773" max="773" width="14.6640625" style="1495" customWidth="1"/>
    <col min="774" max="774" width="41" style="1495" customWidth="1"/>
    <col min="775" max="775" width="8.44140625" style="1495" customWidth="1"/>
    <col min="776" max="776" width="14.21875" style="1495" customWidth="1"/>
    <col min="777" max="777" width="2.21875" style="1495" customWidth="1"/>
    <col min="778" max="778" width="3.6640625" style="1495" customWidth="1"/>
    <col min="779" max="1024" width="11.44140625" style="1495"/>
    <col min="1025" max="1025" width="2.6640625" style="1495" customWidth="1"/>
    <col min="1026" max="1026" width="4.6640625" style="1495" customWidth="1"/>
    <col min="1027" max="1027" width="42.6640625" style="1495" customWidth="1"/>
    <col min="1028" max="1028" width="6.6640625" style="1495" customWidth="1"/>
    <col min="1029" max="1029" width="14.6640625" style="1495" customWidth="1"/>
    <col min="1030" max="1030" width="41" style="1495" customWidth="1"/>
    <col min="1031" max="1031" width="8.44140625" style="1495" customWidth="1"/>
    <col min="1032" max="1032" width="14.21875" style="1495" customWidth="1"/>
    <col min="1033" max="1033" width="2.21875" style="1495" customWidth="1"/>
    <col min="1034" max="1034" width="3.6640625" style="1495" customWidth="1"/>
    <col min="1035" max="1280" width="11.44140625" style="1495"/>
    <col min="1281" max="1281" width="2.6640625" style="1495" customWidth="1"/>
    <col min="1282" max="1282" width="4.6640625" style="1495" customWidth="1"/>
    <col min="1283" max="1283" width="42.6640625" style="1495" customWidth="1"/>
    <col min="1284" max="1284" width="6.6640625" style="1495" customWidth="1"/>
    <col min="1285" max="1285" width="14.6640625" style="1495" customWidth="1"/>
    <col min="1286" max="1286" width="41" style="1495" customWidth="1"/>
    <col min="1287" max="1287" width="8.44140625" style="1495" customWidth="1"/>
    <col min="1288" max="1288" width="14.21875" style="1495" customWidth="1"/>
    <col min="1289" max="1289" width="2.21875" style="1495" customWidth="1"/>
    <col min="1290" max="1290" width="3.6640625" style="1495" customWidth="1"/>
    <col min="1291" max="1536" width="11.44140625" style="1495"/>
    <col min="1537" max="1537" width="2.6640625" style="1495" customWidth="1"/>
    <col min="1538" max="1538" width="4.6640625" style="1495" customWidth="1"/>
    <col min="1539" max="1539" width="42.6640625" style="1495" customWidth="1"/>
    <col min="1540" max="1540" width="6.6640625" style="1495" customWidth="1"/>
    <col min="1541" max="1541" width="14.6640625" style="1495" customWidth="1"/>
    <col min="1542" max="1542" width="41" style="1495" customWidth="1"/>
    <col min="1543" max="1543" width="8.44140625" style="1495" customWidth="1"/>
    <col min="1544" max="1544" width="14.21875" style="1495" customWidth="1"/>
    <col min="1545" max="1545" width="2.21875" style="1495" customWidth="1"/>
    <col min="1546" max="1546" width="3.6640625" style="1495" customWidth="1"/>
    <col min="1547" max="1792" width="11.44140625" style="1495"/>
    <col min="1793" max="1793" width="2.6640625" style="1495" customWidth="1"/>
    <col min="1794" max="1794" width="4.6640625" style="1495" customWidth="1"/>
    <col min="1795" max="1795" width="42.6640625" style="1495" customWidth="1"/>
    <col min="1796" max="1796" width="6.6640625" style="1495" customWidth="1"/>
    <col min="1797" max="1797" width="14.6640625" style="1495" customWidth="1"/>
    <col min="1798" max="1798" width="41" style="1495" customWidth="1"/>
    <col min="1799" max="1799" width="8.44140625" style="1495" customWidth="1"/>
    <col min="1800" max="1800" width="14.21875" style="1495" customWidth="1"/>
    <col min="1801" max="1801" width="2.21875" style="1495" customWidth="1"/>
    <col min="1802" max="1802" width="3.6640625" style="1495" customWidth="1"/>
    <col min="1803" max="2048" width="11.44140625" style="1495"/>
    <col min="2049" max="2049" width="2.6640625" style="1495" customWidth="1"/>
    <col min="2050" max="2050" width="4.6640625" style="1495" customWidth="1"/>
    <col min="2051" max="2051" width="42.6640625" style="1495" customWidth="1"/>
    <col min="2052" max="2052" width="6.6640625" style="1495" customWidth="1"/>
    <col min="2053" max="2053" width="14.6640625" style="1495" customWidth="1"/>
    <col min="2054" max="2054" width="41" style="1495" customWidth="1"/>
    <col min="2055" max="2055" width="8.44140625" style="1495" customWidth="1"/>
    <col min="2056" max="2056" width="14.21875" style="1495" customWidth="1"/>
    <col min="2057" max="2057" width="2.21875" style="1495" customWidth="1"/>
    <col min="2058" max="2058" width="3.6640625" style="1495" customWidth="1"/>
    <col min="2059" max="2304" width="11.44140625" style="1495"/>
    <col min="2305" max="2305" width="2.6640625" style="1495" customWidth="1"/>
    <col min="2306" max="2306" width="4.6640625" style="1495" customWidth="1"/>
    <col min="2307" max="2307" width="42.6640625" style="1495" customWidth="1"/>
    <col min="2308" max="2308" width="6.6640625" style="1495" customWidth="1"/>
    <col min="2309" max="2309" width="14.6640625" style="1495" customWidth="1"/>
    <col min="2310" max="2310" width="41" style="1495" customWidth="1"/>
    <col min="2311" max="2311" width="8.44140625" style="1495" customWidth="1"/>
    <col min="2312" max="2312" width="14.21875" style="1495" customWidth="1"/>
    <col min="2313" max="2313" width="2.21875" style="1495" customWidth="1"/>
    <col min="2314" max="2314" width="3.6640625" style="1495" customWidth="1"/>
    <col min="2315" max="2560" width="11.44140625" style="1495"/>
    <col min="2561" max="2561" width="2.6640625" style="1495" customWidth="1"/>
    <col min="2562" max="2562" width="4.6640625" style="1495" customWidth="1"/>
    <col min="2563" max="2563" width="42.6640625" style="1495" customWidth="1"/>
    <col min="2564" max="2564" width="6.6640625" style="1495" customWidth="1"/>
    <col min="2565" max="2565" width="14.6640625" style="1495" customWidth="1"/>
    <col min="2566" max="2566" width="41" style="1495" customWidth="1"/>
    <col min="2567" max="2567" width="8.44140625" style="1495" customWidth="1"/>
    <col min="2568" max="2568" width="14.21875" style="1495" customWidth="1"/>
    <col min="2569" max="2569" width="2.21875" style="1495" customWidth="1"/>
    <col min="2570" max="2570" width="3.6640625" style="1495" customWidth="1"/>
    <col min="2571" max="2816" width="11.44140625" style="1495"/>
    <col min="2817" max="2817" width="2.6640625" style="1495" customWidth="1"/>
    <col min="2818" max="2818" width="4.6640625" style="1495" customWidth="1"/>
    <col min="2819" max="2819" width="42.6640625" style="1495" customWidth="1"/>
    <col min="2820" max="2820" width="6.6640625" style="1495" customWidth="1"/>
    <col min="2821" max="2821" width="14.6640625" style="1495" customWidth="1"/>
    <col min="2822" max="2822" width="41" style="1495" customWidth="1"/>
    <col min="2823" max="2823" width="8.44140625" style="1495" customWidth="1"/>
    <col min="2824" max="2824" width="14.21875" style="1495" customWidth="1"/>
    <col min="2825" max="2825" width="2.21875" style="1495" customWidth="1"/>
    <col min="2826" max="2826" width="3.6640625" style="1495" customWidth="1"/>
    <col min="2827" max="3072" width="11.44140625" style="1495"/>
    <col min="3073" max="3073" width="2.6640625" style="1495" customWidth="1"/>
    <col min="3074" max="3074" width="4.6640625" style="1495" customWidth="1"/>
    <col min="3075" max="3075" width="42.6640625" style="1495" customWidth="1"/>
    <col min="3076" max="3076" width="6.6640625" style="1495" customWidth="1"/>
    <col min="3077" max="3077" width="14.6640625" style="1495" customWidth="1"/>
    <col min="3078" max="3078" width="41" style="1495" customWidth="1"/>
    <col min="3079" max="3079" width="8.44140625" style="1495" customWidth="1"/>
    <col min="3080" max="3080" width="14.21875" style="1495" customWidth="1"/>
    <col min="3081" max="3081" width="2.21875" style="1495" customWidth="1"/>
    <col min="3082" max="3082" width="3.6640625" style="1495" customWidth="1"/>
    <col min="3083" max="3328" width="11.44140625" style="1495"/>
    <col min="3329" max="3329" width="2.6640625" style="1495" customWidth="1"/>
    <col min="3330" max="3330" width="4.6640625" style="1495" customWidth="1"/>
    <col min="3331" max="3331" width="42.6640625" style="1495" customWidth="1"/>
    <col min="3332" max="3332" width="6.6640625" style="1495" customWidth="1"/>
    <col min="3333" max="3333" width="14.6640625" style="1495" customWidth="1"/>
    <col min="3334" max="3334" width="41" style="1495" customWidth="1"/>
    <col min="3335" max="3335" width="8.44140625" style="1495" customWidth="1"/>
    <col min="3336" max="3336" width="14.21875" style="1495" customWidth="1"/>
    <col min="3337" max="3337" width="2.21875" style="1495" customWidth="1"/>
    <col min="3338" max="3338" width="3.6640625" style="1495" customWidth="1"/>
    <col min="3339" max="3584" width="11.44140625" style="1495"/>
    <col min="3585" max="3585" width="2.6640625" style="1495" customWidth="1"/>
    <col min="3586" max="3586" width="4.6640625" style="1495" customWidth="1"/>
    <col min="3587" max="3587" width="42.6640625" style="1495" customWidth="1"/>
    <col min="3588" max="3588" width="6.6640625" style="1495" customWidth="1"/>
    <col min="3589" max="3589" width="14.6640625" style="1495" customWidth="1"/>
    <col min="3590" max="3590" width="41" style="1495" customWidth="1"/>
    <col min="3591" max="3591" width="8.44140625" style="1495" customWidth="1"/>
    <col min="3592" max="3592" width="14.21875" style="1495" customWidth="1"/>
    <col min="3593" max="3593" width="2.21875" style="1495" customWidth="1"/>
    <col min="3594" max="3594" width="3.6640625" style="1495" customWidth="1"/>
    <col min="3595" max="3840" width="11.44140625" style="1495"/>
    <col min="3841" max="3841" width="2.6640625" style="1495" customWidth="1"/>
    <col min="3842" max="3842" width="4.6640625" style="1495" customWidth="1"/>
    <col min="3843" max="3843" width="42.6640625" style="1495" customWidth="1"/>
    <col min="3844" max="3844" width="6.6640625" style="1495" customWidth="1"/>
    <col min="3845" max="3845" width="14.6640625" style="1495" customWidth="1"/>
    <col min="3846" max="3846" width="41" style="1495" customWidth="1"/>
    <col min="3847" max="3847" width="8.44140625" style="1495" customWidth="1"/>
    <col min="3848" max="3848" width="14.21875" style="1495" customWidth="1"/>
    <col min="3849" max="3849" width="2.21875" style="1495" customWidth="1"/>
    <col min="3850" max="3850" width="3.6640625" style="1495" customWidth="1"/>
    <col min="3851" max="4096" width="11.44140625" style="1495"/>
    <col min="4097" max="4097" width="2.6640625" style="1495" customWidth="1"/>
    <col min="4098" max="4098" width="4.6640625" style="1495" customWidth="1"/>
    <col min="4099" max="4099" width="42.6640625" style="1495" customWidth="1"/>
    <col min="4100" max="4100" width="6.6640625" style="1495" customWidth="1"/>
    <col min="4101" max="4101" width="14.6640625" style="1495" customWidth="1"/>
    <col min="4102" max="4102" width="41" style="1495" customWidth="1"/>
    <col min="4103" max="4103" width="8.44140625" style="1495" customWidth="1"/>
    <col min="4104" max="4104" width="14.21875" style="1495" customWidth="1"/>
    <col min="4105" max="4105" width="2.21875" style="1495" customWidth="1"/>
    <col min="4106" max="4106" width="3.6640625" style="1495" customWidth="1"/>
    <col min="4107" max="4352" width="11.44140625" style="1495"/>
    <col min="4353" max="4353" width="2.6640625" style="1495" customWidth="1"/>
    <col min="4354" max="4354" width="4.6640625" style="1495" customWidth="1"/>
    <col min="4355" max="4355" width="42.6640625" style="1495" customWidth="1"/>
    <col min="4356" max="4356" width="6.6640625" style="1495" customWidth="1"/>
    <col min="4357" max="4357" width="14.6640625" style="1495" customWidth="1"/>
    <col min="4358" max="4358" width="41" style="1495" customWidth="1"/>
    <col min="4359" max="4359" width="8.44140625" style="1495" customWidth="1"/>
    <col min="4360" max="4360" width="14.21875" style="1495" customWidth="1"/>
    <col min="4361" max="4361" width="2.21875" style="1495" customWidth="1"/>
    <col min="4362" max="4362" width="3.6640625" style="1495" customWidth="1"/>
    <col min="4363" max="4608" width="11.44140625" style="1495"/>
    <col min="4609" max="4609" width="2.6640625" style="1495" customWidth="1"/>
    <col min="4610" max="4610" width="4.6640625" style="1495" customWidth="1"/>
    <col min="4611" max="4611" width="42.6640625" style="1495" customWidth="1"/>
    <col min="4612" max="4612" width="6.6640625" style="1495" customWidth="1"/>
    <col min="4613" max="4613" width="14.6640625" style="1495" customWidth="1"/>
    <col min="4614" max="4614" width="41" style="1495" customWidth="1"/>
    <col min="4615" max="4615" width="8.44140625" style="1495" customWidth="1"/>
    <col min="4616" max="4616" width="14.21875" style="1495" customWidth="1"/>
    <col min="4617" max="4617" width="2.21875" style="1495" customWidth="1"/>
    <col min="4618" max="4618" width="3.6640625" style="1495" customWidth="1"/>
    <col min="4619" max="4864" width="11.44140625" style="1495"/>
    <col min="4865" max="4865" width="2.6640625" style="1495" customWidth="1"/>
    <col min="4866" max="4866" width="4.6640625" style="1495" customWidth="1"/>
    <col min="4867" max="4867" width="42.6640625" style="1495" customWidth="1"/>
    <col min="4868" max="4868" width="6.6640625" style="1495" customWidth="1"/>
    <col min="4869" max="4869" width="14.6640625" style="1495" customWidth="1"/>
    <col min="4870" max="4870" width="41" style="1495" customWidth="1"/>
    <col min="4871" max="4871" width="8.44140625" style="1495" customWidth="1"/>
    <col min="4872" max="4872" width="14.21875" style="1495" customWidth="1"/>
    <col min="4873" max="4873" width="2.21875" style="1495" customWidth="1"/>
    <col min="4874" max="4874" width="3.6640625" style="1495" customWidth="1"/>
    <col min="4875" max="5120" width="11.44140625" style="1495"/>
    <col min="5121" max="5121" width="2.6640625" style="1495" customWidth="1"/>
    <col min="5122" max="5122" width="4.6640625" style="1495" customWidth="1"/>
    <col min="5123" max="5123" width="42.6640625" style="1495" customWidth="1"/>
    <col min="5124" max="5124" width="6.6640625" style="1495" customWidth="1"/>
    <col min="5125" max="5125" width="14.6640625" style="1495" customWidth="1"/>
    <col min="5126" max="5126" width="41" style="1495" customWidth="1"/>
    <col min="5127" max="5127" width="8.44140625" style="1495" customWidth="1"/>
    <col min="5128" max="5128" width="14.21875" style="1495" customWidth="1"/>
    <col min="5129" max="5129" width="2.21875" style="1495" customWidth="1"/>
    <col min="5130" max="5130" width="3.6640625" style="1495" customWidth="1"/>
    <col min="5131" max="5376" width="11.44140625" style="1495"/>
    <col min="5377" max="5377" width="2.6640625" style="1495" customWidth="1"/>
    <col min="5378" max="5378" width="4.6640625" style="1495" customWidth="1"/>
    <col min="5379" max="5379" width="42.6640625" style="1495" customWidth="1"/>
    <col min="5380" max="5380" width="6.6640625" style="1495" customWidth="1"/>
    <col min="5381" max="5381" width="14.6640625" style="1495" customWidth="1"/>
    <col min="5382" max="5382" width="41" style="1495" customWidth="1"/>
    <col min="5383" max="5383" width="8.44140625" style="1495" customWidth="1"/>
    <col min="5384" max="5384" width="14.21875" style="1495" customWidth="1"/>
    <col min="5385" max="5385" width="2.21875" style="1495" customWidth="1"/>
    <col min="5386" max="5386" width="3.6640625" style="1495" customWidth="1"/>
    <col min="5387" max="5632" width="11.44140625" style="1495"/>
    <col min="5633" max="5633" width="2.6640625" style="1495" customWidth="1"/>
    <col min="5634" max="5634" width="4.6640625" style="1495" customWidth="1"/>
    <col min="5635" max="5635" width="42.6640625" style="1495" customWidth="1"/>
    <col min="5636" max="5636" width="6.6640625" style="1495" customWidth="1"/>
    <col min="5637" max="5637" width="14.6640625" style="1495" customWidth="1"/>
    <col min="5638" max="5638" width="41" style="1495" customWidth="1"/>
    <col min="5639" max="5639" width="8.44140625" style="1495" customWidth="1"/>
    <col min="5640" max="5640" width="14.21875" style="1495" customWidth="1"/>
    <col min="5641" max="5641" width="2.21875" style="1495" customWidth="1"/>
    <col min="5642" max="5642" width="3.6640625" style="1495" customWidth="1"/>
    <col min="5643" max="5888" width="11.44140625" style="1495"/>
    <col min="5889" max="5889" width="2.6640625" style="1495" customWidth="1"/>
    <col min="5890" max="5890" width="4.6640625" style="1495" customWidth="1"/>
    <col min="5891" max="5891" width="42.6640625" style="1495" customWidth="1"/>
    <col min="5892" max="5892" width="6.6640625" style="1495" customWidth="1"/>
    <col min="5893" max="5893" width="14.6640625" style="1495" customWidth="1"/>
    <col min="5894" max="5894" width="41" style="1495" customWidth="1"/>
    <col min="5895" max="5895" width="8.44140625" style="1495" customWidth="1"/>
    <col min="5896" max="5896" width="14.21875" style="1495" customWidth="1"/>
    <col min="5897" max="5897" width="2.21875" style="1495" customWidth="1"/>
    <col min="5898" max="5898" width="3.6640625" style="1495" customWidth="1"/>
    <col min="5899" max="6144" width="11.44140625" style="1495"/>
    <col min="6145" max="6145" width="2.6640625" style="1495" customWidth="1"/>
    <col min="6146" max="6146" width="4.6640625" style="1495" customWidth="1"/>
    <col min="6147" max="6147" width="42.6640625" style="1495" customWidth="1"/>
    <col min="6148" max="6148" width="6.6640625" style="1495" customWidth="1"/>
    <col min="6149" max="6149" width="14.6640625" style="1495" customWidth="1"/>
    <col min="6150" max="6150" width="41" style="1495" customWidth="1"/>
    <col min="6151" max="6151" width="8.44140625" style="1495" customWidth="1"/>
    <col min="6152" max="6152" width="14.21875" style="1495" customWidth="1"/>
    <col min="6153" max="6153" width="2.21875" style="1495" customWidth="1"/>
    <col min="6154" max="6154" width="3.6640625" style="1495" customWidth="1"/>
    <col min="6155" max="6400" width="11.44140625" style="1495"/>
    <col min="6401" max="6401" width="2.6640625" style="1495" customWidth="1"/>
    <col min="6402" max="6402" width="4.6640625" style="1495" customWidth="1"/>
    <col min="6403" max="6403" width="42.6640625" style="1495" customWidth="1"/>
    <col min="6404" max="6404" width="6.6640625" style="1495" customWidth="1"/>
    <col min="6405" max="6405" width="14.6640625" style="1495" customWidth="1"/>
    <col min="6406" max="6406" width="41" style="1495" customWidth="1"/>
    <col min="6407" max="6407" width="8.44140625" style="1495" customWidth="1"/>
    <col min="6408" max="6408" width="14.21875" style="1495" customWidth="1"/>
    <col min="6409" max="6409" width="2.21875" style="1495" customWidth="1"/>
    <col min="6410" max="6410" width="3.6640625" style="1495" customWidth="1"/>
    <col min="6411" max="6656" width="11.44140625" style="1495"/>
    <col min="6657" max="6657" width="2.6640625" style="1495" customWidth="1"/>
    <col min="6658" max="6658" width="4.6640625" style="1495" customWidth="1"/>
    <col min="6659" max="6659" width="42.6640625" style="1495" customWidth="1"/>
    <col min="6660" max="6660" width="6.6640625" style="1495" customWidth="1"/>
    <col min="6661" max="6661" width="14.6640625" style="1495" customWidth="1"/>
    <col min="6662" max="6662" width="41" style="1495" customWidth="1"/>
    <col min="6663" max="6663" width="8.44140625" style="1495" customWidth="1"/>
    <col min="6664" max="6664" width="14.21875" style="1495" customWidth="1"/>
    <col min="6665" max="6665" width="2.21875" style="1495" customWidth="1"/>
    <col min="6666" max="6666" width="3.6640625" style="1495" customWidth="1"/>
    <col min="6667" max="6912" width="11.44140625" style="1495"/>
    <col min="6913" max="6913" width="2.6640625" style="1495" customWidth="1"/>
    <col min="6914" max="6914" width="4.6640625" style="1495" customWidth="1"/>
    <col min="6915" max="6915" width="42.6640625" style="1495" customWidth="1"/>
    <col min="6916" max="6916" width="6.6640625" style="1495" customWidth="1"/>
    <col min="6917" max="6917" width="14.6640625" style="1495" customWidth="1"/>
    <col min="6918" max="6918" width="41" style="1495" customWidth="1"/>
    <col min="6919" max="6919" width="8.44140625" style="1495" customWidth="1"/>
    <col min="6920" max="6920" width="14.21875" style="1495" customWidth="1"/>
    <col min="6921" max="6921" width="2.21875" style="1495" customWidth="1"/>
    <col min="6922" max="6922" width="3.6640625" style="1495" customWidth="1"/>
    <col min="6923" max="7168" width="11.44140625" style="1495"/>
    <col min="7169" max="7169" width="2.6640625" style="1495" customWidth="1"/>
    <col min="7170" max="7170" width="4.6640625" style="1495" customWidth="1"/>
    <col min="7171" max="7171" width="42.6640625" style="1495" customWidth="1"/>
    <col min="7172" max="7172" width="6.6640625" style="1495" customWidth="1"/>
    <col min="7173" max="7173" width="14.6640625" style="1495" customWidth="1"/>
    <col min="7174" max="7174" width="41" style="1495" customWidth="1"/>
    <col min="7175" max="7175" width="8.44140625" style="1495" customWidth="1"/>
    <col min="7176" max="7176" width="14.21875" style="1495" customWidth="1"/>
    <col min="7177" max="7177" width="2.21875" style="1495" customWidth="1"/>
    <col min="7178" max="7178" width="3.6640625" style="1495" customWidth="1"/>
    <col min="7179" max="7424" width="11.44140625" style="1495"/>
    <col min="7425" max="7425" width="2.6640625" style="1495" customWidth="1"/>
    <col min="7426" max="7426" width="4.6640625" style="1495" customWidth="1"/>
    <col min="7427" max="7427" width="42.6640625" style="1495" customWidth="1"/>
    <col min="7428" max="7428" width="6.6640625" style="1495" customWidth="1"/>
    <col min="7429" max="7429" width="14.6640625" style="1495" customWidth="1"/>
    <col min="7430" max="7430" width="41" style="1495" customWidth="1"/>
    <col min="7431" max="7431" width="8.44140625" style="1495" customWidth="1"/>
    <col min="7432" max="7432" width="14.21875" style="1495" customWidth="1"/>
    <col min="7433" max="7433" width="2.21875" style="1495" customWidth="1"/>
    <col min="7434" max="7434" width="3.6640625" style="1495" customWidth="1"/>
    <col min="7435" max="7680" width="11.44140625" style="1495"/>
    <col min="7681" max="7681" width="2.6640625" style="1495" customWidth="1"/>
    <col min="7682" max="7682" width="4.6640625" style="1495" customWidth="1"/>
    <col min="7683" max="7683" width="42.6640625" style="1495" customWidth="1"/>
    <col min="7684" max="7684" width="6.6640625" style="1495" customWidth="1"/>
    <col min="7685" max="7685" width="14.6640625" style="1495" customWidth="1"/>
    <col min="7686" max="7686" width="41" style="1495" customWidth="1"/>
    <col min="7687" max="7687" width="8.44140625" style="1495" customWidth="1"/>
    <col min="7688" max="7688" width="14.21875" style="1495" customWidth="1"/>
    <col min="7689" max="7689" width="2.21875" style="1495" customWidth="1"/>
    <col min="7690" max="7690" width="3.6640625" style="1495" customWidth="1"/>
    <col min="7691" max="7936" width="11.44140625" style="1495"/>
    <col min="7937" max="7937" width="2.6640625" style="1495" customWidth="1"/>
    <col min="7938" max="7938" width="4.6640625" style="1495" customWidth="1"/>
    <col min="7939" max="7939" width="42.6640625" style="1495" customWidth="1"/>
    <col min="7940" max="7940" width="6.6640625" style="1495" customWidth="1"/>
    <col min="7941" max="7941" width="14.6640625" style="1495" customWidth="1"/>
    <col min="7942" max="7942" width="41" style="1495" customWidth="1"/>
    <col min="7943" max="7943" width="8.44140625" style="1495" customWidth="1"/>
    <col min="7944" max="7944" width="14.21875" style="1495" customWidth="1"/>
    <col min="7945" max="7945" width="2.21875" style="1495" customWidth="1"/>
    <col min="7946" max="7946" width="3.6640625" style="1495" customWidth="1"/>
    <col min="7947" max="8192" width="11.44140625" style="1495"/>
    <col min="8193" max="8193" width="2.6640625" style="1495" customWidth="1"/>
    <col min="8194" max="8194" width="4.6640625" style="1495" customWidth="1"/>
    <col min="8195" max="8195" width="42.6640625" style="1495" customWidth="1"/>
    <col min="8196" max="8196" width="6.6640625" style="1495" customWidth="1"/>
    <col min="8197" max="8197" width="14.6640625" style="1495" customWidth="1"/>
    <col min="8198" max="8198" width="41" style="1495" customWidth="1"/>
    <col min="8199" max="8199" width="8.44140625" style="1495" customWidth="1"/>
    <col min="8200" max="8200" width="14.21875" style="1495" customWidth="1"/>
    <col min="8201" max="8201" width="2.21875" style="1495" customWidth="1"/>
    <col min="8202" max="8202" width="3.6640625" style="1495" customWidth="1"/>
    <col min="8203" max="8448" width="11.44140625" style="1495"/>
    <col min="8449" max="8449" width="2.6640625" style="1495" customWidth="1"/>
    <col min="8450" max="8450" width="4.6640625" style="1495" customWidth="1"/>
    <col min="8451" max="8451" width="42.6640625" style="1495" customWidth="1"/>
    <col min="8452" max="8452" width="6.6640625" style="1495" customWidth="1"/>
    <col min="8453" max="8453" width="14.6640625" style="1495" customWidth="1"/>
    <col min="8454" max="8454" width="41" style="1495" customWidth="1"/>
    <col min="8455" max="8455" width="8.44140625" style="1495" customWidth="1"/>
    <col min="8456" max="8456" width="14.21875" style="1495" customWidth="1"/>
    <col min="8457" max="8457" width="2.21875" style="1495" customWidth="1"/>
    <col min="8458" max="8458" width="3.6640625" style="1495" customWidth="1"/>
    <col min="8459" max="8704" width="11.44140625" style="1495"/>
    <col min="8705" max="8705" width="2.6640625" style="1495" customWidth="1"/>
    <col min="8706" max="8706" width="4.6640625" style="1495" customWidth="1"/>
    <col min="8707" max="8707" width="42.6640625" style="1495" customWidth="1"/>
    <col min="8708" max="8708" width="6.6640625" style="1495" customWidth="1"/>
    <col min="8709" max="8709" width="14.6640625" style="1495" customWidth="1"/>
    <col min="8710" max="8710" width="41" style="1495" customWidth="1"/>
    <col min="8711" max="8711" width="8.44140625" style="1495" customWidth="1"/>
    <col min="8712" max="8712" width="14.21875" style="1495" customWidth="1"/>
    <col min="8713" max="8713" width="2.21875" style="1495" customWidth="1"/>
    <col min="8714" max="8714" width="3.6640625" style="1495" customWidth="1"/>
    <col min="8715" max="8960" width="11.44140625" style="1495"/>
    <col min="8961" max="8961" width="2.6640625" style="1495" customWidth="1"/>
    <col min="8962" max="8962" width="4.6640625" style="1495" customWidth="1"/>
    <col min="8963" max="8963" width="42.6640625" style="1495" customWidth="1"/>
    <col min="8964" max="8964" width="6.6640625" style="1495" customWidth="1"/>
    <col min="8965" max="8965" width="14.6640625" style="1495" customWidth="1"/>
    <col min="8966" max="8966" width="41" style="1495" customWidth="1"/>
    <col min="8967" max="8967" width="8.44140625" style="1495" customWidth="1"/>
    <col min="8968" max="8968" width="14.21875" style="1495" customWidth="1"/>
    <col min="8969" max="8969" width="2.21875" style="1495" customWidth="1"/>
    <col min="8970" max="8970" width="3.6640625" style="1495" customWidth="1"/>
    <col min="8971" max="9216" width="11.44140625" style="1495"/>
    <col min="9217" max="9217" width="2.6640625" style="1495" customWidth="1"/>
    <col min="9218" max="9218" width="4.6640625" style="1495" customWidth="1"/>
    <col min="9219" max="9219" width="42.6640625" style="1495" customWidth="1"/>
    <col min="9220" max="9220" width="6.6640625" style="1495" customWidth="1"/>
    <col min="9221" max="9221" width="14.6640625" style="1495" customWidth="1"/>
    <col min="9222" max="9222" width="41" style="1495" customWidth="1"/>
    <col min="9223" max="9223" width="8.44140625" style="1495" customWidth="1"/>
    <col min="9224" max="9224" width="14.21875" style="1495" customWidth="1"/>
    <col min="9225" max="9225" width="2.21875" style="1495" customWidth="1"/>
    <col min="9226" max="9226" width="3.6640625" style="1495" customWidth="1"/>
    <col min="9227" max="9472" width="11.44140625" style="1495"/>
    <col min="9473" max="9473" width="2.6640625" style="1495" customWidth="1"/>
    <col min="9474" max="9474" width="4.6640625" style="1495" customWidth="1"/>
    <col min="9475" max="9475" width="42.6640625" style="1495" customWidth="1"/>
    <col min="9476" max="9476" width="6.6640625" style="1495" customWidth="1"/>
    <col min="9477" max="9477" width="14.6640625" style="1495" customWidth="1"/>
    <col min="9478" max="9478" width="41" style="1495" customWidth="1"/>
    <col min="9479" max="9479" width="8.44140625" style="1495" customWidth="1"/>
    <col min="9480" max="9480" width="14.21875" style="1495" customWidth="1"/>
    <col min="9481" max="9481" width="2.21875" style="1495" customWidth="1"/>
    <col min="9482" max="9482" width="3.6640625" style="1495" customWidth="1"/>
    <col min="9483" max="9728" width="11.44140625" style="1495"/>
    <col min="9729" max="9729" width="2.6640625" style="1495" customWidth="1"/>
    <col min="9730" max="9730" width="4.6640625" style="1495" customWidth="1"/>
    <col min="9731" max="9731" width="42.6640625" style="1495" customWidth="1"/>
    <col min="9732" max="9732" width="6.6640625" style="1495" customWidth="1"/>
    <col min="9733" max="9733" width="14.6640625" style="1495" customWidth="1"/>
    <col min="9734" max="9734" width="41" style="1495" customWidth="1"/>
    <col min="9735" max="9735" width="8.44140625" style="1495" customWidth="1"/>
    <col min="9736" max="9736" width="14.21875" style="1495" customWidth="1"/>
    <col min="9737" max="9737" width="2.21875" style="1495" customWidth="1"/>
    <col min="9738" max="9738" width="3.6640625" style="1495" customWidth="1"/>
    <col min="9739" max="9984" width="11.44140625" style="1495"/>
    <col min="9985" max="9985" width="2.6640625" style="1495" customWidth="1"/>
    <col min="9986" max="9986" width="4.6640625" style="1495" customWidth="1"/>
    <col min="9987" max="9987" width="42.6640625" style="1495" customWidth="1"/>
    <col min="9988" max="9988" width="6.6640625" style="1495" customWidth="1"/>
    <col min="9989" max="9989" width="14.6640625" style="1495" customWidth="1"/>
    <col min="9990" max="9990" width="41" style="1495" customWidth="1"/>
    <col min="9991" max="9991" width="8.44140625" style="1495" customWidth="1"/>
    <col min="9992" max="9992" width="14.21875" style="1495" customWidth="1"/>
    <col min="9993" max="9993" width="2.21875" style="1495" customWidth="1"/>
    <col min="9994" max="9994" width="3.6640625" style="1495" customWidth="1"/>
    <col min="9995" max="10240" width="11.44140625" style="1495"/>
    <col min="10241" max="10241" width="2.6640625" style="1495" customWidth="1"/>
    <col min="10242" max="10242" width="4.6640625" style="1495" customWidth="1"/>
    <col min="10243" max="10243" width="42.6640625" style="1495" customWidth="1"/>
    <col min="10244" max="10244" width="6.6640625" style="1495" customWidth="1"/>
    <col min="10245" max="10245" width="14.6640625" style="1495" customWidth="1"/>
    <col min="10246" max="10246" width="41" style="1495" customWidth="1"/>
    <col min="10247" max="10247" width="8.44140625" style="1495" customWidth="1"/>
    <col min="10248" max="10248" width="14.21875" style="1495" customWidth="1"/>
    <col min="10249" max="10249" width="2.21875" style="1495" customWidth="1"/>
    <col min="10250" max="10250" width="3.6640625" style="1495" customWidth="1"/>
    <col min="10251" max="10496" width="11.44140625" style="1495"/>
    <col min="10497" max="10497" width="2.6640625" style="1495" customWidth="1"/>
    <col min="10498" max="10498" width="4.6640625" style="1495" customWidth="1"/>
    <col min="10499" max="10499" width="42.6640625" style="1495" customWidth="1"/>
    <col min="10500" max="10500" width="6.6640625" style="1495" customWidth="1"/>
    <col min="10501" max="10501" width="14.6640625" style="1495" customWidth="1"/>
    <col min="10502" max="10502" width="41" style="1495" customWidth="1"/>
    <col min="10503" max="10503" width="8.44140625" style="1495" customWidth="1"/>
    <col min="10504" max="10504" width="14.21875" style="1495" customWidth="1"/>
    <col min="10505" max="10505" width="2.21875" style="1495" customWidth="1"/>
    <col min="10506" max="10506" width="3.6640625" style="1495" customWidth="1"/>
    <col min="10507" max="10752" width="11.44140625" style="1495"/>
    <col min="10753" max="10753" width="2.6640625" style="1495" customWidth="1"/>
    <col min="10754" max="10754" width="4.6640625" style="1495" customWidth="1"/>
    <col min="10755" max="10755" width="42.6640625" style="1495" customWidth="1"/>
    <col min="10756" max="10756" width="6.6640625" style="1495" customWidth="1"/>
    <col min="10757" max="10757" width="14.6640625" style="1495" customWidth="1"/>
    <col min="10758" max="10758" width="41" style="1495" customWidth="1"/>
    <col min="10759" max="10759" width="8.44140625" style="1495" customWidth="1"/>
    <col min="10760" max="10760" width="14.21875" style="1495" customWidth="1"/>
    <col min="10761" max="10761" width="2.21875" style="1495" customWidth="1"/>
    <col min="10762" max="10762" width="3.6640625" style="1495" customWidth="1"/>
    <col min="10763" max="11008" width="11.44140625" style="1495"/>
    <col min="11009" max="11009" width="2.6640625" style="1495" customWidth="1"/>
    <col min="11010" max="11010" width="4.6640625" style="1495" customWidth="1"/>
    <col min="11011" max="11011" width="42.6640625" style="1495" customWidth="1"/>
    <col min="11012" max="11012" width="6.6640625" style="1495" customWidth="1"/>
    <col min="11013" max="11013" width="14.6640625" style="1495" customWidth="1"/>
    <col min="11014" max="11014" width="41" style="1495" customWidth="1"/>
    <col min="11015" max="11015" width="8.44140625" style="1495" customWidth="1"/>
    <col min="11016" max="11016" width="14.21875" style="1495" customWidth="1"/>
    <col min="11017" max="11017" width="2.21875" style="1495" customWidth="1"/>
    <col min="11018" max="11018" width="3.6640625" style="1495" customWidth="1"/>
    <col min="11019" max="11264" width="11.44140625" style="1495"/>
    <col min="11265" max="11265" width="2.6640625" style="1495" customWidth="1"/>
    <col min="11266" max="11266" width="4.6640625" style="1495" customWidth="1"/>
    <col min="11267" max="11267" width="42.6640625" style="1495" customWidth="1"/>
    <col min="11268" max="11268" width="6.6640625" style="1495" customWidth="1"/>
    <col min="11269" max="11269" width="14.6640625" style="1495" customWidth="1"/>
    <col min="11270" max="11270" width="41" style="1495" customWidth="1"/>
    <col min="11271" max="11271" width="8.44140625" style="1495" customWidth="1"/>
    <col min="11272" max="11272" width="14.21875" style="1495" customWidth="1"/>
    <col min="11273" max="11273" width="2.21875" style="1495" customWidth="1"/>
    <col min="11274" max="11274" width="3.6640625" style="1495" customWidth="1"/>
    <col min="11275" max="11520" width="11.44140625" style="1495"/>
    <col min="11521" max="11521" width="2.6640625" style="1495" customWidth="1"/>
    <col min="11522" max="11522" width="4.6640625" style="1495" customWidth="1"/>
    <col min="11523" max="11523" width="42.6640625" style="1495" customWidth="1"/>
    <col min="11524" max="11524" width="6.6640625" style="1495" customWidth="1"/>
    <col min="11525" max="11525" width="14.6640625" style="1495" customWidth="1"/>
    <col min="11526" max="11526" width="41" style="1495" customWidth="1"/>
    <col min="11527" max="11527" width="8.44140625" style="1495" customWidth="1"/>
    <col min="11528" max="11528" width="14.21875" style="1495" customWidth="1"/>
    <col min="11529" max="11529" width="2.21875" style="1495" customWidth="1"/>
    <col min="11530" max="11530" width="3.6640625" style="1495" customWidth="1"/>
    <col min="11531" max="11776" width="11.44140625" style="1495"/>
    <col min="11777" max="11777" width="2.6640625" style="1495" customWidth="1"/>
    <col min="11778" max="11778" width="4.6640625" style="1495" customWidth="1"/>
    <col min="11779" max="11779" width="42.6640625" style="1495" customWidth="1"/>
    <col min="11780" max="11780" width="6.6640625" style="1495" customWidth="1"/>
    <col min="11781" max="11781" width="14.6640625" style="1495" customWidth="1"/>
    <col min="11782" max="11782" width="41" style="1495" customWidth="1"/>
    <col min="11783" max="11783" width="8.44140625" style="1495" customWidth="1"/>
    <col min="11784" max="11784" width="14.21875" style="1495" customWidth="1"/>
    <col min="11785" max="11785" width="2.21875" style="1495" customWidth="1"/>
    <col min="11786" max="11786" width="3.6640625" style="1495" customWidth="1"/>
    <col min="11787" max="12032" width="11.44140625" style="1495"/>
    <col min="12033" max="12033" width="2.6640625" style="1495" customWidth="1"/>
    <col min="12034" max="12034" width="4.6640625" style="1495" customWidth="1"/>
    <col min="12035" max="12035" width="42.6640625" style="1495" customWidth="1"/>
    <col min="12036" max="12036" width="6.6640625" style="1495" customWidth="1"/>
    <col min="12037" max="12037" width="14.6640625" style="1495" customWidth="1"/>
    <col min="12038" max="12038" width="41" style="1495" customWidth="1"/>
    <col min="12039" max="12039" width="8.44140625" style="1495" customWidth="1"/>
    <col min="12040" max="12040" width="14.21875" style="1495" customWidth="1"/>
    <col min="12041" max="12041" width="2.21875" style="1495" customWidth="1"/>
    <col min="12042" max="12042" width="3.6640625" style="1495" customWidth="1"/>
    <col min="12043" max="12288" width="11.44140625" style="1495"/>
    <col min="12289" max="12289" width="2.6640625" style="1495" customWidth="1"/>
    <col min="12290" max="12290" width="4.6640625" style="1495" customWidth="1"/>
    <col min="12291" max="12291" width="42.6640625" style="1495" customWidth="1"/>
    <col min="12292" max="12292" width="6.6640625" style="1495" customWidth="1"/>
    <col min="12293" max="12293" width="14.6640625" style="1495" customWidth="1"/>
    <col min="12294" max="12294" width="41" style="1495" customWidth="1"/>
    <col min="12295" max="12295" width="8.44140625" style="1495" customWidth="1"/>
    <col min="12296" max="12296" width="14.21875" style="1495" customWidth="1"/>
    <col min="12297" max="12297" width="2.21875" style="1495" customWidth="1"/>
    <col min="12298" max="12298" width="3.6640625" style="1495" customWidth="1"/>
    <col min="12299" max="12544" width="11.44140625" style="1495"/>
    <col min="12545" max="12545" width="2.6640625" style="1495" customWidth="1"/>
    <col min="12546" max="12546" width="4.6640625" style="1495" customWidth="1"/>
    <col min="12547" max="12547" width="42.6640625" style="1495" customWidth="1"/>
    <col min="12548" max="12548" width="6.6640625" style="1495" customWidth="1"/>
    <col min="12549" max="12549" width="14.6640625" style="1495" customWidth="1"/>
    <col min="12550" max="12550" width="41" style="1495" customWidth="1"/>
    <col min="12551" max="12551" width="8.44140625" style="1495" customWidth="1"/>
    <col min="12552" max="12552" width="14.21875" style="1495" customWidth="1"/>
    <col min="12553" max="12553" width="2.21875" style="1495" customWidth="1"/>
    <col min="12554" max="12554" width="3.6640625" style="1495" customWidth="1"/>
    <col min="12555" max="12800" width="11.44140625" style="1495"/>
    <col min="12801" max="12801" width="2.6640625" style="1495" customWidth="1"/>
    <col min="12802" max="12802" width="4.6640625" style="1495" customWidth="1"/>
    <col min="12803" max="12803" width="42.6640625" style="1495" customWidth="1"/>
    <col min="12804" max="12804" width="6.6640625" style="1495" customWidth="1"/>
    <col min="12805" max="12805" width="14.6640625" style="1495" customWidth="1"/>
    <col min="12806" max="12806" width="41" style="1495" customWidth="1"/>
    <col min="12807" max="12807" width="8.44140625" style="1495" customWidth="1"/>
    <col min="12808" max="12808" width="14.21875" style="1495" customWidth="1"/>
    <col min="12809" max="12809" width="2.21875" style="1495" customWidth="1"/>
    <col min="12810" max="12810" width="3.6640625" style="1495" customWidth="1"/>
    <col min="12811" max="13056" width="11.44140625" style="1495"/>
    <col min="13057" max="13057" width="2.6640625" style="1495" customWidth="1"/>
    <col min="13058" max="13058" width="4.6640625" style="1495" customWidth="1"/>
    <col min="13059" max="13059" width="42.6640625" style="1495" customWidth="1"/>
    <col min="13060" max="13060" width="6.6640625" style="1495" customWidth="1"/>
    <col min="13061" max="13061" width="14.6640625" style="1495" customWidth="1"/>
    <col min="13062" max="13062" width="41" style="1495" customWidth="1"/>
    <col min="13063" max="13063" width="8.44140625" style="1495" customWidth="1"/>
    <col min="13064" max="13064" width="14.21875" style="1495" customWidth="1"/>
    <col min="13065" max="13065" width="2.21875" style="1495" customWidth="1"/>
    <col min="13066" max="13066" width="3.6640625" style="1495" customWidth="1"/>
    <col min="13067" max="13312" width="11.44140625" style="1495"/>
    <col min="13313" max="13313" width="2.6640625" style="1495" customWidth="1"/>
    <col min="13314" max="13314" width="4.6640625" style="1495" customWidth="1"/>
    <col min="13315" max="13315" width="42.6640625" style="1495" customWidth="1"/>
    <col min="13316" max="13316" width="6.6640625" style="1495" customWidth="1"/>
    <col min="13317" max="13317" width="14.6640625" style="1495" customWidth="1"/>
    <col min="13318" max="13318" width="41" style="1495" customWidth="1"/>
    <col min="13319" max="13319" width="8.44140625" style="1495" customWidth="1"/>
    <col min="13320" max="13320" width="14.21875" style="1495" customWidth="1"/>
    <col min="13321" max="13321" width="2.21875" style="1495" customWidth="1"/>
    <col min="13322" max="13322" width="3.6640625" style="1495" customWidth="1"/>
    <col min="13323" max="13568" width="11.44140625" style="1495"/>
    <col min="13569" max="13569" width="2.6640625" style="1495" customWidth="1"/>
    <col min="13570" max="13570" width="4.6640625" style="1495" customWidth="1"/>
    <col min="13571" max="13571" width="42.6640625" style="1495" customWidth="1"/>
    <col min="13572" max="13572" width="6.6640625" style="1495" customWidth="1"/>
    <col min="13573" max="13573" width="14.6640625" style="1495" customWidth="1"/>
    <col min="13574" max="13574" width="41" style="1495" customWidth="1"/>
    <col min="13575" max="13575" width="8.44140625" style="1495" customWidth="1"/>
    <col min="13576" max="13576" width="14.21875" style="1495" customWidth="1"/>
    <col min="13577" max="13577" width="2.21875" style="1495" customWidth="1"/>
    <col min="13578" max="13578" width="3.6640625" style="1495" customWidth="1"/>
    <col min="13579" max="13824" width="11.44140625" style="1495"/>
    <col min="13825" max="13825" width="2.6640625" style="1495" customWidth="1"/>
    <col min="13826" max="13826" width="4.6640625" style="1495" customWidth="1"/>
    <col min="13827" max="13827" width="42.6640625" style="1495" customWidth="1"/>
    <col min="13828" max="13828" width="6.6640625" style="1495" customWidth="1"/>
    <col min="13829" max="13829" width="14.6640625" style="1495" customWidth="1"/>
    <col min="13830" max="13830" width="41" style="1495" customWidth="1"/>
    <col min="13831" max="13831" width="8.44140625" style="1495" customWidth="1"/>
    <col min="13832" max="13832" width="14.21875" style="1495" customWidth="1"/>
    <col min="13833" max="13833" width="2.21875" style="1495" customWidth="1"/>
    <col min="13834" max="13834" width="3.6640625" style="1495" customWidth="1"/>
    <col min="13835" max="14080" width="11.44140625" style="1495"/>
    <col min="14081" max="14081" width="2.6640625" style="1495" customWidth="1"/>
    <col min="14082" max="14082" width="4.6640625" style="1495" customWidth="1"/>
    <col min="14083" max="14083" width="42.6640625" style="1495" customWidth="1"/>
    <col min="14084" max="14084" width="6.6640625" style="1495" customWidth="1"/>
    <col min="14085" max="14085" width="14.6640625" style="1495" customWidth="1"/>
    <col min="14086" max="14086" width="41" style="1495" customWidth="1"/>
    <col min="14087" max="14087" width="8.44140625" style="1495" customWidth="1"/>
    <col min="14088" max="14088" width="14.21875" style="1495" customWidth="1"/>
    <col min="14089" max="14089" width="2.21875" style="1495" customWidth="1"/>
    <col min="14090" max="14090" width="3.6640625" style="1495" customWidth="1"/>
    <col min="14091" max="14336" width="11.44140625" style="1495"/>
    <col min="14337" max="14337" width="2.6640625" style="1495" customWidth="1"/>
    <col min="14338" max="14338" width="4.6640625" style="1495" customWidth="1"/>
    <col min="14339" max="14339" width="42.6640625" style="1495" customWidth="1"/>
    <col min="14340" max="14340" width="6.6640625" style="1495" customWidth="1"/>
    <col min="14341" max="14341" width="14.6640625" style="1495" customWidth="1"/>
    <col min="14342" max="14342" width="41" style="1495" customWidth="1"/>
    <col min="14343" max="14343" width="8.44140625" style="1495" customWidth="1"/>
    <col min="14344" max="14344" width="14.21875" style="1495" customWidth="1"/>
    <col min="14345" max="14345" width="2.21875" style="1495" customWidth="1"/>
    <col min="14346" max="14346" width="3.6640625" style="1495" customWidth="1"/>
    <col min="14347" max="14592" width="11.44140625" style="1495"/>
    <col min="14593" max="14593" width="2.6640625" style="1495" customWidth="1"/>
    <col min="14594" max="14594" width="4.6640625" style="1495" customWidth="1"/>
    <col min="14595" max="14595" width="42.6640625" style="1495" customWidth="1"/>
    <col min="14596" max="14596" width="6.6640625" style="1495" customWidth="1"/>
    <col min="14597" max="14597" width="14.6640625" style="1495" customWidth="1"/>
    <col min="14598" max="14598" width="41" style="1495" customWidth="1"/>
    <col min="14599" max="14599" width="8.44140625" style="1495" customWidth="1"/>
    <col min="14600" max="14600" width="14.21875" style="1495" customWidth="1"/>
    <col min="14601" max="14601" width="2.21875" style="1495" customWidth="1"/>
    <col min="14602" max="14602" width="3.6640625" style="1495" customWidth="1"/>
    <col min="14603" max="14848" width="11.44140625" style="1495"/>
    <col min="14849" max="14849" width="2.6640625" style="1495" customWidth="1"/>
    <col min="14850" max="14850" width="4.6640625" style="1495" customWidth="1"/>
    <col min="14851" max="14851" width="42.6640625" style="1495" customWidth="1"/>
    <col min="14852" max="14852" width="6.6640625" style="1495" customWidth="1"/>
    <col min="14853" max="14853" width="14.6640625" style="1495" customWidth="1"/>
    <col min="14854" max="14854" width="41" style="1495" customWidth="1"/>
    <col min="14855" max="14855" width="8.44140625" style="1495" customWidth="1"/>
    <col min="14856" max="14856" width="14.21875" style="1495" customWidth="1"/>
    <col min="14857" max="14857" width="2.21875" style="1495" customWidth="1"/>
    <col min="14858" max="14858" width="3.6640625" style="1495" customWidth="1"/>
    <col min="14859" max="15104" width="11.44140625" style="1495"/>
    <col min="15105" max="15105" width="2.6640625" style="1495" customWidth="1"/>
    <col min="15106" max="15106" width="4.6640625" style="1495" customWidth="1"/>
    <col min="15107" max="15107" width="42.6640625" style="1495" customWidth="1"/>
    <col min="15108" max="15108" width="6.6640625" style="1495" customWidth="1"/>
    <col min="15109" max="15109" width="14.6640625" style="1495" customWidth="1"/>
    <col min="15110" max="15110" width="41" style="1495" customWidth="1"/>
    <col min="15111" max="15111" width="8.44140625" style="1495" customWidth="1"/>
    <col min="15112" max="15112" width="14.21875" style="1495" customWidth="1"/>
    <col min="15113" max="15113" width="2.21875" style="1495" customWidth="1"/>
    <col min="15114" max="15114" width="3.6640625" style="1495" customWidth="1"/>
    <col min="15115" max="15360" width="11.44140625" style="1495"/>
    <col min="15361" max="15361" width="2.6640625" style="1495" customWidth="1"/>
    <col min="15362" max="15362" width="4.6640625" style="1495" customWidth="1"/>
    <col min="15363" max="15363" width="42.6640625" style="1495" customWidth="1"/>
    <col min="15364" max="15364" width="6.6640625" style="1495" customWidth="1"/>
    <col min="15365" max="15365" width="14.6640625" style="1495" customWidth="1"/>
    <col min="15366" max="15366" width="41" style="1495" customWidth="1"/>
    <col min="15367" max="15367" width="8.44140625" style="1495" customWidth="1"/>
    <col min="15368" max="15368" width="14.21875" style="1495" customWidth="1"/>
    <col min="15369" max="15369" width="2.21875" style="1495" customWidth="1"/>
    <col min="15370" max="15370" width="3.6640625" style="1495" customWidth="1"/>
    <col min="15371" max="15616" width="11.44140625" style="1495"/>
    <col min="15617" max="15617" width="2.6640625" style="1495" customWidth="1"/>
    <col min="15618" max="15618" width="4.6640625" style="1495" customWidth="1"/>
    <col min="15619" max="15619" width="42.6640625" style="1495" customWidth="1"/>
    <col min="15620" max="15620" width="6.6640625" style="1495" customWidth="1"/>
    <col min="15621" max="15621" width="14.6640625" style="1495" customWidth="1"/>
    <col min="15622" max="15622" width="41" style="1495" customWidth="1"/>
    <col min="15623" max="15623" width="8.44140625" style="1495" customWidth="1"/>
    <col min="15624" max="15624" width="14.21875" style="1495" customWidth="1"/>
    <col min="15625" max="15625" width="2.21875" style="1495" customWidth="1"/>
    <col min="15626" max="15626" width="3.6640625" style="1495" customWidth="1"/>
    <col min="15627" max="15872" width="11.44140625" style="1495"/>
    <col min="15873" max="15873" width="2.6640625" style="1495" customWidth="1"/>
    <col min="15874" max="15874" width="4.6640625" style="1495" customWidth="1"/>
    <col min="15875" max="15875" width="42.6640625" style="1495" customWidth="1"/>
    <col min="15876" max="15876" width="6.6640625" style="1495" customWidth="1"/>
    <col min="15877" max="15877" width="14.6640625" style="1495" customWidth="1"/>
    <col min="15878" max="15878" width="41" style="1495" customWidth="1"/>
    <col min="15879" max="15879" width="8.44140625" style="1495" customWidth="1"/>
    <col min="15880" max="15880" width="14.21875" style="1495" customWidth="1"/>
    <col min="15881" max="15881" width="2.21875" style="1495" customWidth="1"/>
    <col min="15882" max="15882" width="3.6640625" style="1495" customWidth="1"/>
    <col min="15883" max="16128" width="11.44140625" style="1495"/>
    <col min="16129" max="16129" width="2.6640625" style="1495" customWidth="1"/>
    <col min="16130" max="16130" width="4.6640625" style="1495" customWidth="1"/>
    <col min="16131" max="16131" width="42.6640625" style="1495" customWidth="1"/>
    <col min="16132" max="16132" width="6.6640625" style="1495" customWidth="1"/>
    <col min="16133" max="16133" width="14.6640625" style="1495" customWidth="1"/>
    <col min="16134" max="16134" width="41" style="1495" customWidth="1"/>
    <col min="16135" max="16135" width="8.44140625" style="1495" customWidth="1"/>
    <col min="16136" max="16136" width="14.21875" style="1495" customWidth="1"/>
    <col min="16137" max="16137" width="2.21875" style="1495" customWidth="1"/>
    <col min="16138" max="16138" width="3.6640625" style="1495" customWidth="1"/>
    <col min="16139" max="16384" width="11.44140625" style="1495"/>
  </cols>
  <sheetData>
    <row r="1" spans="2:26" ht="15.95" customHeight="1">
      <c r="B1" s="622" t="str">
        <f>'Data Sheet'!$A$49</f>
        <v xml:space="preserve">Annual Report of KeySpan Gas East Corporation d/b/a National Grid  </v>
      </c>
      <c r="C1" s="1496"/>
      <c r="H1" s="2278" t="s">
        <v>3201</v>
      </c>
      <c r="Z1" s="1497"/>
    </row>
    <row r="2" spans="2:26" ht="15.95" customHeight="1">
      <c r="B2" s="1498"/>
      <c r="C2" s="1499"/>
      <c r="D2" s="1499"/>
      <c r="E2" s="1499"/>
      <c r="F2" s="1499"/>
      <c r="G2" s="1499"/>
      <c r="H2" s="1500"/>
    </row>
    <row r="3" spans="2:26" ht="15.95" customHeight="1">
      <c r="B3" s="1501"/>
      <c r="D3" s="1495" t="s">
        <v>3202</v>
      </c>
      <c r="H3" s="1502"/>
    </row>
    <row r="4" spans="2:26" ht="15.95" customHeight="1">
      <c r="B4" s="1501"/>
      <c r="H4" s="1502"/>
    </row>
    <row r="5" spans="2:26" ht="15.95" customHeight="1">
      <c r="B5" s="1503" t="s">
        <v>1161</v>
      </c>
      <c r="C5" s="1495" t="s">
        <v>3203</v>
      </c>
      <c r="H5" s="1502"/>
    </row>
    <row r="6" spans="2:26" ht="15.95" customHeight="1">
      <c r="B6" s="1501"/>
      <c r="C6" s="1495" t="s">
        <v>3204</v>
      </c>
      <c r="H6" s="1502"/>
    </row>
    <row r="7" spans="2:26" ht="15.95" customHeight="1">
      <c r="B7" s="1501"/>
      <c r="C7" s="1495" t="s">
        <v>3205</v>
      </c>
      <c r="H7" s="1502"/>
    </row>
    <row r="8" spans="2:26" ht="15.95" customHeight="1">
      <c r="B8" s="1501"/>
      <c r="C8" s="1495" t="s">
        <v>3206</v>
      </c>
      <c r="H8" s="1502"/>
    </row>
    <row r="9" spans="2:26" ht="15.95" customHeight="1">
      <c r="B9" s="1504"/>
      <c r="C9" s="1505"/>
      <c r="D9" s="1505"/>
      <c r="E9" s="1505"/>
      <c r="F9" s="1505"/>
      <c r="G9" s="1505"/>
      <c r="H9" s="1506"/>
    </row>
    <row r="10" spans="2:26" ht="15.95" customHeight="1">
      <c r="B10" s="1501"/>
      <c r="C10" s="1507"/>
      <c r="E10" s="1507"/>
      <c r="G10" s="1507"/>
      <c r="H10" s="1502"/>
    </row>
    <row r="11" spans="2:26" ht="15.95" customHeight="1">
      <c r="B11" s="1501"/>
      <c r="C11" s="1507"/>
      <c r="E11" s="1507"/>
      <c r="G11" s="1507"/>
      <c r="H11" s="1502"/>
    </row>
    <row r="12" spans="2:26" ht="15.95" customHeight="1">
      <c r="B12" s="1501"/>
      <c r="C12" s="1507"/>
      <c r="D12" s="1508" t="s">
        <v>1852</v>
      </c>
      <c r="E12" s="1507"/>
      <c r="G12" s="1509" t="s">
        <v>1852</v>
      </c>
      <c r="H12" s="1502"/>
    </row>
    <row r="13" spans="2:26" ht="15.95" customHeight="1">
      <c r="B13" s="1501"/>
      <c r="C13" s="1509" t="s">
        <v>913</v>
      </c>
      <c r="D13" s="1508" t="s">
        <v>914</v>
      </c>
      <c r="E13" s="1509" t="s">
        <v>3207</v>
      </c>
      <c r="F13" s="1508" t="s">
        <v>915</v>
      </c>
      <c r="G13" s="1509" t="s">
        <v>914</v>
      </c>
      <c r="H13" s="1510" t="s">
        <v>3208</v>
      </c>
    </row>
    <row r="14" spans="2:26" ht="15.95" customHeight="1">
      <c r="B14" s="1501" t="s">
        <v>524</v>
      </c>
      <c r="C14" s="1509" t="s">
        <v>916</v>
      </c>
      <c r="D14" s="1508" t="s">
        <v>917</v>
      </c>
      <c r="E14" s="1509" t="s">
        <v>918</v>
      </c>
      <c r="F14" s="1508" t="s">
        <v>919</v>
      </c>
      <c r="G14" s="1509" t="s">
        <v>917</v>
      </c>
      <c r="H14" s="1510" t="s">
        <v>918</v>
      </c>
    </row>
    <row r="15" spans="2:26" ht="15.95" customHeight="1">
      <c r="B15" s="1504" t="s">
        <v>1933</v>
      </c>
      <c r="C15" s="1511" t="s">
        <v>2502</v>
      </c>
      <c r="D15" s="1512" t="s">
        <v>3209</v>
      </c>
      <c r="E15" s="1511" t="s">
        <v>3210</v>
      </c>
      <c r="F15" s="1512" t="s">
        <v>2279</v>
      </c>
      <c r="G15" s="1511" t="s">
        <v>3211</v>
      </c>
      <c r="H15" s="1513" t="s">
        <v>3212</v>
      </c>
    </row>
    <row r="16" spans="2:26" ht="15.95" customHeight="1">
      <c r="B16" s="1501">
        <v>1</v>
      </c>
      <c r="C16" s="2256" t="s">
        <v>3213</v>
      </c>
      <c r="D16" s="2257"/>
      <c r="E16" s="2258"/>
      <c r="F16" s="2257" t="s">
        <v>920</v>
      </c>
      <c r="G16" s="2259">
        <f>D17</f>
        <v>1.0292730299999999</v>
      </c>
      <c r="H16" s="2260">
        <v>79756</v>
      </c>
      <c r="I16" s="1514"/>
    </row>
    <row r="17" spans="2:9" ht="15.95" customHeight="1">
      <c r="B17" s="1501">
        <v>2</v>
      </c>
      <c r="C17" s="2256" t="s">
        <v>3214</v>
      </c>
      <c r="D17" s="2261">
        <v>1.0292730299999999</v>
      </c>
      <c r="E17" s="2262">
        <v>21443</v>
      </c>
      <c r="F17" s="2257"/>
      <c r="G17" s="2263"/>
      <c r="H17" s="2260"/>
      <c r="I17" s="1514"/>
    </row>
    <row r="18" spans="2:9" ht="15.95" customHeight="1">
      <c r="B18" s="1501">
        <v>3</v>
      </c>
      <c r="C18" s="2256" t="s">
        <v>3215</v>
      </c>
      <c r="D18" s="2264">
        <f>+D17</f>
        <v>1.0292730299999999</v>
      </c>
      <c r="E18" s="2262">
        <v>574</v>
      </c>
      <c r="F18" s="2257"/>
      <c r="G18" s="2263"/>
      <c r="H18" s="2260"/>
      <c r="I18" s="1514"/>
    </row>
    <row r="19" spans="2:9" ht="15.95" customHeight="1">
      <c r="B19" s="1501">
        <v>4</v>
      </c>
      <c r="C19" s="2256" t="s">
        <v>3216</v>
      </c>
      <c r="D19" s="2257"/>
      <c r="E19" s="2262"/>
      <c r="F19" s="2257"/>
      <c r="G19" s="2263"/>
      <c r="H19" s="2260"/>
      <c r="I19" s="1514"/>
    </row>
    <row r="20" spans="2:9" ht="15.95" customHeight="1">
      <c r="B20" s="1501">
        <v>5</v>
      </c>
      <c r="C20" s="2256"/>
      <c r="D20" s="2257"/>
      <c r="E20" s="2262"/>
      <c r="F20" s="2265" t="s">
        <v>921</v>
      </c>
      <c r="G20" s="2259">
        <f>D17</f>
        <v>1.0292730299999999</v>
      </c>
      <c r="H20" s="2260">
        <v>25171</v>
      </c>
      <c r="I20" s="1514"/>
    </row>
    <row r="21" spans="2:9" ht="15.95" customHeight="1">
      <c r="B21" s="1501">
        <v>6</v>
      </c>
      <c r="C21" s="2256" t="s">
        <v>3217</v>
      </c>
      <c r="D21" s="2264">
        <f>D17</f>
        <v>1.0292730299999999</v>
      </c>
      <c r="E21" s="2262">
        <v>84624</v>
      </c>
      <c r="F21" s="2257"/>
      <c r="G21" s="2263"/>
      <c r="H21" s="2260"/>
      <c r="I21" s="1514"/>
    </row>
    <row r="22" spans="2:9" ht="15.95" customHeight="1">
      <c r="B22" s="1501">
        <v>7</v>
      </c>
      <c r="C22" s="2266" t="s">
        <v>922</v>
      </c>
      <c r="D22" s="2257"/>
      <c r="E22" s="2262"/>
      <c r="F22" s="2265" t="s">
        <v>3218</v>
      </c>
      <c r="G22" s="2263"/>
      <c r="H22" s="2260"/>
      <c r="I22" s="1514"/>
    </row>
    <row r="23" spans="2:9" ht="15.95" customHeight="1">
      <c r="B23" s="1501">
        <v>8</v>
      </c>
      <c r="C23" s="2256" t="s">
        <v>3219</v>
      </c>
      <c r="D23" s="2257"/>
      <c r="E23" s="2262"/>
      <c r="F23" s="2257" t="s">
        <v>3220</v>
      </c>
      <c r="G23" s="2259">
        <f>D17</f>
        <v>1.0292730299999999</v>
      </c>
      <c r="H23" s="2260">
        <v>247</v>
      </c>
      <c r="I23" s="1514"/>
    </row>
    <row r="24" spans="2:9" ht="15.95" customHeight="1">
      <c r="B24" s="1501">
        <v>9</v>
      </c>
      <c r="C24" s="2256" t="s">
        <v>3221</v>
      </c>
      <c r="D24" s="2264">
        <f>D17</f>
        <v>1.0292730299999999</v>
      </c>
      <c r="E24" s="2262">
        <v>137998</v>
      </c>
      <c r="F24" s="2257"/>
      <c r="G24" s="2259"/>
      <c r="H24" s="2260"/>
      <c r="I24" s="1514"/>
    </row>
    <row r="25" spans="2:9" ht="15.95" customHeight="1">
      <c r="B25" s="1501">
        <v>10</v>
      </c>
      <c r="C25" s="2256" t="s">
        <v>3222</v>
      </c>
      <c r="D25" s="2257"/>
      <c r="E25" s="2262"/>
      <c r="F25" s="2257"/>
      <c r="G25" s="2259"/>
      <c r="H25" s="2260"/>
      <c r="I25" s="1514"/>
    </row>
    <row r="26" spans="2:9" ht="15.95" customHeight="1">
      <c r="B26" s="1501">
        <v>11</v>
      </c>
      <c r="C26" s="2256"/>
      <c r="D26" s="2257"/>
      <c r="E26" s="2262"/>
      <c r="F26" s="2257" t="s">
        <v>3223</v>
      </c>
      <c r="G26" s="2259"/>
      <c r="H26" s="2260"/>
      <c r="I26" s="1514"/>
    </row>
    <row r="27" spans="2:9" ht="15.95" customHeight="1">
      <c r="B27" s="1501">
        <v>12</v>
      </c>
      <c r="C27" s="2256" t="s">
        <v>3224</v>
      </c>
      <c r="D27" s="2257"/>
      <c r="E27" s="2262"/>
      <c r="F27" s="2257" t="s">
        <v>3225</v>
      </c>
      <c r="G27" s="2263"/>
      <c r="H27" s="2260"/>
      <c r="I27" s="1514"/>
    </row>
    <row r="28" spans="2:9" ht="15.95" customHeight="1">
      <c r="B28" s="1501">
        <v>13</v>
      </c>
      <c r="C28" s="2256" t="s">
        <v>3226</v>
      </c>
      <c r="D28" s="2257"/>
      <c r="E28" s="2262"/>
      <c r="F28" s="2257" t="s">
        <v>3227</v>
      </c>
      <c r="G28" s="2263"/>
      <c r="H28" s="2260"/>
      <c r="I28" s="1514"/>
    </row>
    <row r="29" spans="2:9" ht="15.95" customHeight="1">
      <c r="B29" s="1501">
        <v>14</v>
      </c>
      <c r="C29" s="2256"/>
      <c r="D29" s="2257"/>
      <c r="E29" s="2262"/>
      <c r="F29" s="2257" t="s">
        <v>3228</v>
      </c>
      <c r="G29" s="2259"/>
      <c r="H29" s="2260"/>
      <c r="I29" s="1514"/>
    </row>
    <row r="30" spans="2:9" ht="15.95" customHeight="1">
      <c r="B30" s="1501">
        <v>15</v>
      </c>
      <c r="C30" s="2256" t="s">
        <v>3229</v>
      </c>
      <c r="D30" s="2264"/>
      <c r="E30" s="2262">
        <v>0</v>
      </c>
      <c r="F30" s="2257" t="s">
        <v>2683</v>
      </c>
      <c r="G30" s="2259">
        <f>+D17</f>
        <v>1.0292730299999999</v>
      </c>
      <c r="H30" s="2260">
        <v>136120</v>
      </c>
      <c r="I30" s="1514"/>
    </row>
    <row r="31" spans="2:9" ht="15.95" customHeight="1">
      <c r="B31" s="1501">
        <v>16</v>
      </c>
      <c r="C31" s="2256"/>
      <c r="D31" s="2264"/>
      <c r="E31" s="2262"/>
      <c r="F31" s="2257" t="s">
        <v>3230</v>
      </c>
      <c r="G31" s="2259"/>
      <c r="H31" s="2260">
        <v>0</v>
      </c>
      <c r="I31" s="1514"/>
    </row>
    <row r="32" spans="2:9" ht="15.95" customHeight="1">
      <c r="B32" s="1501">
        <v>17</v>
      </c>
      <c r="C32" s="2256"/>
      <c r="D32" s="2264"/>
      <c r="E32" s="2262"/>
      <c r="F32" s="2257" t="s">
        <v>1450</v>
      </c>
      <c r="G32" s="2259"/>
      <c r="H32" s="2260"/>
      <c r="I32" s="1514"/>
    </row>
    <row r="33" spans="2:9" ht="15.95" customHeight="1">
      <c r="B33" s="1501">
        <v>18</v>
      </c>
      <c r="C33" s="2256" t="s">
        <v>3231</v>
      </c>
      <c r="D33" s="2264"/>
      <c r="E33" s="2262"/>
      <c r="F33" s="2257" t="s">
        <v>3232</v>
      </c>
      <c r="G33" s="2259"/>
      <c r="H33" s="2260">
        <v>640</v>
      </c>
      <c r="I33" s="1514"/>
    </row>
    <row r="34" spans="2:9" ht="15.95" customHeight="1">
      <c r="B34" s="1501">
        <v>19</v>
      </c>
      <c r="C34" s="2256" t="s">
        <v>3233</v>
      </c>
      <c r="D34" s="2264">
        <f>+D17</f>
        <v>1.0292730299999999</v>
      </c>
      <c r="E34" s="2262">
        <v>22241</v>
      </c>
      <c r="F34" s="2257"/>
      <c r="G34" s="2259"/>
      <c r="H34" s="2260"/>
      <c r="I34" s="1514"/>
    </row>
    <row r="35" spans="2:9" ht="15.95" customHeight="1">
      <c r="B35" s="1501">
        <v>20</v>
      </c>
      <c r="C35" s="2256"/>
      <c r="D35" s="2264"/>
      <c r="E35" s="2262"/>
      <c r="F35" s="2257"/>
      <c r="G35" s="2263"/>
      <c r="H35" s="2260"/>
      <c r="I35" s="1514"/>
    </row>
    <row r="36" spans="2:9" ht="15.95" customHeight="1">
      <c r="B36" s="1501">
        <v>21</v>
      </c>
      <c r="C36" s="2256"/>
      <c r="D36" s="2264"/>
      <c r="E36" s="2262"/>
      <c r="F36" s="2257" t="s">
        <v>3234</v>
      </c>
      <c r="G36" s="2259"/>
      <c r="H36" s="2260"/>
      <c r="I36" s="1514"/>
    </row>
    <row r="37" spans="2:9" ht="15.95" customHeight="1">
      <c r="B37" s="1501">
        <v>22</v>
      </c>
      <c r="C37" s="2256"/>
      <c r="D37" s="2264"/>
      <c r="E37" s="2262"/>
      <c r="F37" s="2257" t="s">
        <v>3235</v>
      </c>
      <c r="G37" s="2259"/>
      <c r="H37" s="2257">
        <v>24371</v>
      </c>
      <c r="I37" s="1514"/>
    </row>
    <row r="38" spans="2:9" ht="15.95" customHeight="1">
      <c r="B38" s="1501">
        <v>23</v>
      </c>
      <c r="C38" s="2256"/>
      <c r="D38" s="2264"/>
      <c r="E38" s="2262"/>
      <c r="F38" s="2257" t="s">
        <v>3236</v>
      </c>
      <c r="G38" s="2259"/>
      <c r="H38" s="2260">
        <v>575</v>
      </c>
      <c r="I38" s="1514"/>
    </row>
    <row r="39" spans="2:9" ht="15.95" customHeight="1">
      <c r="B39" s="1501">
        <v>24</v>
      </c>
      <c r="C39" s="2256" t="s">
        <v>1451</v>
      </c>
      <c r="D39" s="2264">
        <f>D17</f>
        <v>1.0292730299999999</v>
      </c>
      <c r="E39" s="2267">
        <f>SUM(E17:E38)</f>
        <v>266880</v>
      </c>
      <c r="F39" s="2257"/>
      <c r="G39" s="2268"/>
      <c r="H39" s="2269"/>
      <c r="I39" s="1514"/>
    </row>
    <row r="40" spans="2:9" ht="15.95" customHeight="1">
      <c r="B40" s="1507">
        <v>25</v>
      </c>
      <c r="C40" s="2270" t="s">
        <v>3237</v>
      </c>
      <c r="D40" s="2271"/>
      <c r="E40" s="2270">
        <f>+E39*10</f>
        <v>2668800</v>
      </c>
      <c r="F40" s="2272" t="s">
        <v>1452</v>
      </c>
      <c r="G40" s="2273"/>
      <c r="H40" s="2274">
        <f>SUM(H16:H38)</f>
        <v>266880</v>
      </c>
    </row>
    <row r="41" spans="2:9" ht="15.95" customHeight="1">
      <c r="B41" s="1507"/>
      <c r="C41" s="2275"/>
      <c r="D41" s="2275"/>
      <c r="E41" s="2275"/>
      <c r="F41" s="2275"/>
      <c r="G41" s="2275"/>
      <c r="H41" s="2276"/>
    </row>
    <row r="42" spans="2:9" ht="15.95" customHeight="1">
      <c r="B42" s="1507">
        <v>26</v>
      </c>
      <c r="C42" s="2275" t="s">
        <v>1453</v>
      </c>
      <c r="D42" s="2275"/>
      <c r="E42" s="2275"/>
      <c r="F42" s="2275"/>
      <c r="G42" s="2275"/>
      <c r="H42" s="2276"/>
    </row>
    <row r="43" spans="2:9" ht="15.95" customHeight="1">
      <c r="B43" s="1507">
        <v>27</v>
      </c>
      <c r="C43" s="2275" t="s">
        <v>3238</v>
      </c>
      <c r="D43" s="2275"/>
      <c r="E43" s="2275"/>
      <c r="F43" s="2275"/>
      <c r="G43" s="2275"/>
      <c r="H43" s="2276"/>
    </row>
    <row r="44" spans="2:9" ht="15.95" customHeight="1">
      <c r="B44" s="1507">
        <v>28</v>
      </c>
      <c r="C44" s="2275" t="s">
        <v>1454</v>
      </c>
      <c r="D44" s="2275"/>
      <c r="E44" s="2275"/>
      <c r="F44" s="2275"/>
      <c r="G44" s="2275"/>
      <c r="H44" s="2276"/>
    </row>
    <row r="45" spans="2:9" ht="15.95" customHeight="1">
      <c r="B45" s="1507">
        <v>29</v>
      </c>
      <c r="C45" s="2275" t="s">
        <v>3239</v>
      </c>
      <c r="D45" s="2275"/>
      <c r="E45" s="2275"/>
      <c r="F45" s="2275"/>
      <c r="G45" s="2275"/>
      <c r="H45" s="2276"/>
    </row>
    <row r="46" spans="2:9" ht="15.95" customHeight="1">
      <c r="B46" s="1516">
        <v>30</v>
      </c>
      <c r="C46" s="2275" t="s">
        <v>3240</v>
      </c>
      <c r="D46" s="2275"/>
      <c r="E46" s="2275"/>
      <c r="F46" s="2275"/>
      <c r="G46" s="2275"/>
      <c r="H46" s="2275"/>
    </row>
    <row r="47" spans="2:9" ht="15.95" customHeight="1">
      <c r="B47" s="1507">
        <v>31</v>
      </c>
      <c r="C47" s="2275" t="s">
        <v>3241</v>
      </c>
      <c r="D47" s="2275"/>
      <c r="E47" s="2275"/>
      <c r="F47" s="2275"/>
      <c r="G47" s="2275"/>
      <c r="H47" s="2275"/>
    </row>
    <row r="48" spans="2:9" ht="15.95" customHeight="1">
      <c r="B48" s="1507">
        <v>32</v>
      </c>
      <c r="C48" s="2275" t="s">
        <v>3242</v>
      </c>
      <c r="D48" s="2275"/>
      <c r="E48" s="2275"/>
      <c r="F48" s="2275"/>
      <c r="G48" s="2275"/>
      <c r="H48" s="2275"/>
    </row>
    <row r="49" spans="1:8" ht="15.95" customHeight="1">
      <c r="B49" s="1516">
        <v>33</v>
      </c>
      <c r="C49" s="2275"/>
      <c r="D49" s="2275" t="s">
        <v>1455</v>
      </c>
      <c r="E49" s="2275"/>
      <c r="F49" s="2275"/>
      <c r="G49" s="2275"/>
      <c r="H49" s="2275"/>
    </row>
    <row r="50" spans="1:8" ht="15.95" customHeight="1">
      <c r="B50" s="1516">
        <v>34</v>
      </c>
      <c r="C50" s="2275"/>
      <c r="D50" s="2275" t="s">
        <v>3243</v>
      </c>
      <c r="E50" s="2275"/>
      <c r="F50" s="2275"/>
      <c r="G50" s="2277">
        <f>D39</f>
        <v>1.0292730299999999</v>
      </c>
      <c r="H50" s="2276"/>
    </row>
    <row r="51" spans="1:8" ht="15.95" customHeight="1">
      <c r="B51" s="1515"/>
      <c r="C51" s="2272"/>
      <c r="D51" s="2272"/>
      <c r="E51" s="2272"/>
      <c r="F51" s="2272"/>
      <c r="G51" s="2272"/>
      <c r="H51" s="2274"/>
    </row>
    <row r="52" spans="1:8" ht="15.95" customHeight="1">
      <c r="C52" s="2275"/>
      <c r="D52" s="2275" t="s">
        <v>3244</v>
      </c>
      <c r="E52" s="2275"/>
      <c r="F52" s="2275"/>
      <c r="G52" s="2275"/>
      <c r="H52" s="2275"/>
    </row>
    <row r="53" spans="1:8" ht="15.95" customHeight="1"/>
    <row r="54" spans="1:8" ht="15.95" customHeight="1"/>
    <row r="59" spans="1:8">
      <c r="A59" s="1495" t="s">
        <v>2966</v>
      </c>
    </row>
  </sheetData>
  <printOptions horizontalCentered="1" verticalCentered="1"/>
  <pageMargins left="0.25" right="0.25" top="0.25" bottom="0.25" header="0.5" footer="0.21"/>
  <pageSetup scale="64"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4"/>
  <sheetViews>
    <sheetView workbookViewId="0">
      <selection activeCell="C59" sqref="C59"/>
    </sheetView>
  </sheetViews>
  <sheetFormatPr defaultColWidth="9.6640625" defaultRowHeight="15"/>
  <cols>
    <col min="1" max="1" width="4.6640625" style="2729" customWidth="1"/>
    <col min="2" max="2" width="45.6640625" style="2729" customWidth="1"/>
    <col min="3" max="3" width="32.6640625" style="2729" customWidth="1"/>
    <col min="4" max="4" width="18.77734375" style="2729" customWidth="1"/>
    <col min="5" max="16384" width="9.6640625" style="2729"/>
  </cols>
  <sheetData>
    <row r="1" spans="1:4" ht="18">
      <c r="A1" s="2726"/>
      <c r="B1" s="2727" t="s">
        <v>4041</v>
      </c>
      <c r="C1" s="2728"/>
      <c r="D1" s="2728"/>
    </row>
    <row r="2" spans="1:4" ht="15.75">
      <c r="A2" s="2730"/>
      <c r="B2" s="2728" t="s">
        <v>4042</v>
      </c>
      <c r="C2" s="2728"/>
      <c r="D2" s="2728"/>
    </row>
    <row r="3" spans="1:4" ht="15.75">
      <c r="A3" s="2730"/>
      <c r="B3" s="2728" t="s">
        <v>4043</v>
      </c>
      <c r="C3" s="2728"/>
      <c r="D3" s="2728"/>
    </row>
    <row r="4" spans="1:4" ht="15.75">
      <c r="A4" s="2774" t="s">
        <v>3245</v>
      </c>
      <c r="B4" s="2774"/>
      <c r="C4" s="2774"/>
      <c r="D4" s="2774"/>
    </row>
    <row r="5" spans="1:4" ht="15.75">
      <c r="A5" s="2774" t="s">
        <v>4044</v>
      </c>
      <c r="B5" s="2774"/>
      <c r="C5" s="2774"/>
      <c r="D5" s="2774"/>
    </row>
    <row r="6" spans="1:4" ht="15.75">
      <c r="A6" s="2730"/>
      <c r="B6" s="2731" t="s">
        <v>2502</v>
      </c>
      <c r="C6" s="2731" t="s">
        <v>2503</v>
      </c>
      <c r="D6" s="2731" t="s">
        <v>272</v>
      </c>
    </row>
    <row r="7" spans="1:4" ht="15.75">
      <c r="A7" s="2732" t="s">
        <v>524</v>
      </c>
      <c r="B7" s="2730"/>
      <c r="C7" s="2733" t="s">
        <v>4045</v>
      </c>
    </row>
    <row r="8" spans="1:4" ht="15.75">
      <c r="A8" s="2734" t="s">
        <v>529</v>
      </c>
      <c r="B8" s="2730"/>
      <c r="C8" s="2733" t="s">
        <v>1612</v>
      </c>
      <c r="D8" s="2735" t="s">
        <v>2960</v>
      </c>
    </row>
    <row r="9" spans="1:4" ht="15.75">
      <c r="A9" s="2730"/>
      <c r="B9" s="2730"/>
      <c r="C9" s="2733"/>
      <c r="D9" s="2736"/>
    </row>
    <row r="10" spans="1:4">
      <c r="A10" s="2732">
        <v>1</v>
      </c>
      <c r="B10" s="2737" t="s">
        <v>4046</v>
      </c>
      <c r="C10" s="2738" t="s">
        <v>4047</v>
      </c>
      <c r="D10" s="2739">
        <v>0</v>
      </c>
    </row>
    <row r="11" spans="1:4" ht="15.75">
      <c r="A11" s="2732">
        <f t="shared" ref="A11:A59" si="0">A10+1</f>
        <v>2</v>
      </c>
      <c r="B11" s="2730"/>
      <c r="C11" s="2733"/>
      <c r="D11" s="2740"/>
    </row>
    <row r="12" spans="1:4">
      <c r="A12" s="2732">
        <f t="shared" si="0"/>
        <v>3</v>
      </c>
      <c r="B12" s="2737" t="s">
        <v>4048</v>
      </c>
      <c r="C12" s="2730"/>
      <c r="D12" s="2741"/>
    </row>
    <row r="13" spans="1:4">
      <c r="A13" s="2732">
        <f t="shared" si="0"/>
        <v>4</v>
      </c>
      <c r="B13" s="2730" t="s">
        <v>4049</v>
      </c>
      <c r="C13" s="2738" t="s">
        <v>4050</v>
      </c>
      <c r="D13" s="2741">
        <f>+'[55]114117'!K29</f>
        <v>57580437</v>
      </c>
    </row>
    <row r="14" spans="1:4">
      <c r="A14" s="2732">
        <f t="shared" si="0"/>
        <v>5</v>
      </c>
      <c r="B14" s="2730" t="s">
        <v>4051</v>
      </c>
      <c r="C14" s="2738" t="s">
        <v>4052</v>
      </c>
      <c r="D14" s="2741">
        <f>+'[55]114117'!K30</f>
        <v>808969</v>
      </c>
    </row>
    <row r="15" spans="1:4">
      <c r="A15" s="2732">
        <f t="shared" si="0"/>
        <v>6</v>
      </c>
      <c r="B15" s="2730" t="s">
        <v>4053</v>
      </c>
      <c r="C15" s="2738" t="s">
        <v>4054</v>
      </c>
      <c r="D15" s="2741">
        <f>+'[55]114117'!K31</f>
        <v>0</v>
      </c>
    </row>
    <row r="16" spans="1:4">
      <c r="A16" s="2732">
        <f t="shared" si="0"/>
        <v>7</v>
      </c>
      <c r="B16" s="2730" t="s">
        <v>4055</v>
      </c>
      <c r="C16" s="2738" t="s">
        <v>4056</v>
      </c>
      <c r="D16" s="2741">
        <f>+'[55]114117'!K32</f>
        <v>0</v>
      </c>
    </row>
    <row r="17" spans="1:4">
      <c r="A17" s="2732">
        <f t="shared" si="0"/>
        <v>8</v>
      </c>
      <c r="B17" s="2730" t="s">
        <v>4057</v>
      </c>
      <c r="C17" s="2738" t="s">
        <v>4058</v>
      </c>
      <c r="D17" s="2741">
        <f>+'[55]114117'!K33</f>
        <v>0</v>
      </c>
    </row>
    <row r="18" spans="1:4">
      <c r="A18" s="2732">
        <f t="shared" si="0"/>
        <v>9</v>
      </c>
      <c r="B18" s="2730" t="s">
        <v>4059</v>
      </c>
      <c r="C18" s="2738" t="s">
        <v>4060</v>
      </c>
      <c r="D18" s="2741">
        <f>+'[55]114117'!K34</f>
        <v>0</v>
      </c>
    </row>
    <row r="19" spans="1:4">
      <c r="A19" s="2732">
        <f t="shared" si="0"/>
        <v>10</v>
      </c>
      <c r="B19" s="2730" t="s">
        <v>4061</v>
      </c>
      <c r="C19" s="2738" t="s">
        <v>4062</v>
      </c>
      <c r="D19" s="2741">
        <f>+'[55]114117'!K35</f>
        <v>33621441</v>
      </c>
    </row>
    <row r="20" spans="1:4">
      <c r="A20" s="2732">
        <f t="shared" si="0"/>
        <v>11</v>
      </c>
      <c r="B20" s="2730" t="s">
        <v>4063</v>
      </c>
      <c r="C20" s="2730" t="s">
        <v>480</v>
      </c>
      <c r="D20" s="2742">
        <f>SUM(D13:D18)-D19</f>
        <v>24767965</v>
      </c>
    </row>
    <row r="21" spans="1:4" ht="15.75">
      <c r="A21" s="2732">
        <f t="shared" si="0"/>
        <v>12</v>
      </c>
      <c r="B21" s="2730"/>
      <c r="C21" s="2733"/>
      <c r="D21" s="2740"/>
    </row>
    <row r="22" spans="1:4">
      <c r="A22" s="2732">
        <f t="shared" si="0"/>
        <v>13</v>
      </c>
      <c r="B22" s="2737" t="s">
        <v>481</v>
      </c>
      <c r="C22" s="2738" t="s">
        <v>4064</v>
      </c>
      <c r="D22" s="2741">
        <f>+'[55]114117'!$K$37</f>
        <v>133445869</v>
      </c>
    </row>
    <row r="23" spans="1:4" ht="15.75">
      <c r="A23" s="2732">
        <f t="shared" si="0"/>
        <v>14</v>
      </c>
      <c r="B23" s="2730"/>
      <c r="C23" s="2733"/>
      <c r="D23" s="2740"/>
    </row>
    <row r="24" spans="1:4" ht="15.75">
      <c r="A24" s="2732">
        <f t="shared" si="0"/>
        <v>15</v>
      </c>
      <c r="B24" s="2737" t="s">
        <v>1466</v>
      </c>
      <c r="C24" s="2733"/>
      <c r="D24" s="2743"/>
    </row>
    <row r="25" spans="1:4">
      <c r="A25" s="2732">
        <f t="shared" si="0"/>
        <v>16</v>
      </c>
      <c r="B25" s="2730" t="s">
        <v>4065</v>
      </c>
      <c r="C25" s="2738" t="s">
        <v>4066</v>
      </c>
      <c r="D25" s="2743">
        <f>+'[55]114117'!K38</f>
        <v>8244501</v>
      </c>
    </row>
    <row r="26" spans="1:4">
      <c r="A26" s="2732">
        <f t="shared" si="0"/>
        <v>17</v>
      </c>
      <c r="B26" s="2730" t="s">
        <v>4067</v>
      </c>
      <c r="C26" s="2738" t="s">
        <v>4068</v>
      </c>
      <c r="D26" s="2743">
        <f>+'[55]114117'!K39</f>
        <v>6987421</v>
      </c>
    </row>
    <row r="27" spans="1:4">
      <c r="A27" s="2732">
        <f t="shared" si="0"/>
        <v>18</v>
      </c>
      <c r="B27" s="2730" t="s">
        <v>4069</v>
      </c>
      <c r="C27" s="2738" t="s">
        <v>4070</v>
      </c>
      <c r="D27" s="2743">
        <f>+'[55]114117'!K40</f>
        <v>28639249</v>
      </c>
    </row>
    <row r="28" spans="1:4">
      <c r="A28" s="2732">
        <f t="shared" si="0"/>
        <v>19</v>
      </c>
      <c r="B28" s="2730" t="s">
        <v>4071</v>
      </c>
      <c r="C28" s="2738" t="s">
        <v>4072</v>
      </c>
      <c r="D28" s="2743">
        <f>+'[55]114117'!K41</f>
        <v>0</v>
      </c>
    </row>
    <row r="29" spans="1:4">
      <c r="A29" s="2732">
        <f t="shared" si="0"/>
        <v>20</v>
      </c>
      <c r="B29" s="2730" t="s">
        <v>4073</v>
      </c>
      <c r="C29" s="2738" t="s">
        <v>4074</v>
      </c>
      <c r="D29" s="2743">
        <f>+'[55]114117'!K42</f>
        <v>0</v>
      </c>
    </row>
    <row r="30" spans="1:4">
      <c r="A30" s="2732">
        <f t="shared" si="0"/>
        <v>21</v>
      </c>
      <c r="B30" s="2730" t="s">
        <v>4075</v>
      </c>
      <c r="C30" s="2744" t="s">
        <v>480</v>
      </c>
      <c r="D30" s="2745">
        <f>SUM(D25:D27)-D28+D29</f>
        <v>43871171</v>
      </c>
    </row>
    <row r="31" spans="1:4" ht="15.75">
      <c r="A31" s="2732">
        <f t="shared" si="0"/>
        <v>22</v>
      </c>
      <c r="B31" s="2730"/>
      <c r="C31" s="2733"/>
      <c r="D31" s="2740"/>
    </row>
    <row r="32" spans="1:4">
      <c r="A32" s="2732">
        <f t="shared" si="0"/>
        <v>23</v>
      </c>
      <c r="B32" s="2737" t="s">
        <v>4076</v>
      </c>
      <c r="C32" s="2730"/>
      <c r="D32" s="2741"/>
    </row>
    <row r="33" spans="1:4">
      <c r="A33" s="2732">
        <f t="shared" si="0"/>
        <v>24</v>
      </c>
      <c r="B33" s="2730" t="s">
        <v>4077</v>
      </c>
      <c r="C33" s="2738" t="s">
        <v>4078</v>
      </c>
      <c r="D33" s="2741">
        <f>+'[56]114117'!$K$43</f>
        <v>0</v>
      </c>
    </row>
    <row r="34" spans="1:4">
      <c r="A34" s="2732">
        <f t="shared" si="0"/>
        <v>25</v>
      </c>
      <c r="B34" s="2730" t="s">
        <v>4079</v>
      </c>
      <c r="C34" s="2738" t="s">
        <v>4080</v>
      </c>
      <c r="D34" s="2741">
        <v>0</v>
      </c>
    </row>
    <row r="35" spans="1:4">
      <c r="A35" s="2732">
        <f t="shared" si="0"/>
        <v>26</v>
      </c>
      <c r="B35" s="2730" t="s">
        <v>4081</v>
      </c>
      <c r="C35" s="2744" t="s">
        <v>480</v>
      </c>
      <c r="D35" s="2742">
        <f>SUM(D33:D34)</f>
        <v>0</v>
      </c>
    </row>
    <row r="36" spans="1:4">
      <c r="A36" s="2732">
        <f t="shared" si="0"/>
        <v>27</v>
      </c>
      <c r="B36" s="2730"/>
      <c r="C36" s="2744"/>
      <c r="D36" s="2741"/>
    </row>
    <row r="37" spans="1:4">
      <c r="A37" s="2732">
        <f t="shared" si="0"/>
        <v>28</v>
      </c>
      <c r="B37" s="2730"/>
      <c r="C37" s="2744"/>
      <c r="D37" s="2741"/>
    </row>
    <row r="38" spans="1:4">
      <c r="A38" s="2732">
        <f t="shared" si="0"/>
        <v>29</v>
      </c>
      <c r="B38" s="2737" t="s">
        <v>4082</v>
      </c>
      <c r="C38" s="2730"/>
      <c r="D38" s="2741"/>
    </row>
    <row r="39" spans="1:4">
      <c r="A39" s="2732">
        <f t="shared" si="0"/>
        <v>30</v>
      </c>
      <c r="B39" s="2730" t="s">
        <v>4083</v>
      </c>
      <c r="C39" s="2738" t="s">
        <v>4084</v>
      </c>
      <c r="D39" s="2741">
        <f>+'[56]114117'!$K$44</f>
        <v>0</v>
      </c>
    </row>
    <row r="40" spans="1:4">
      <c r="A40" s="2732">
        <f t="shared" si="0"/>
        <v>31</v>
      </c>
      <c r="B40" s="2730" t="s">
        <v>4083</v>
      </c>
      <c r="C40" s="2730" t="s">
        <v>4085</v>
      </c>
      <c r="D40" s="2741">
        <v>0</v>
      </c>
    </row>
    <row r="41" spans="1:4">
      <c r="A41" s="2732">
        <f t="shared" si="0"/>
        <v>32</v>
      </c>
      <c r="B41" s="2730" t="s">
        <v>4086</v>
      </c>
      <c r="C41" s="2744" t="s">
        <v>480</v>
      </c>
      <c r="D41" s="2742">
        <f>SUM(D39:D40)</f>
        <v>0</v>
      </c>
    </row>
    <row r="42" spans="1:4">
      <c r="A42" s="2732">
        <f t="shared" si="0"/>
        <v>33</v>
      </c>
      <c r="B42" s="2730"/>
      <c r="C42" s="2730"/>
      <c r="D42" s="2741"/>
    </row>
    <row r="43" spans="1:4" ht="15.75">
      <c r="A43" s="2732">
        <f t="shared" si="0"/>
        <v>34</v>
      </c>
      <c r="B43" s="2737" t="s">
        <v>4087</v>
      </c>
      <c r="C43" s="2736"/>
      <c r="D43" s="2741"/>
    </row>
    <row r="44" spans="1:4">
      <c r="A44" s="2732">
        <f t="shared" si="0"/>
        <v>35</v>
      </c>
      <c r="B44" s="2730" t="s">
        <v>4088</v>
      </c>
      <c r="C44" s="2738" t="s">
        <v>4089</v>
      </c>
      <c r="D44" s="2741">
        <v>0</v>
      </c>
    </row>
    <row r="45" spans="1:4">
      <c r="A45" s="2732">
        <f t="shared" si="0"/>
        <v>36</v>
      </c>
      <c r="B45" s="2730" t="s">
        <v>4090</v>
      </c>
      <c r="C45" s="2738" t="s">
        <v>4091</v>
      </c>
      <c r="D45" s="2741">
        <v>0</v>
      </c>
    </row>
    <row r="46" spans="1:4">
      <c r="A46" s="2732">
        <f t="shared" si="0"/>
        <v>37</v>
      </c>
      <c r="B46" s="2730" t="s">
        <v>4092</v>
      </c>
      <c r="C46" s="2730" t="s">
        <v>480</v>
      </c>
      <c r="D46" s="2742">
        <f>SUM(D44:D45)</f>
        <v>0</v>
      </c>
    </row>
    <row r="47" spans="1:4" ht="15.75">
      <c r="A47" s="2732">
        <f t="shared" si="0"/>
        <v>38</v>
      </c>
      <c r="B47" s="2730"/>
      <c r="C47" s="2746"/>
      <c r="D47" s="2741"/>
    </row>
    <row r="48" spans="1:4">
      <c r="A48" s="2732">
        <f t="shared" si="0"/>
        <v>39</v>
      </c>
      <c r="B48" s="2737" t="s">
        <v>1219</v>
      </c>
      <c r="C48" s="2738" t="s">
        <v>4093</v>
      </c>
      <c r="D48" s="2739">
        <f>+'[55]200201'!$F$18</f>
        <v>93518.64</v>
      </c>
    </row>
    <row r="49" spans="1:5">
      <c r="A49" s="2732">
        <f t="shared" si="0"/>
        <v>40</v>
      </c>
      <c r="B49" s="2730"/>
      <c r="C49" s="2730"/>
      <c r="D49" s="2741"/>
    </row>
    <row r="50" spans="1:5" ht="15.75">
      <c r="A50" s="2732">
        <f t="shared" si="0"/>
        <v>41</v>
      </c>
      <c r="B50" s="2737" t="s">
        <v>4094</v>
      </c>
      <c r="C50" s="2746"/>
      <c r="D50" s="2741"/>
    </row>
    <row r="51" spans="1:5">
      <c r="A51" s="2732">
        <f t="shared" si="0"/>
        <v>42</v>
      </c>
      <c r="B51" s="2730" t="s">
        <v>4095</v>
      </c>
      <c r="C51" s="2738" t="s">
        <v>4096</v>
      </c>
      <c r="D51" s="2741">
        <f>+'[55]200201'!$F$14</f>
        <v>107884053.58</v>
      </c>
    </row>
    <row r="52" spans="1:5">
      <c r="A52" s="2732">
        <f t="shared" si="0"/>
        <v>43</v>
      </c>
      <c r="B52" s="2730" t="s">
        <v>1220</v>
      </c>
      <c r="C52" s="2738" t="s">
        <v>4097</v>
      </c>
      <c r="D52" s="2741">
        <f>+'[55]200201'!$F$19</f>
        <v>131997182.27000001</v>
      </c>
    </row>
    <row r="53" spans="1:5">
      <c r="A53" s="2732">
        <f t="shared" si="0"/>
        <v>44</v>
      </c>
      <c r="B53" s="2730" t="s">
        <v>4098</v>
      </c>
      <c r="C53" s="2730" t="s">
        <v>480</v>
      </c>
      <c r="D53" s="2747">
        <f>SUM(D51:D52)</f>
        <v>239881235.85000002</v>
      </c>
    </row>
    <row r="54" spans="1:5" ht="15.75">
      <c r="A54" s="2732">
        <f t="shared" si="0"/>
        <v>45</v>
      </c>
      <c r="B54" s="2730"/>
      <c r="C54" s="2746"/>
      <c r="D54" s="2741"/>
    </row>
    <row r="55" spans="1:5">
      <c r="A55" s="2732">
        <f t="shared" si="0"/>
        <v>46</v>
      </c>
      <c r="B55" s="2737" t="s">
        <v>1221</v>
      </c>
      <c r="C55" s="2738" t="s">
        <v>4099</v>
      </c>
      <c r="D55" s="2741">
        <v>0</v>
      </c>
    </row>
    <row r="56" spans="1:5">
      <c r="A56" s="2732">
        <f t="shared" si="0"/>
        <v>47</v>
      </c>
      <c r="B56" s="2730"/>
      <c r="C56" s="2730"/>
      <c r="D56" s="2741"/>
    </row>
    <row r="57" spans="1:5">
      <c r="A57" s="2732">
        <f t="shared" si="0"/>
        <v>48</v>
      </c>
      <c r="B57" s="2737" t="s">
        <v>486</v>
      </c>
      <c r="C57" s="2738" t="s">
        <v>4100</v>
      </c>
      <c r="D57" s="2741">
        <f>+'[55]200201'!$F$22</f>
        <v>715359156.51999998</v>
      </c>
    </row>
    <row r="58" spans="1:5">
      <c r="A58" s="2732">
        <f t="shared" si="0"/>
        <v>49</v>
      </c>
      <c r="B58" s="2730"/>
      <c r="C58" s="2730"/>
      <c r="D58" s="2741"/>
    </row>
    <row r="59" spans="1:5">
      <c r="A59" s="2732">
        <f t="shared" si="0"/>
        <v>50</v>
      </c>
      <c r="B59" s="2737" t="s">
        <v>487</v>
      </c>
      <c r="C59" s="2738" t="s">
        <v>4101</v>
      </c>
      <c r="D59" s="2741">
        <f>+'[55]354355'!$F$123</f>
        <v>44745032.480000012</v>
      </c>
    </row>
    <row r="61" spans="1:5">
      <c r="A61" s="2730"/>
      <c r="B61" s="2730"/>
      <c r="C61" s="2730"/>
      <c r="D61" s="2741"/>
      <c r="E61" s="2741"/>
    </row>
    <row r="64" spans="1:5">
      <c r="A64" s="2730"/>
      <c r="B64" s="2748"/>
    </row>
    <row r="67" spans="1:3">
      <c r="A67" s="2730"/>
      <c r="B67" s="2748"/>
    </row>
    <row r="68" spans="1:3">
      <c r="A68" s="2730"/>
      <c r="B68" s="2748"/>
    </row>
    <row r="69" spans="1:3">
      <c r="A69" s="2730"/>
      <c r="B69" s="2748"/>
    </row>
    <row r="70" spans="1:3">
      <c r="A70" s="2730"/>
      <c r="B70" s="2748"/>
    </row>
    <row r="71" spans="1:3">
      <c r="A71" s="2730"/>
      <c r="B71" s="2748"/>
    </row>
    <row r="75" spans="1:3" ht="15.75">
      <c r="A75" s="2730"/>
      <c r="B75" s="2736"/>
      <c r="C75" s="2749"/>
    </row>
    <row r="83" spans="1:3" ht="15.75">
      <c r="A83" s="2730"/>
      <c r="B83" s="2737"/>
      <c r="C83" s="2746"/>
    </row>
    <row r="84" spans="1:3" ht="15.75">
      <c r="A84" s="2730"/>
      <c r="B84" s="2737"/>
      <c r="C84" s="2746"/>
    </row>
  </sheetData>
  <mergeCells count="2">
    <mergeCell ref="A4:D4"/>
    <mergeCell ref="A5:D5"/>
  </mergeCell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65">
    <pageSetUpPr fitToPage="1"/>
  </sheetPr>
  <dimension ref="A1:C80"/>
  <sheetViews>
    <sheetView defaultGridColor="0" colorId="22" zoomScale="80" zoomScaleNormal="80" workbookViewId="0">
      <selection activeCell="C59" sqref="C59"/>
    </sheetView>
  </sheetViews>
  <sheetFormatPr defaultColWidth="9.6640625" defaultRowHeight="15"/>
  <cols>
    <col min="1" max="1" width="6.6640625" customWidth="1"/>
    <col min="2" max="2" width="86.6640625" customWidth="1"/>
    <col min="3" max="3" width="16" customWidth="1"/>
  </cols>
  <sheetData>
    <row r="1" spans="1:3" ht="15.75" thickBot="1">
      <c r="A1" s="245" t="str">
        <f>'Data Sheet'!$A$51</f>
        <v>Annual Report of KeySpan Gas East Corporation d/b/a National Grid                                                  Year ended December 31, 2013</v>
      </c>
      <c r="B1" s="245"/>
      <c r="C1" s="245"/>
    </row>
    <row r="2" spans="1:3">
      <c r="A2" s="36"/>
      <c r="B2" s="37"/>
      <c r="C2" s="38"/>
    </row>
    <row r="3" spans="1:3" ht="15.75">
      <c r="A3" s="42"/>
      <c r="B3" s="453" t="s">
        <v>1456</v>
      </c>
      <c r="C3" s="43"/>
    </row>
    <row r="4" spans="1:3">
      <c r="A4" s="42"/>
      <c r="B4" s="303"/>
      <c r="C4" s="43"/>
    </row>
    <row r="5" spans="1:3">
      <c r="A5" s="42"/>
      <c r="B5" s="454" t="s">
        <v>45</v>
      </c>
      <c r="C5" s="43"/>
    </row>
    <row r="6" spans="1:3">
      <c r="A6" s="42"/>
      <c r="B6" s="454" t="s">
        <v>46</v>
      </c>
      <c r="C6" s="43"/>
    </row>
    <row r="7" spans="1:3">
      <c r="A7" s="42"/>
      <c r="B7" s="454" t="s">
        <v>47</v>
      </c>
      <c r="C7" s="43"/>
    </row>
    <row r="8" spans="1:3">
      <c r="A8" s="42"/>
      <c r="B8" s="454" t="s">
        <v>48</v>
      </c>
      <c r="C8" s="43"/>
    </row>
    <row r="9" spans="1:3">
      <c r="A9" s="42"/>
      <c r="B9" s="455" t="s">
        <v>49</v>
      </c>
      <c r="C9" s="43"/>
    </row>
    <row r="10" spans="1:3">
      <c r="A10" s="42"/>
      <c r="B10" s="455" t="s">
        <v>50</v>
      </c>
      <c r="C10" s="43"/>
    </row>
    <row r="11" spans="1:3">
      <c r="A11" s="42"/>
      <c r="B11" s="456"/>
      <c r="C11" s="43"/>
    </row>
    <row r="12" spans="1:3">
      <c r="A12" s="42"/>
      <c r="C12" s="43"/>
    </row>
    <row r="13" spans="1:3">
      <c r="A13" s="42"/>
      <c r="B13" s="626" t="s">
        <v>2115</v>
      </c>
      <c r="C13" s="57"/>
    </row>
    <row r="14" spans="1:3">
      <c r="A14" s="42"/>
      <c r="B14" s="627" t="s">
        <v>1944</v>
      </c>
      <c r="C14" s="57"/>
    </row>
    <row r="15" spans="1:3">
      <c r="A15" s="42"/>
      <c r="B15" s="626" t="s">
        <v>2116</v>
      </c>
      <c r="C15" s="57"/>
    </row>
    <row r="16" spans="1:3">
      <c r="A16" s="42"/>
      <c r="B16" s="628"/>
      <c r="C16" s="57"/>
    </row>
    <row r="17" spans="1:3">
      <c r="A17" s="42"/>
      <c r="B17" s="629" t="s">
        <v>4038</v>
      </c>
      <c r="C17" s="57"/>
    </row>
    <row r="18" spans="1:3">
      <c r="A18" s="42"/>
      <c r="B18" s="628"/>
      <c r="C18" s="57"/>
    </row>
    <row r="19" spans="1:3">
      <c r="A19" s="42"/>
      <c r="B19" s="630" t="s">
        <v>1139</v>
      </c>
      <c r="C19" s="57"/>
    </row>
    <row r="20" spans="1:3">
      <c r="A20" s="42"/>
      <c r="B20" s="631" t="s">
        <v>51</v>
      </c>
      <c r="C20" s="57"/>
    </row>
    <row r="21" spans="1:3">
      <c r="A21" s="42"/>
      <c r="B21" s="628"/>
      <c r="C21" s="57"/>
    </row>
    <row r="22" spans="1:3">
      <c r="A22" s="42"/>
      <c r="B22" s="632"/>
      <c r="C22" s="57"/>
    </row>
    <row r="23" spans="1:3">
      <c r="A23" s="42"/>
      <c r="B23" s="628"/>
      <c r="C23" s="57"/>
    </row>
    <row r="24" spans="1:3">
      <c r="A24" s="42"/>
      <c r="B24" s="630" t="s">
        <v>52</v>
      </c>
      <c r="C24" s="57"/>
    </row>
    <row r="25" spans="1:3">
      <c r="A25" s="42"/>
      <c r="B25" s="628"/>
      <c r="C25" s="57"/>
    </row>
    <row r="26" spans="1:3">
      <c r="A26" s="42"/>
      <c r="B26" s="630" t="s">
        <v>39</v>
      </c>
      <c r="C26" s="57"/>
    </row>
    <row r="27" spans="1:3">
      <c r="A27" s="42"/>
      <c r="B27" s="633" t="s">
        <v>53</v>
      </c>
      <c r="C27" s="57"/>
    </row>
    <row r="28" spans="1:3">
      <c r="A28" s="42"/>
      <c r="B28" s="628"/>
      <c r="C28" s="57"/>
    </row>
    <row r="29" spans="1:3">
      <c r="A29" s="42"/>
      <c r="B29" s="632"/>
      <c r="C29" s="57"/>
    </row>
    <row r="30" spans="1:3">
      <c r="A30" s="42"/>
      <c r="B30" s="628"/>
      <c r="C30" s="57"/>
    </row>
    <row r="31" spans="1:3">
      <c r="A31" s="42"/>
      <c r="B31" s="630" t="s">
        <v>54</v>
      </c>
      <c r="C31" s="57"/>
    </row>
    <row r="32" spans="1:3">
      <c r="A32" s="42"/>
      <c r="B32" s="628"/>
      <c r="C32" s="57"/>
    </row>
    <row r="33" spans="1:3">
      <c r="A33" s="42"/>
      <c r="B33" s="630" t="s">
        <v>40</v>
      </c>
      <c r="C33" s="57"/>
    </row>
    <row r="34" spans="1:3">
      <c r="A34" s="42"/>
      <c r="B34" s="626"/>
      <c r="C34" s="57"/>
    </row>
    <row r="35" spans="1:3">
      <c r="A35" s="42"/>
      <c r="B35" s="650" t="s">
        <v>41</v>
      </c>
      <c r="C35" s="57"/>
    </row>
    <row r="36" spans="1:3">
      <c r="A36" s="42"/>
      <c r="B36" s="628"/>
      <c r="C36" s="57"/>
    </row>
    <row r="37" spans="1:3">
      <c r="A37" s="42"/>
      <c r="B37" s="628"/>
      <c r="C37" s="57"/>
    </row>
    <row r="38" spans="1:3">
      <c r="A38" s="42"/>
      <c r="B38" s="632"/>
      <c r="C38" s="57"/>
    </row>
    <row r="39" spans="1:3">
      <c r="A39" s="42"/>
      <c r="B39" s="628"/>
      <c r="C39" s="57"/>
    </row>
    <row r="40" spans="1:3">
      <c r="A40" s="42"/>
      <c r="B40" s="628"/>
      <c r="C40" s="57"/>
    </row>
    <row r="41" spans="1:3">
      <c r="A41" s="42"/>
      <c r="B41" s="632"/>
      <c r="C41" s="57"/>
    </row>
    <row r="42" spans="1:3">
      <c r="A42" s="42"/>
      <c r="B42" s="628"/>
      <c r="C42" s="57"/>
    </row>
    <row r="43" spans="1:3">
      <c r="A43" s="42"/>
      <c r="B43" s="628"/>
      <c r="C43" s="57"/>
    </row>
    <row r="44" spans="1:3">
      <c r="A44" s="42"/>
      <c r="B44" s="634" t="s">
        <v>1942</v>
      </c>
      <c r="C44" s="57"/>
    </row>
    <row r="45" spans="1:3">
      <c r="A45" s="42"/>
      <c r="B45" s="629" t="s">
        <v>55</v>
      </c>
      <c r="C45" s="57"/>
    </row>
    <row r="46" spans="1:3">
      <c r="A46" s="42"/>
      <c r="B46" s="628"/>
      <c r="C46" s="57"/>
    </row>
    <row r="47" spans="1:3">
      <c r="A47" s="42"/>
      <c r="B47" s="630" t="s">
        <v>56</v>
      </c>
      <c r="C47" s="57"/>
    </row>
    <row r="48" spans="1:3">
      <c r="A48" s="42"/>
      <c r="B48" s="628"/>
      <c r="C48" s="57"/>
    </row>
    <row r="49" spans="1:3">
      <c r="A49" s="42"/>
      <c r="B49" s="628"/>
      <c r="C49" s="57"/>
    </row>
    <row r="50" spans="1:3">
      <c r="A50" s="42"/>
      <c r="B50" s="627" t="s">
        <v>57</v>
      </c>
      <c r="C50" s="57"/>
    </row>
    <row r="51" spans="1:3">
      <c r="A51" s="42"/>
      <c r="B51" s="628"/>
      <c r="C51" s="57"/>
    </row>
    <row r="52" spans="1:3">
      <c r="A52" s="42"/>
      <c r="B52" s="630" t="s">
        <v>4040</v>
      </c>
      <c r="C52" s="57"/>
    </row>
    <row r="53" spans="1:3">
      <c r="A53" s="42"/>
      <c r="B53" s="628"/>
      <c r="C53" s="57"/>
    </row>
    <row r="54" spans="1:3">
      <c r="A54" s="42"/>
      <c r="B54" s="633" t="s">
        <v>2413</v>
      </c>
      <c r="C54" s="57"/>
    </row>
    <row r="55" spans="1:3">
      <c r="A55" s="42"/>
      <c r="B55" s="628" t="s">
        <v>1943</v>
      </c>
      <c r="C55" s="57"/>
    </row>
    <row r="56" spans="1:3">
      <c r="A56" s="42"/>
      <c r="B56" s="633" t="s">
        <v>2414</v>
      </c>
      <c r="C56" s="57"/>
    </row>
    <row r="57" spans="1:3" ht="15.75" thickBot="1">
      <c r="A57" s="124"/>
      <c r="B57" s="635"/>
      <c r="C57" s="61"/>
    </row>
    <row r="58" spans="1:3">
      <c r="A58" s="42"/>
      <c r="B58" s="636" t="s">
        <v>2415</v>
      </c>
      <c r="C58" s="57"/>
    </row>
    <row r="59" spans="1:3">
      <c r="A59" s="42"/>
      <c r="B59" s="628"/>
      <c r="C59" s="57"/>
    </row>
    <row r="60" spans="1:3">
      <c r="A60" s="42"/>
      <c r="B60" s="633" t="s">
        <v>2416</v>
      </c>
      <c r="C60" s="57"/>
    </row>
    <row r="61" spans="1:3">
      <c r="A61" s="42"/>
      <c r="B61" s="633" t="s">
        <v>2417</v>
      </c>
      <c r="C61" s="57"/>
    </row>
    <row r="62" spans="1:3">
      <c r="A62" s="42"/>
      <c r="B62" s="633" t="s">
        <v>2418</v>
      </c>
      <c r="C62" s="57"/>
    </row>
    <row r="63" spans="1:3" ht="15.75" thickBot="1">
      <c r="A63" s="124"/>
      <c r="B63" s="59"/>
      <c r="C63" s="61"/>
    </row>
    <row r="64" spans="1:3">
      <c r="A64" s="40"/>
      <c r="B64" s="279" t="s">
        <v>2419</v>
      </c>
      <c r="C64" s="40"/>
    </row>
    <row r="72" spans="2:2">
      <c r="B72" s="62"/>
    </row>
    <row r="73" spans="2:2" ht="18">
      <c r="B73" s="214"/>
    </row>
    <row r="74" spans="2:2">
      <c r="B74" s="77"/>
    </row>
    <row r="75" spans="2:2">
      <c r="B75" s="77"/>
    </row>
    <row r="76" spans="2:2">
      <c r="B76" s="77"/>
    </row>
    <row r="77" spans="2:2">
      <c r="B77" s="77"/>
    </row>
    <row r="78" spans="2:2">
      <c r="B78" s="77"/>
    </row>
    <row r="79" spans="2:2" ht="18">
      <c r="B79" s="214"/>
    </row>
    <row r="80" spans="2:2">
      <c r="B80" s="77"/>
    </row>
  </sheetData>
  <phoneticPr fontId="0" type="noConversion"/>
  <printOptions horizontalCentered="1" verticalCentered="1"/>
  <pageMargins left="0.5" right="0.5" top="0.5" bottom="0.5" header="0" footer="0"/>
  <pageSetup scale="73" orientation="portrait" r:id="rId1"/>
  <headerFooter alignWithMargins="0"/>
  <rowBreaks count="1" manualBreakCount="1">
    <brk id="65"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66"/>
  <dimension ref="A1:D196"/>
  <sheetViews>
    <sheetView defaultGridColor="0" topLeftCell="A88" colorId="22" zoomScale="70" zoomScaleNormal="70" workbookViewId="0">
      <selection activeCell="C59" sqref="C59"/>
    </sheetView>
  </sheetViews>
  <sheetFormatPr defaultColWidth="9.6640625" defaultRowHeight="15"/>
  <cols>
    <col min="1" max="1" width="40.6640625" customWidth="1"/>
    <col min="2" max="2" width="8.6640625" customWidth="1"/>
    <col min="3" max="3" width="40.6640625" customWidth="1"/>
    <col min="4" max="4" width="8.6640625" customWidth="1"/>
  </cols>
  <sheetData>
    <row r="1" spans="1:4">
      <c r="A1" s="457"/>
      <c r="B1" s="458"/>
      <c r="C1" s="458"/>
      <c r="D1" s="459"/>
    </row>
    <row r="2" spans="1:4" ht="15.75">
      <c r="A2" s="460" t="s">
        <v>2420</v>
      </c>
      <c r="B2" s="31"/>
      <c r="C2" s="31"/>
      <c r="D2" s="461"/>
    </row>
    <row r="3" spans="1:4">
      <c r="A3" s="462"/>
      <c r="B3" s="463"/>
      <c r="C3" s="463"/>
      <c r="D3" s="464"/>
    </row>
    <row r="4" spans="1:4">
      <c r="A4" s="465"/>
      <c r="B4" s="466"/>
      <c r="C4" s="467"/>
      <c r="D4" s="468"/>
    </row>
    <row r="5" spans="1:4">
      <c r="A5" s="512" t="s">
        <v>232</v>
      </c>
      <c r="B5" s="513" t="s">
        <v>2501</v>
      </c>
      <c r="C5" s="513" t="s">
        <v>232</v>
      </c>
      <c r="D5" s="514" t="s">
        <v>2501</v>
      </c>
    </row>
    <row r="6" spans="1:4">
      <c r="A6" s="465" t="s">
        <v>2421</v>
      </c>
      <c r="B6" s="474" t="s">
        <v>2687</v>
      </c>
      <c r="C6" s="467" t="s">
        <v>775</v>
      </c>
      <c r="D6" s="468"/>
    </row>
    <row r="7" spans="1:4">
      <c r="A7" s="465" t="s">
        <v>776</v>
      </c>
      <c r="B7" s="466"/>
      <c r="C7" s="467" t="s">
        <v>767</v>
      </c>
      <c r="D7" s="515" t="s">
        <v>768</v>
      </c>
    </row>
    <row r="8" spans="1:4">
      <c r="A8" s="465" t="s">
        <v>769</v>
      </c>
      <c r="B8" s="474" t="s">
        <v>770</v>
      </c>
      <c r="C8" s="467" t="s">
        <v>771</v>
      </c>
      <c r="D8" s="515" t="s">
        <v>772</v>
      </c>
    </row>
    <row r="9" spans="1:4">
      <c r="A9" s="465" t="s">
        <v>773</v>
      </c>
      <c r="B9" s="474" t="s">
        <v>774</v>
      </c>
      <c r="C9" s="467" t="s">
        <v>2310</v>
      </c>
      <c r="D9" s="515" t="s">
        <v>2311</v>
      </c>
    </row>
    <row r="10" spans="1:4">
      <c r="A10" s="465" t="s">
        <v>2312</v>
      </c>
      <c r="B10" s="474" t="s">
        <v>2313</v>
      </c>
      <c r="C10" s="467" t="s">
        <v>1333</v>
      </c>
      <c r="D10" s="515" t="s">
        <v>2314</v>
      </c>
    </row>
    <row r="11" spans="1:4">
      <c r="A11" s="465" t="s">
        <v>1070</v>
      </c>
      <c r="B11" s="474" t="s">
        <v>1071</v>
      </c>
      <c r="C11" s="467" t="s">
        <v>1072</v>
      </c>
      <c r="D11" s="468"/>
    </row>
    <row r="12" spans="1:4">
      <c r="A12" s="465" t="s">
        <v>1073</v>
      </c>
      <c r="B12" s="466"/>
      <c r="C12" s="467" t="s">
        <v>1074</v>
      </c>
      <c r="D12" s="515" t="s">
        <v>1075</v>
      </c>
    </row>
    <row r="13" spans="1:4">
      <c r="A13" s="465" t="s">
        <v>1076</v>
      </c>
      <c r="B13" s="474" t="s">
        <v>1077</v>
      </c>
      <c r="C13" s="467" t="s">
        <v>1711</v>
      </c>
      <c r="D13" s="515" t="s">
        <v>1712</v>
      </c>
    </row>
    <row r="14" spans="1:4">
      <c r="A14" s="465" t="s">
        <v>1713</v>
      </c>
      <c r="B14" s="474" t="s">
        <v>1714</v>
      </c>
      <c r="C14" s="467" t="s">
        <v>1715</v>
      </c>
      <c r="D14" s="515" t="s">
        <v>1716</v>
      </c>
    </row>
    <row r="15" spans="1:4">
      <c r="A15" s="465" t="s">
        <v>1717</v>
      </c>
      <c r="B15" s="474" t="s">
        <v>1718</v>
      </c>
      <c r="C15" s="467" t="s">
        <v>1719</v>
      </c>
      <c r="D15" s="515" t="s">
        <v>1720</v>
      </c>
    </row>
    <row r="16" spans="1:4">
      <c r="A16" s="465" t="s">
        <v>1721</v>
      </c>
      <c r="B16" s="474" t="s">
        <v>1722</v>
      </c>
      <c r="C16" s="467" t="s">
        <v>1723</v>
      </c>
      <c r="D16" s="468"/>
    </row>
    <row r="17" spans="1:4">
      <c r="A17" s="465" t="s">
        <v>1724</v>
      </c>
      <c r="B17" s="474" t="s">
        <v>1725</v>
      </c>
      <c r="C17" s="467" t="s">
        <v>1726</v>
      </c>
      <c r="D17" s="515" t="s">
        <v>1727</v>
      </c>
    </row>
    <row r="18" spans="1:4">
      <c r="A18" s="465" t="s">
        <v>1728</v>
      </c>
      <c r="B18" s="474" t="s">
        <v>1729</v>
      </c>
      <c r="C18" s="467" t="s">
        <v>2551</v>
      </c>
      <c r="D18" s="515" t="s">
        <v>1727</v>
      </c>
    </row>
    <row r="19" spans="1:4">
      <c r="A19" s="465" t="s">
        <v>2552</v>
      </c>
      <c r="B19" s="466"/>
      <c r="C19" s="467" t="s">
        <v>2553</v>
      </c>
      <c r="D19" s="515" t="s">
        <v>1727</v>
      </c>
    </row>
    <row r="20" spans="1:4">
      <c r="A20" s="465" t="s">
        <v>2554</v>
      </c>
      <c r="B20" s="474" t="s">
        <v>2555</v>
      </c>
      <c r="C20" s="467" t="s">
        <v>2556</v>
      </c>
      <c r="D20" s="515" t="s">
        <v>1727</v>
      </c>
    </row>
    <row r="21" spans="1:4">
      <c r="A21" s="465" t="s">
        <v>2557</v>
      </c>
      <c r="B21" s="474" t="s">
        <v>2558</v>
      </c>
      <c r="C21" s="467" t="s">
        <v>439</v>
      </c>
      <c r="D21" s="515" t="s">
        <v>2559</v>
      </c>
    </row>
    <row r="22" spans="1:4">
      <c r="A22" s="465" t="s">
        <v>533</v>
      </c>
      <c r="B22" s="474" t="s">
        <v>2560</v>
      </c>
      <c r="C22" s="467" t="s">
        <v>2561</v>
      </c>
      <c r="D22" s="515" t="s">
        <v>2314</v>
      </c>
    </row>
    <row r="23" spans="1:4">
      <c r="A23" s="465" t="s">
        <v>2562</v>
      </c>
      <c r="B23" s="474" t="s">
        <v>1722</v>
      </c>
      <c r="C23" s="467" t="s">
        <v>1928</v>
      </c>
      <c r="D23" s="468"/>
    </row>
    <row r="24" spans="1:4">
      <c r="A24" s="469" t="s">
        <v>2563</v>
      </c>
      <c r="B24" s="466"/>
      <c r="C24" s="467" t="s">
        <v>2564</v>
      </c>
      <c r="D24" s="515" t="s">
        <v>1727</v>
      </c>
    </row>
    <row r="25" spans="1:4">
      <c r="A25" s="465" t="s">
        <v>2565</v>
      </c>
      <c r="B25" s="474" t="s">
        <v>2566</v>
      </c>
      <c r="C25" s="467" t="s">
        <v>2567</v>
      </c>
      <c r="D25" s="515" t="s">
        <v>1727</v>
      </c>
    </row>
    <row r="26" spans="1:4">
      <c r="A26" s="465" t="s">
        <v>2568</v>
      </c>
      <c r="B26" s="474" t="s">
        <v>2569</v>
      </c>
      <c r="C26" s="467" t="s">
        <v>2570</v>
      </c>
      <c r="D26" s="515" t="s">
        <v>1722</v>
      </c>
    </row>
    <row r="27" spans="1:4">
      <c r="A27" s="465" t="s">
        <v>2571</v>
      </c>
      <c r="B27" s="474" t="s">
        <v>2569</v>
      </c>
      <c r="C27" s="467" t="s">
        <v>2572</v>
      </c>
      <c r="D27" s="468"/>
    </row>
    <row r="28" spans="1:4">
      <c r="A28" s="465" t="s">
        <v>2573</v>
      </c>
      <c r="B28" s="474" t="s">
        <v>2574</v>
      </c>
      <c r="C28" s="467" t="s">
        <v>2288</v>
      </c>
      <c r="D28" s="515" t="s">
        <v>2289</v>
      </c>
    </row>
    <row r="29" spans="1:4">
      <c r="A29" s="465" t="s">
        <v>2290</v>
      </c>
      <c r="B29" s="474" t="s">
        <v>2566</v>
      </c>
      <c r="C29" s="467" t="s">
        <v>2291</v>
      </c>
      <c r="D29" s="515" t="s">
        <v>1392</v>
      </c>
    </row>
    <row r="30" spans="1:4">
      <c r="A30" s="465" t="s">
        <v>1393</v>
      </c>
      <c r="B30" s="474" t="s">
        <v>1394</v>
      </c>
      <c r="C30" s="467" t="s">
        <v>1395</v>
      </c>
      <c r="D30" s="515" t="s">
        <v>1396</v>
      </c>
    </row>
    <row r="31" spans="1:4">
      <c r="A31" s="465" t="s">
        <v>1397</v>
      </c>
      <c r="B31" s="474" t="s">
        <v>1394</v>
      </c>
      <c r="C31" s="467" t="s">
        <v>1398</v>
      </c>
      <c r="D31" s="515" t="s">
        <v>1399</v>
      </c>
    </row>
    <row r="32" spans="1:4">
      <c r="A32" s="465" t="s">
        <v>1400</v>
      </c>
      <c r="B32" s="474" t="s">
        <v>2574</v>
      </c>
      <c r="C32" s="467" t="s">
        <v>1401</v>
      </c>
      <c r="D32" s="515" t="s">
        <v>1722</v>
      </c>
    </row>
    <row r="33" spans="1:4">
      <c r="A33" s="465" t="s">
        <v>1402</v>
      </c>
      <c r="B33" s="474" t="s">
        <v>1403</v>
      </c>
      <c r="C33" s="467" t="s">
        <v>1404</v>
      </c>
      <c r="D33" s="515" t="s">
        <v>2311</v>
      </c>
    </row>
    <row r="34" spans="1:4">
      <c r="A34" s="465" t="s">
        <v>1405</v>
      </c>
      <c r="B34" s="474" t="s">
        <v>1406</v>
      </c>
      <c r="C34" s="467" t="s">
        <v>1407</v>
      </c>
      <c r="D34" s="515" t="s">
        <v>1408</v>
      </c>
    </row>
    <row r="35" spans="1:4">
      <c r="A35" s="465" t="s">
        <v>1409</v>
      </c>
      <c r="B35" s="466"/>
      <c r="C35" s="467" t="s">
        <v>1410</v>
      </c>
      <c r="D35" s="515" t="s">
        <v>1411</v>
      </c>
    </row>
    <row r="36" spans="1:4">
      <c r="A36" s="465" t="s">
        <v>1412</v>
      </c>
      <c r="B36" s="474" t="s">
        <v>1413</v>
      </c>
      <c r="C36" s="467" t="s">
        <v>1414</v>
      </c>
      <c r="D36" s="515" t="s">
        <v>1415</v>
      </c>
    </row>
    <row r="37" spans="1:4">
      <c r="A37" s="465" t="s">
        <v>1416</v>
      </c>
      <c r="B37" s="474" t="s">
        <v>1417</v>
      </c>
      <c r="C37" s="467" t="s">
        <v>1418</v>
      </c>
      <c r="D37" s="515" t="s">
        <v>1419</v>
      </c>
    </row>
    <row r="38" spans="1:4">
      <c r="A38" s="465" t="s">
        <v>1420</v>
      </c>
      <c r="B38" s="474" t="s">
        <v>1077</v>
      </c>
      <c r="C38" s="467" t="s">
        <v>1421</v>
      </c>
      <c r="D38" s="515" t="s">
        <v>2289</v>
      </c>
    </row>
    <row r="39" spans="1:4">
      <c r="A39" s="465" t="s">
        <v>1422</v>
      </c>
      <c r="B39" s="474" t="s">
        <v>1718</v>
      </c>
      <c r="C39" s="467" t="s">
        <v>1423</v>
      </c>
      <c r="D39" s="515" t="s">
        <v>1424</v>
      </c>
    </row>
    <row r="40" spans="1:4">
      <c r="A40" s="465" t="s">
        <v>1425</v>
      </c>
      <c r="B40" s="466"/>
      <c r="C40" s="467" t="s">
        <v>1426</v>
      </c>
      <c r="D40" s="515" t="s">
        <v>1720</v>
      </c>
    </row>
    <row r="41" spans="1:4">
      <c r="A41" s="465" t="s">
        <v>2554</v>
      </c>
      <c r="B41" s="474" t="s">
        <v>2555</v>
      </c>
      <c r="C41" s="467" t="s">
        <v>1427</v>
      </c>
      <c r="D41" s="515" t="s">
        <v>1428</v>
      </c>
    </row>
    <row r="42" spans="1:4">
      <c r="A42" s="465" t="s">
        <v>2557</v>
      </c>
      <c r="B42" s="474" t="s">
        <v>2558</v>
      </c>
      <c r="C42" s="467" t="s">
        <v>1429</v>
      </c>
      <c r="D42" s="515" t="s">
        <v>1430</v>
      </c>
    </row>
    <row r="43" spans="1:4">
      <c r="A43" s="469" t="s">
        <v>2866</v>
      </c>
      <c r="B43" s="474" t="s">
        <v>2867</v>
      </c>
      <c r="C43" s="467" t="s">
        <v>440</v>
      </c>
      <c r="D43" s="515" t="s">
        <v>768</v>
      </c>
    </row>
    <row r="44" spans="1:4">
      <c r="A44" s="465" t="s">
        <v>2868</v>
      </c>
      <c r="B44" s="466"/>
      <c r="C44" s="467" t="s">
        <v>2105</v>
      </c>
      <c r="D44" s="468"/>
    </row>
    <row r="45" spans="1:4">
      <c r="A45" s="465" t="s">
        <v>2586</v>
      </c>
      <c r="B45" s="474" t="s">
        <v>2587</v>
      </c>
      <c r="C45" s="467" t="s">
        <v>2588</v>
      </c>
      <c r="D45" s="515" t="s">
        <v>2589</v>
      </c>
    </row>
    <row r="46" spans="1:4">
      <c r="A46" s="465" t="s">
        <v>2590</v>
      </c>
      <c r="B46" s="474" t="s">
        <v>2591</v>
      </c>
      <c r="C46" s="467" t="s">
        <v>2592</v>
      </c>
      <c r="D46" s="515" t="s">
        <v>2589</v>
      </c>
    </row>
    <row r="47" spans="1:4">
      <c r="A47" s="465" t="s">
        <v>2152</v>
      </c>
      <c r="B47" s="466"/>
      <c r="C47" s="467" t="s">
        <v>2153</v>
      </c>
      <c r="D47" s="468"/>
    </row>
    <row r="48" spans="1:4">
      <c r="A48" s="465" t="s">
        <v>2154</v>
      </c>
      <c r="B48" s="474" t="s">
        <v>1077</v>
      </c>
      <c r="C48" s="467" t="s">
        <v>1888</v>
      </c>
      <c r="D48" s="515" t="s">
        <v>2589</v>
      </c>
    </row>
    <row r="49" spans="1:4">
      <c r="A49" s="465" t="s">
        <v>1889</v>
      </c>
      <c r="B49" s="474" t="s">
        <v>1714</v>
      </c>
      <c r="C49" s="467" t="s">
        <v>1890</v>
      </c>
      <c r="D49" s="515" t="s">
        <v>2589</v>
      </c>
    </row>
    <row r="50" spans="1:4">
      <c r="A50" s="465" t="s">
        <v>1891</v>
      </c>
      <c r="B50" s="474" t="s">
        <v>1892</v>
      </c>
      <c r="C50" s="467" t="s">
        <v>1893</v>
      </c>
      <c r="D50" s="515" t="s">
        <v>2589</v>
      </c>
    </row>
    <row r="51" spans="1:4">
      <c r="A51" s="465" t="s">
        <v>1894</v>
      </c>
      <c r="B51" s="474" t="s">
        <v>1722</v>
      </c>
      <c r="C51" s="467" t="s">
        <v>1895</v>
      </c>
      <c r="D51" s="515" t="s">
        <v>1896</v>
      </c>
    </row>
    <row r="52" spans="1:4">
      <c r="A52" s="465" t="s">
        <v>1897</v>
      </c>
      <c r="B52" s="474" t="s">
        <v>1729</v>
      </c>
      <c r="C52" s="467" t="s">
        <v>1898</v>
      </c>
      <c r="D52" s="515" t="s">
        <v>1899</v>
      </c>
    </row>
    <row r="53" spans="1:4">
      <c r="A53" s="465" t="s">
        <v>1900</v>
      </c>
      <c r="B53" s="474" t="s">
        <v>1729</v>
      </c>
      <c r="C53" s="467" t="s">
        <v>1901</v>
      </c>
      <c r="D53" s="515" t="s">
        <v>1413</v>
      </c>
    </row>
    <row r="54" spans="1:4">
      <c r="A54" s="465" t="s">
        <v>1902</v>
      </c>
      <c r="B54" s="474" t="s">
        <v>1903</v>
      </c>
      <c r="C54" s="467" t="s">
        <v>1904</v>
      </c>
      <c r="D54" s="515" t="s">
        <v>1903</v>
      </c>
    </row>
    <row r="55" spans="1:4">
      <c r="A55" s="465" t="s">
        <v>1905</v>
      </c>
      <c r="B55" s="466"/>
      <c r="C55" s="467" t="s">
        <v>1906</v>
      </c>
      <c r="D55" s="515" t="s">
        <v>1077</v>
      </c>
    </row>
    <row r="56" spans="1:4">
      <c r="A56" s="465" t="s">
        <v>1907</v>
      </c>
      <c r="B56" s="474" t="s">
        <v>1908</v>
      </c>
      <c r="C56" s="467"/>
      <c r="D56" s="468"/>
    </row>
    <row r="57" spans="1:4" ht="15.75" thickBot="1">
      <c r="A57" s="470" t="s">
        <v>1909</v>
      </c>
      <c r="B57" s="516" t="s">
        <v>1910</v>
      </c>
      <c r="C57" s="472"/>
      <c r="D57" s="473"/>
    </row>
    <row r="59" spans="1:4" ht="15.75" thickBot="1">
      <c r="A59" s="32" t="s">
        <v>1911</v>
      </c>
      <c r="B59" s="32"/>
      <c r="C59" s="32"/>
      <c r="D59" s="32"/>
    </row>
    <row r="60" spans="1:4">
      <c r="A60" s="457"/>
      <c r="B60" s="458"/>
      <c r="C60" s="458"/>
      <c r="D60" s="459"/>
    </row>
    <row r="61" spans="1:4" ht="15.75">
      <c r="A61" s="460" t="s">
        <v>2420</v>
      </c>
      <c r="B61" s="31"/>
      <c r="C61" s="31"/>
      <c r="D61" s="461"/>
    </row>
    <row r="62" spans="1:4">
      <c r="A62" s="462"/>
      <c r="B62" s="463"/>
      <c r="C62" s="463"/>
      <c r="D62" s="464"/>
    </row>
    <row r="63" spans="1:4">
      <c r="A63" s="465"/>
      <c r="B63" s="466"/>
      <c r="C63" s="467"/>
      <c r="D63" s="468"/>
    </row>
    <row r="64" spans="1:4">
      <c r="A64" s="512" t="s">
        <v>232</v>
      </c>
      <c r="B64" s="513" t="s">
        <v>2501</v>
      </c>
      <c r="C64" s="513" t="s">
        <v>232</v>
      </c>
      <c r="D64" s="514" t="s">
        <v>2501</v>
      </c>
    </row>
    <row r="65" spans="1:4">
      <c r="A65" s="465" t="s">
        <v>540</v>
      </c>
      <c r="B65" s="466"/>
      <c r="C65" s="467" t="s">
        <v>2441</v>
      </c>
      <c r="D65" s="468"/>
    </row>
    <row r="66" spans="1:4">
      <c r="A66" s="465" t="s">
        <v>541</v>
      </c>
      <c r="B66" s="474" t="s">
        <v>1714</v>
      </c>
      <c r="C66" s="467" t="s">
        <v>542</v>
      </c>
      <c r="D66" s="515" t="s">
        <v>1722</v>
      </c>
    </row>
    <row r="67" spans="1:4">
      <c r="A67" s="465" t="s">
        <v>543</v>
      </c>
      <c r="B67" s="474" t="s">
        <v>544</v>
      </c>
      <c r="C67" s="467" t="s">
        <v>545</v>
      </c>
      <c r="D67" s="515" t="s">
        <v>2311</v>
      </c>
    </row>
    <row r="68" spans="1:4">
      <c r="A68" s="465" t="s">
        <v>409</v>
      </c>
      <c r="B68" s="474" t="s">
        <v>410</v>
      </c>
      <c r="C68" s="467"/>
      <c r="D68" s="468"/>
    </row>
    <row r="69" spans="1:4">
      <c r="A69" s="465" t="s">
        <v>411</v>
      </c>
      <c r="B69" s="474" t="s">
        <v>412</v>
      </c>
      <c r="C69" s="467"/>
      <c r="D69" s="468"/>
    </row>
    <row r="70" spans="1:4">
      <c r="A70" s="465" t="s">
        <v>413</v>
      </c>
      <c r="B70" s="474" t="s">
        <v>414</v>
      </c>
      <c r="C70" s="467"/>
      <c r="D70" s="468"/>
    </row>
    <row r="71" spans="1:4">
      <c r="A71" s="465" t="s">
        <v>415</v>
      </c>
      <c r="B71" s="474" t="s">
        <v>1718</v>
      </c>
      <c r="C71" s="467"/>
      <c r="D71" s="468"/>
    </row>
    <row r="72" spans="1:4">
      <c r="A72" s="465" t="s">
        <v>416</v>
      </c>
      <c r="B72" s="474" t="s">
        <v>417</v>
      </c>
      <c r="C72" s="467"/>
      <c r="D72" s="468"/>
    </row>
    <row r="73" spans="1:4">
      <c r="A73" s="465" t="s">
        <v>1674</v>
      </c>
      <c r="B73" s="474" t="s">
        <v>772</v>
      </c>
      <c r="C73" s="467"/>
      <c r="D73" s="468"/>
    </row>
    <row r="74" spans="1:4">
      <c r="A74" s="465" t="s">
        <v>297</v>
      </c>
      <c r="B74" s="474" t="s">
        <v>1394</v>
      </c>
      <c r="C74" s="467"/>
      <c r="D74" s="468"/>
    </row>
    <row r="75" spans="1:4">
      <c r="A75" s="465" t="s">
        <v>1675</v>
      </c>
      <c r="B75" s="474" t="s">
        <v>2687</v>
      </c>
      <c r="C75" s="467"/>
      <c r="D75" s="468"/>
    </row>
    <row r="76" spans="1:4">
      <c r="A76" s="465" t="s">
        <v>1676</v>
      </c>
      <c r="B76" s="474" t="s">
        <v>1712</v>
      </c>
      <c r="C76" s="467"/>
      <c r="D76" s="468"/>
    </row>
    <row r="77" spans="1:4">
      <c r="A77" s="465" t="s">
        <v>1677</v>
      </c>
      <c r="B77" s="474" t="s">
        <v>417</v>
      </c>
      <c r="C77" s="467"/>
      <c r="D77" s="468"/>
    </row>
    <row r="78" spans="1:4">
      <c r="A78" s="465" t="s">
        <v>1678</v>
      </c>
      <c r="B78" s="474" t="s">
        <v>1679</v>
      </c>
      <c r="C78" s="467"/>
      <c r="D78" s="468"/>
    </row>
    <row r="79" spans="1:4">
      <c r="A79" s="465" t="s">
        <v>1680</v>
      </c>
      <c r="B79" s="474" t="s">
        <v>1722</v>
      </c>
      <c r="C79" s="467"/>
      <c r="D79" s="468"/>
    </row>
    <row r="80" spans="1:4">
      <c r="A80" s="465" t="s">
        <v>1681</v>
      </c>
      <c r="B80" s="466"/>
      <c r="C80" s="467"/>
      <c r="D80" s="468"/>
    </row>
    <row r="81" spans="1:4">
      <c r="A81" s="465" t="s">
        <v>1682</v>
      </c>
      <c r="B81" s="474" t="s">
        <v>1683</v>
      </c>
      <c r="C81" s="467"/>
      <c r="D81" s="468"/>
    </row>
    <row r="82" spans="1:4">
      <c r="A82" s="465" t="s">
        <v>1684</v>
      </c>
      <c r="B82" s="474" t="s">
        <v>1685</v>
      </c>
      <c r="C82" s="467"/>
      <c r="D82" s="468"/>
    </row>
    <row r="83" spans="1:4">
      <c r="A83" s="469" t="s">
        <v>1686</v>
      </c>
      <c r="B83" s="474" t="s">
        <v>1687</v>
      </c>
      <c r="C83" s="467"/>
      <c r="D83" s="468"/>
    </row>
    <row r="84" spans="1:4">
      <c r="A84" s="465" t="s">
        <v>2260</v>
      </c>
      <c r="B84" s="474" t="s">
        <v>1688</v>
      </c>
      <c r="C84" s="467"/>
      <c r="D84" s="468"/>
    </row>
    <row r="85" spans="1:4">
      <c r="A85" s="465" t="s">
        <v>1689</v>
      </c>
      <c r="B85" s="474" t="s">
        <v>1690</v>
      </c>
      <c r="C85" s="467"/>
      <c r="D85" s="468"/>
    </row>
    <row r="86" spans="1:4">
      <c r="A86" s="465" t="s">
        <v>1691</v>
      </c>
      <c r="B86" s="466"/>
      <c r="C86" s="467"/>
      <c r="D86" s="468"/>
    </row>
    <row r="87" spans="1:4">
      <c r="A87" s="465" t="s">
        <v>1692</v>
      </c>
      <c r="B87" s="474" t="s">
        <v>1892</v>
      </c>
      <c r="C87" s="467"/>
      <c r="D87" s="468"/>
    </row>
    <row r="88" spans="1:4">
      <c r="A88" s="465" t="s">
        <v>1693</v>
      </c>
      <c r="B88" s="474" t="s">
        <v>1694</v>
      </c>
      <c r="C88" s="467"/>
      <c r="D88" s="468"/>
    </row>
    <row r="89" spans="1:4">
      <c r="A89" s="465" t="s">
        <v>1695</v>
      </c>
      <c r="B89" s="474" t="s">
        <v>1696</v>
      </c>
      <c r="C89" s="467"/>
      <c r="D89" s="468"/>
    </row>
    <row r="90" spans="1:4">
      <c r="A90" s="465" t="s">
        <v>1697</v>
      </c>
      <c r="B90" s="474" t="s">
        <v>1698</v>
      </c>
      <c r="C90" s="467"/>
      <c r="D90" s="468"/>
    </row>
    <row r="91" spans="1:4">
      <c r="A91" s="465" t="s">
        <v>1699</v>
      </c>
      <c r="B91" s="466"/>
      <c r="C91" s="467"/>
      <c r="D91" s="468"/>
    </row>
    <row r="92" spans="1:4">
      <c r="A92" s="465" t="s">
        <v>1700</v>
      </c>
      <c r="B92" s="474" t="s">
        <v>2566</v>
      </c>
      <c r="C92" s="467"/>
      <c r="D92" s="468"/>
    </row>
    <row r="93" spans="1:4">
      <c r="A93" s="465" t="s">
        <v>1701</v>
      </c>
      <c r="B93" s="474" t="s">
        <v>2867</v>
      </c>
      <c r="C93" s="467"/>
      <c r="D93" s="468"/>
    </row>
    <row r="94" spans="1:4">
      <c r="A94" s="465" t="s">
        <v>445</v>
      </c>
      <c r="B94" s="474" t="s">
        <v>1403</v>
      </c>
      <c r="C94" s="467"/>
      <c r="D94" s="468"/>
    </row>
    <row r="95" spans="1:4">
      <c r="A95" s="465" t="s">
        <v>1702</v>
      </c>
      <c r="B95" s="474" t="s">
        <v>2559</v>
      </c>
      <c r="C95" s="467"/>
      <c r="D95" s="468"/>
    </row>
    <row r="96" spans="1:4">
      <c r="A96" s="465" t="s">
        <v>1703</v>
      </c>
      <c r="B96" s="474" t="s">
        <v>1729</v>
      </c>
      <c r="C96" s="467"/>
      <c r="D96" s="468"/>
    </row>
    <row r="97" spans="1:4">
      <c r="A97" s="465" t="s">
        <v>1704</v>
      </c>
      <c r="B97" s="474" t="s">
        <v>1720</v>
      </c>
      <c r="C97" s="467"/>
      <c r="D97" s="468"/>
    </row>
    <row r="98" spans="1:4">
      <c r="A98" s="465" t="s">
        <v>1705</v>
      </c>
      <c r="B98" s="474" t="s">
        <v>2574</v>
      </c>
      <c r="C98" s="467"/>
      <c r="D98" s="468"/>
    </row>
    <row r="99" spans="1:4">
      <c r="A99" s="465" t="s">
        <v>1706</v>
      </c>
      <c r="B99" s="474" t="s">
        <v>1707</v>
      </c>
      <c r="C99" s="467"/>
      <c r="D99" s="468"/>
    </row>
    <row r="100" spans="1:4">
      <c r="A100" s="465" t="s">
        <v>1708</v>
      </c>
      <c r="B100" s="474" t="s">
        <v>1408</v>
      </c>
      <c r="C100" s="467"/>
      <c r="D100" s="468"/>
    </row>
    <row r="101" spans="1:4">
      <c r="A101" s="465" t="s">
        <v>942</v>
      </c>
      <c r="B101" s="466"/>
      <c r="C101" s="467"/>
      <c r="D101" s="468"/>
    </row>
    <row r="102" spans="1:4">
      <c r="A102" s="469" t="s">
        <v>1709</v>
      </c>
      <c r="B102" s="474" t="s">
        <v>2687</v>
      </c>
      <c r="C102" s="467"/>
      <c r="D102" s="468"/>
    </row>
    <row r="103" spans="1:4">
      <c r="A103" s="465" t="s">
        <v>1710</v>
      </c>
      <c r="B103" s="474" t="s">
        <v>2687</v>
      </c>
      <c r="C103" s="467"/>
      <c r="D103" s="468"/>
    </row>
    <row r="104" spans="1:4">
      <c r="A104" s="465" t="s">
        <v>1432</v>
      </c>
      <c r="B104" s="474" t="s">
        <v>1071</v>
      </c>
      <c r="C104" s="467"/>
      <c r="D104" s="468"/>
    </row>
    <row r="105" spans="1:4">
      <c r="A105" s="465" t="s">
        <v>2318</v>
      </c>
      <c r="B105" s="474" t="s">
        <v>2319</v>
      </c>
      <c r="C105" s="467"/>
      <c r="D105" s="468"/>
    </row>
    <row r="106" spans="1:4">
      <c r="A106" s="465" t="s">
        <v>2320</v>
      </c>
      <c r="B106" s="474" t="s">
        <v>1683</v>
      </c>
      <c r="C106" s="467"/>
      <c r="D106" s="468"/>
    </row>
    <row r="107" spans="1:4">
      <c r="A107" s="465" t="s">
        <v>2321</v>
      </c>
      <c r="B107" s="474" t="s">
        <v>1411</v>
      </c>
      <c r="C107" s="467"/>
      <c r="D107" s="468"/>
    </row>
    <row r="108" spans="1:4">
      <c r="A108" s="465" t="s">
        <v>2322</v>
      </c>
      <c r="B108" s="466"/>
      <c r="C108" s="467"/>
      <c r="D108" s="468"/>
    </row>
    <row r="109" spans="1:4">
      <c r="A109" s="465" t="s">
        <v>2323</v>
      </c>
      <c r="B109" s="474" t="s">
        <v>2324</v>
      </c>
      <c r="C109" s="467"/>
      <c r="D109" s="468"/>
    </row>
    <row r="110" spans="1:4">
      <c r="A110" s="465" t="s">
        <v>2325</v>
      </c>
      <c r="B110" s="474" t="s">
        <v>2326</v>
      </c>
      <c r="C110" s="467"/>
      <c r="D110" s="468"/>
    </row>
    <row r="111" spans="1:4">
      <c r="A111" s="465" t="s">
        <v>2327</v>
      </c>
      <c r="B111" s="474" t="s">
        <v>2328</v>
      </c>
      <c r="C111" s="467"/>
      <c r="D111" s="468"/>
    </row>
    <row r="112" spans="1:4">
      <c r="A112" s="465" t="s">
        <v>2329</v>
      </c>
      <c r="B112" s="474">
        <v>332</v>
      </c>
      <c r="C112" s="467"/>
      <c r="D112" s="468"/>
    </row>
    <row r="113" spans="1:4">
      <c r="A113" s="465" t="s">
        <v>2441</v>
      </c>
      <c r="B113" s="466"/>
      <c r="C113" s="467"/>
      <c r="D113" s="468"/>
    </row>
    <row r="114" spans="1:4">
      <c r="A114" s="465" t="s">
        <v>2330</v>
      </c>
      <c r="B114" s="474" t="s">
        <v>1722</v>
      </c>
      <c r="C114" s="467"/>
      <c r="D114" s="468"/>
    </row>
    <row r="115" spans="1:4">
      <c r="A115" s="465" t="s">
        <v>2331</v>
      </c>
      <c r="B115" s="474" t="s">
        <v>1722</v>
      </c>
      <c r="C115" s="467"/>
      <c r="D115" s="468"/>
    </row>
    <row r="116" spans="1:4" ht="15.75" thickBot="1">
      <c r="A116" s="470"/>
      <c r="B116" s="471"/>
      <c r="C116" s="472"/>
      <c r="D116" s="473"/>
    </row>
    <row r="118" spans="1:4" ht="15.75" thickBot="1">
      <c r="A118" s="32" t="s">
        <v>2332</v>
      </c>
      <c r="B118" s="32"/>
      <c r="C118" s="32"/>
      <c r="D118" s="32"/>
    </row>
    <row r="119" spans="1:4">
      <c r="A119" s="457"/>
      <c r="B119" s="458"/>
      <c r="C119" s="458"/>
      <c r="D119" s="459"/>
    </row>
    <row r="120" spans="1:4" ht="15.75">
      <c r="A120" s="460" t="s">
        <v>2333</v>
      </c>
      <c r="B120" s="31"/>
      <c r="C120" s="31"/>
      <c r="D120" s="461"/>
    </row>
    <row r="121" spans="1:4">
      <c r="A121" s="462"/>
      <c r="B121" s="463"/>
      <c r="C121" s="463"/>
      <c r="D121" s="464"/>
    </row>
    <row r="122" spans="1:4">
      <c r="A122" s="465"/>
      <c r="B122" s="466"/>
      <c r="C122" s="467"/>
      <c r="D122" s="468"/>
    </row>
    <row r="123" spans="1:4">
      <c r="A123" s="512" t="s">
        <v>232</v>
      </c>
      <c r="B123" s="513" t="s">
        <v>2501</v>
      </c>
      <c r="C123" s="513" t="s">
        <v>232</v>
      </c>
      <c r="D123" s="514" t="s">
        <v>2501</v>
      </c>
    </row>
    <row r="124" spans="1:4">
      <c r="A124" s="465" t="s">
        <v>2334</v>
      </c>
      <c r="B124" s="474" t="s">
        <v>2014</v>
      </c>
      <c r="C124" s="467" t="s">
        <v>2335</v>
      </c>
      <c r="D124" s="515" t="s">
        <v>475</v>
      </c>
    </row>
    <row r="125" spans="1:4">
      <c r="A125" s="465" t="s">
        <v>2336</v>
      </c>
      <c r="B125" s="466"/>
      <c r="C125" s="467" t="s">
        <v>2337</v>
      </c>
      <c r="D125" s="515" t="s">
        <v>2338</v>
      </c>
    </row>
    <row r="126" spans="1:4">
      <c r="A126" s="465" t="s">
        <v>2339</v>
      </c>
      <c r="B126" s="474" t="s">
        <v>569</v>
      </c>
      <c r="C126" s="467" t="s">
        <v>2340</v>
      </c>
      <c r="D126" s="515" t="s">
        <v>2669</v>
      </c>
    </row>
    <row r="127" spans="1:4">
      <c r="A127" s="465" t="s">
        <v>2341</v>
      </c>
      <c r="B127" s="474" t="s">
        <v>2141</v>
      </c>
      <c r="C127" s="467" t="s">
        <v>2806</v>
      </c>
      <c r="D127" s="515" t="s">
        <v>1657</v>
      </c>
    </row>
    <row r="128" spans="1:4">
      <c r="A128" s="465" t="s">
        <v>2552</v>
      </c>
      <c r="B128" s="466"/>
      <c r="C128" s="467" t="s">
        <v>2342</v>
      </c>
      <c r="D128" s="515" t="s">
        <v>1243</v>
      </c>
    </row>
    <row r="129" spans="1:4">
      <c r="A129" s="465" t="s">
        <v>2343</v>
      </c>
      <c r="B129" s="474" t="s">
        <v>810</v>
      </c>
      <c r="C129" s="467" t="s">
        <v>2344</v>
      </c>
      <c r="D129" s="515" t="s">
        <v>1258</v>
      </c>
    </row>
    <row r="130" spans="1:4">
      <c r="A130" s="465" t="s">
        <v>2345</v>
      </c>
      <c r="B130" s="474" t="s">
        <v>2016</v>
      </c>
      <c r="C130" s="467" t="s">
        <v>2346</v>
      </c>
      <c r="D130" s="515" t="s">
        <v>1293</v>
      </c>
    </row>
    <row r="131" spans="1:4">
      <c r="A131" s="465" t="s">
        <v>2347</v>
      </c>
      <c r="B131" s="474" t="s">
        <v>2013</v>
      </c>
      <c r="C131" s="467" t="s">
        <v>942</v>
      </c>
      <c r="D131" s="468"/>
    </row>
    <row r="132" spans="1:4">
      <c r="A132" s="465" t="s">
        <v>2348</v>
      </c>
      <c r="B132" s="474" t="s">
        <v>1251</v>
      </c>
      <c r="C132" s="467" t="s">
        <v>2349</v>
      </c>
      <c r="D132" s="515" t="s">
        <v>1476</v>
      </c>
    </row>
    <row r="133" spans="1:4">
      <c r="A133" s="465" t="s">
        <v>2350</v>
      </c>
      <c r="B133" s="474" t="s">
        <v>2013</v>
      </c>
      <c r="C133" s="467" t="s">
        <v>2351</v>
      </c>
      <c r="D133" s="515" t="s">
        <v>2002</v>
      </c>
    </row>
    <row r="134" spans="1:4">
      <c r="A134" s="465" t="s">
        <v>1436</v>
      </c>
      <c r="B134" s="474" t="s">
        <v>1338</v>
      </c>
      <c r="C134" s="467" t="s">
        <v>1437</v>
      </c>
      <c r="D134" s="515" t="s">
        <v>816</v>
      </c>
    </row>
    <row r="135" spans="1:4">
      <c r="A135" s="465" t="s">
        <v>1438</v>
      </c>
      <c r="B135" s="474" t="s">
        <v>2143</v>
      </c>
      <c r="C135" s="467" t="s">
        <v>1439</v>
      </c>
      <c r="D135" s="515" t="s">
        <v>1247</v>
      </c>
    </row>
    <row r="136" spans="1:4">
      <c r="A136" s="465" t="s">
        <v>1440</v>
      </c>
      <c r="B136" s="474" t="s">
        <v>1249</v>
      </c>
      <c r="C136" s="467" t="s">
        <v>1441</v>
      </c>
      <c r="D136" s="515" t="s">
        <v>2849</v>
      </c>
    </row>
    <row r="137" spans="1:4">
      <c r="A137" s="465" t="s">
        <v>1442</v>
      </c>
      <c r="B137" s="474" t="s">
        <v>2143</v>
      </c>
      <c r="C137" s="467" t="s">
        <v>1577</v>
      </c>
      <c r="D137" s="515" t="s">
        <v>2075</v>
      </c>
    </row>
    <row r="138" spans="1:4">
      <c r="A138" s="465" t="s">
        <v>1578</v>
      </c>
      <c r="B138" s="466"/>
      <c r="C138" s="467" t="s">
        <v>1579</v>
      </c>
      <c r="D138" s="515" t="s">
        <v>2139</v>
      </c>
    </row>
    <row r="139" spans="1:4">
      <c r="A139" s="465" t="s">
        <v>1580</v>
      </c>
      <c r="B139" s="474" t="s">
        <v>1240</v>
      </c>
      <c r="C139" s="467"/>
      <c r="D139" s="468"/>
    </row>
    <row r="140" spans="1:4">
      <c r="A140" s="465" t="s">
        <v>1581</v>
      </c>
      <c r="B140" s="474" t="s">
        <v>1582</v>
      </c>
      <c r="C140" s="467"/>
      <c r="D140" s="468"/>
    </row>
    <row r="141" spans="1:4">
      <c r="A141" s="465" t="s">
        <v>1583</v>
      </c>
      <c r="B141" s="474" t="s">
        <v>2899</v>
      </c>
      <c r="C141" s="467"/>
      <c r="D141" s="468"/>
    </row>
    <row r="142" spans="1:4">
      <c r="A142" s="465" t="s">
        <v>1584</v>
      </c>
      <c r="B142" s="474" t="s">
        <v>577</v>
      </c>
      <c r="C142" s="467"/>
      <c r="D142" s="468"/>
    </row>
    <row r="143" spans="1:4">
      <c r="A143" s="465" t="s">
        <v>1585</v>
      </c>
      <c r="B143" s="474" t="s">
        <v>788</v>
      </c>
      <c r="C143" s="467"/>
      <c r="D143" s="468"/>
    </row>
    <row r="144" spans="1:4">
      <c r="A144" s="465" t="s">
        <v>1586</v>
      </c>
      <c r="B144" s="474" t="s">
        <v>1295</v>
      </c>
      <c r="C144" s="467"/>
      <c r="D144" s="468"/>
    </row>
    <row r="145" spans="1:4">
      <c r="A145" s="465" t="s">
        <v>442</v>
      </c>
      <c r="B145" s="474" t="s">
        <v>470</v>
      </c>
      <c r="C145" s="467"/>
      <c r="D145" s="468"/>
    </row>
    <row r="146" spans="1:4">
      <c r="A146" s="465" t="s">
        <v>1587</v>
      </c>
      <c r="B146" s="474" t="s">
        <v>2013</v>
      </c>
      <c r="C146" s="467"/>
      <c r="D146" s="468"/>
    </row>
    <row r="147" spans="1:4">
      <c r="A147" s="465" t="s">
        <v>1588</v>
      </c>
      <c r="B147" s="474" t="s">
        <v>2147</v>
      </c>
      <c r="C147" s="467"/>
      <c r="D147" s="468"/>
    </row>
    <row r="148" spans="1:4">
      <c r="A148" s="465" t="s">
        <v>1589</v>
      </c>
      <c r="B148" s="474" t="s">
        <v>2018</v>
      </c>
      <c r="C148" s="467"/>
      <c r="D148" s="468"/>
    </row>
    <row r="149" spans="1:4">
      <c r="A149" s="465" t="s">
        <v>1590</v>
      </c>
      <c r="B149" s="474" t="s">
        <v>275</v>
      </c>
      <c r="C149" s="467"/>
      <c r="D149" s="468"/>
    </row>
    <row r="150" spans="1:4">
      <c r="A150" s="465" t="s">
        <v>2572</v>
      </c>
      <c r="B150" s="474" t="s">
        <v>2145</v>
      </c>
      <c r="C150" s="467"/>
      <c r="D150" s="468"/>
    </row>
    <row r="151" spans="1:4">
      <c r="A151" s="465" t="s">
        <v>1591</v>
      </c>
      <c r="B151" s="474" t="s">
        <v>810</v>
      </c>
      <c r="C151" s="467"/>
      <c r="D151" s="468"/>
    </row>
    <row r="152" spans="1:4">
      <c r="A152" s="465" t="s">
        <v>1592</v>
      </c>
      <c r="B152" s="474" t="s">
        <v>2014</v>
      </c>
      <c r="C152" s="467"/>
      <c r="D152" s="468"/>
    </row>
    <row r="153" spans="1:4">
      <c r="A153" s="465" t="s">
        <v>1593</v>
      </c>
      <c r="B153" s="474" t="s">
        <v>1251</v>
      </c>
      <c r="C153" s="467"/>
      <c r="D153" s="468"/>
    </row>
    <row r="154" spans="1:4">
      <c r="A154" s="465" t="s">
        <v>1594</v>
      </c>
      <c r="B154" s="474" t="s">
        <v>831</v>
      </c>
      <c r="C154" s="467"/>
      <c r="D154" s="468"/>
    </row>
    <row r="155" spans="1:4">
      <c r="A155" s="465" t="s">
        <v>440</v>
      </c>
      <c r="B155" s="474" t="s">
        <v>1295</v>
      </c>
      <c r="C155" s="467"/>
      <c r="D155" s="468"/>
    </row>
    <row r="156" spans="1:4">
      <c r="A156" s="465" t="s">
        <v>1595</v>
      </c>
      <c r="B156" s="474" t="s">
        <v>2699</v>
      </c>
      <c r="C156" s="467"/>
      <c r="D156" s="468"/>
    </row>
    <row r="157" spans="1:4">
      <c r="A157" s="465" t="s">
        <v>1596</v>
      </c>
      <c r="B157" s="474" t="s">
        <v>2049</v>
      </c>
      <c r="C157" s="467"/>
      <c r="D157" s="468"/>
    </row>
    <row r="158" spans="1:4">
      <c r="A158" s="465" t="s">
        <v>2105</v>
      </c>
      <c r="B158" s="466"/>
      <c r="C158" s="467"/>
      <c r="D158" s="468"/>
    </row>
    <row r="159" spans="1:4">
      <c r="A159" s="465" t="s">
        <v>1597</v>
      </c>
      <c r="B159" s="474" t="s">
        <v>2022</v>
      </c>
      <c r="C159" s="467"/>
      <c r="D159" s="468"/>
    </row>
    <row r="160" spans="1:4">
      <c r="A160" s="465" t="s">
        <v>1598</v>
      </c>
      <c r="B160" s="474" t="s">
        <v>2022</v>
      </c>
      <c r="C160" s="467"/>
      <c r="D160" s="468"/>
    </row>
    <row r="161" spans="1:4">
      <c r="A161" s="465" t="s">
        <v>1599</v>
      </c>
      <c r="B161" s="474" t="s">
        <v>1245</v>
      </c>
      <c r="C161" s="467"/>
      <c r="D161" s="468"/>
    </row>
    <row r="162" spans="1:4">
      <c r="A162" s="465" t="s">
        <v>1600</v>
      </c>
      <c r="B162" s="474" t="s">
        <v>1123</v>
      </c>
      <c r="C162" s="467"/>
      <c r="D162" s="468"/>
    </row>
    <row r="163" spans="1:4">
      <c r="A163" s="465" t="s">
        <v>1601</v>
      </c>
      <c r="B163" s="466"/>
      <c r="C163" s="467"/>
      <c r="D163" s="468"/>
    </row>
    <row r="164" spans="1:4">
      <c r="A164" s="465" t="s">
        <v>541</v>
      </c>
      <c r="B164" s="474" t="s">
        <v>569</v>
      </c>
      <c r="C164" s="467"/>
      <c r="D164" s="468"/>
    </row>
    <row r="165" spans="1:4">
      <c r="A165" s="465" t="s">
        <v>411</v>
      </c>
      <c r="B165" s="474" t="s">
        <v>1254</v>
      </c>
      <c r="C165" s="467"/>
      <c r="D165" s="468"/>
    </row>
    <row r="166" spans="1:4">
      <c r="A166" s="465" t="s">
        <v>1602</v>
      </c>
      <c r="B166" s="474" t="s">
        <v>2141</v>
      </c>
      <c r="C166" s="467"/>
      <c r="D166" s="468"/>
    </row>
    <row r="167" spans="1:4">
      <c r="A167" s="465" t="s">
        <v>1603</v>
      </c>
      <c r="B167" s="474" t="s">
        <v>894</v>
      </c>
      <c r="C167" s="467"/>
      <c r="D167" s="468"/>
    </row>
    <row r="168" spans="1:4">
      <c r="A168" s="465" t="s">
        <v>1604</v>
      </c>
      <c r="B168" s="474" t="s">
        <v>2022</v>
      </c>
      <c r="C168" s="467"/>
      <c r="D168" s="468"/>
    </row>
    <row r="169" spans="1:4">
      <c r="A169" s="465" t="s">
        <v>1605</v>
      </c>
      <c r="B169" s="474" t="s">
        <v>2023</v>
      </c>
      <c r="C169" s="467"/>
      <c r="D169" s="468"/>
    </row>
    <row r="170" spans="1:4">
      <c r="A170" s="465" t="s">
        <v>1606</v>
      </c>
      <c r="B170" s="466"/>
      <c r="C170" s="467"/>
      <c r="D170" s="468"/>
    </row>
    <row r="171" spans="1:4">
      <c r="A171" s="465" t="s">
        <v>1607</v>
      </c>
      <c r="B171" s="474" t="s">
        <v>2137</v>
      </c>
      <c r="C171" s="467"/>
      <c r="D171" s="468"/>
    </row>
    <row r="172" spans="1:4">
      <c r="A172" s="465" t="s">
        <v>1608</v>
      </c>
      <c r="B172" s="474" t="s">
        <v>2137</v>
      </c>
      <c r="C172" s="467"/>
      <c r="D172" s="468"/>
    </row>
    <row r="173" spans="1:4">
      <c r="A173" s="465" t="s">
        <v>1609</v>
      </c>
      <c r="B173" s="474" t="s">
        <v>2506</v>
      </c>
      <c r="C173" s="467"/>
      <c r="D173" s="468"/>
    </row>
    <row r="174" spans="1:4">
      <c r="A174" s="465" t="s">
        <v>1610</v>
      </c>
      <c r="B174" s="474" t="s">
        <v>520</v>
      </c>
      <c r="C174" s="467"/>
      <c r="D174" s="468"/>
    </row>
    <row r="175" spans="1:4" ht="15.75" thickBot="1">
      <c r="A175" s="470"/>
      <c r="B175" s="471"/>
      <c r="C175" s="472"/>
      <c r="D175" s="473"/>
    </row>
    <row r="177" spans="1:4">
      <c r="A177" s="32" t="s">
        <v>1611</v>
      </c>
      <c r="B177" s="32"/>
      <c r="C177" s="32"/>
      <c r="D177" s="32"/>
    </row>
    <row r="186" spans="1:4">
      <c r="A186" s="34"/>
    </row>
    <row r="187" spans="1:4">
      <c r="A187" s="30"/>
    </row>
    <row r="188" spans="1:4">
      <c r="A188" s="30"/>
    </row>
    <row r="189" spans="1:4">
      <c r="A189" s="34"/>
    </row>
    <row r="190" spans="1:4">
      <c r="A190" s="34"/>
    </row>
    <row r="191" spans="1:4">
      <c r="A191" s="34"/>
    </row>
    <row r="192" spans="1:4">
      <c r="A192" s="34"/>
    </row>
    <row r="193" spans="1:1">
      <c r="A193" s="30"/>
    </row>
    <row r="194" spans="1:1">
      <c r="A194" s="30"/>
    </row>
    <row r="195" spans="1:1">
      <c r="A195" s="30"/>
    </row>
    <row r="196" spans="1:1">
      <c r="A196" s="30"/>
    </row>
  </sheetData>
  <phoneticPr fontId="0" type="noConversion"/>
  <printOptions horizontalCentered="1" verticalCentered="1"/>
  <pageMargins left="0.5" right="0.5" top="0.5" bottom="0.5" header="0" footer="0"/>
  <pageSetup scale="78" fitToHeight="3" orientation="portrait" r:id="rId1"/>
  <headerFooter alignWithMargins="0"/>
  <rowBreaks count="2" manualBreakCount="2">
    <brk id="59" max="16383" man="1"/>
    <brk id="118"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67"/>
  <dimension ref="A1:IU246"/>
  <sheetViews>
    <sheetView defaultGridColor="0" topLeftCell="A211" colorId="22" zoomScale="70" zoomScaleNormal="70" workbookViewId="0">
      <selection activeCell="C59" sqref="C59"/>
    </sheetView>
  </sheetViews>
  <sheetFormatPr defaultColWidth="9.6640625" defaultRowHeight="15"/>
  <cols>
    <col min="1" max="1" width="48.33203125" customWidth="1"/>
    <col min="2" max="2" width="34.44140625" customWidth="1"/>
    <col min="3" max="3" width="17.109375" customWidth="1"/>
    <col min="5" max="5" width="13.21875" bestFit="1" customWidth="1"/>
  </cols>
  <sheetData>
    <row r="1" spans="1:255" ht="15.75">
      <c r="A1" s="31" t="s">
        <v>488</v>
      </c>
      <c r="B1" s="31"/>
      <c r="C1" s="31"/>
      <c r="D1" s="478"/>
      <c r="E1" s="32"/>
    </row>
    <row r="2" spans="1:255" ht="15.75">
      <c r="A2" s="31"/>
      <c r="B2" s="31"/>
      <c r="C2" s="31"/>
      <c r="D2" s="478"/>
    </row>
    <row r="3" spans="1:255" ht="15.75">
      <c r="A3" s="31" t="s">
        <v>1312</v>
      </c>
      <c r="B3" s="32"/>
      <c r="C3" s="31"/>
      <c r="D3" s="478"/>
    </row>
    <row r="4" spans="1:255" ht="15.75">
      <c r="A4" s="31" t="s">
        <v>489</v>
      </c>
      <c r="B4" s="32"/>
      <c r="C4" s="31"/>
      <c r="D4" s="478"/>
    </row>
    <row r="5" spans="1:255" ht="15.75">
      <c r="A5" s="33" t="s">
        <v>490</v>
      </c>
      <c r="B5" s="32"/>
      <c r="C5" s="31"/>
      <c r="D5" s="478"/>
    </row>
    <row r="6" spans="1:255" ht="15.75">
      <c r="A6" s="478"/>
      <c r="B6" s="10"/>
      <c r="C6" s="478"/>
      <c r="D6" s="478"/>
    </row>
    <row r="7" spans="1:255" ht="15.75">
      <c r="A7" s="478"/>
      <c r="B7" s="10"/>
      <c r="C7" s="478"/>
      <c r="D7" s="478"/>
    </row>
    <row r="9" spans="1:255" ht="18">
      <c r="A9" s="479" t="s">
        <v>491</v>
      </c>
      <c r="B9" s="32"/>
      <c r="C9" s="32"/>
    </row>
    <row r="13" spans="1:255" ht="15.75">
      <c r="A13" s="10"/>
      <c r="B13" s="477" t="s">
        <v>492</v>
      </c>
    </row>
    <row r="14" spans="1:255" ht="15.75">
      <c r="A14" s="10"/>
      <c r="B14" s="477" t="s">
        <v>1612</v>
      </c>
      <c r="C14" s="476" t="str">
        <f>'Data Sheet'!$C$38</f>
        <v>December 31, 2013</v>
      </c>
    </row>
    <row r="15" spans="1:255" ht="15.75">
      <c r="A15" s="477" t="s">
        <v>493</v>
      </c>
      <c r="B15" s="476"/>
      <c r="C15" s="476"/>
    </row>
    <row r="16" spans="1:255">
      <c r="A16" s="30" t="s">
        <v>1626</v>
      </c>
      <c r="B16" s="30" t="s">
        <v>494</v>
      </c>
      <c r="C16" s="254">
        <f>'64'!C26</f>
        <v>573066671.36000001</v>
      </c>
      <c r="D16" s="30"/>
      <c r="E16" s="30"/>
      <c r="F16" s="30"/>
      <c r="G16" s="30"/>
      <c r="H16" s="30"/>
      <c r="I16" s="30"/>
      <c r="J16" s="30"/>
      <c r="K16" s="30"/>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c r="CE16" s="30"/>
      <c r="CF16" s="30"/>
      <c r="CG16" s="30"/>
      <c r="CH16" s="30"/>
      <c r="CI16" s="30"/>
      <c r="CJ16" s="30"/>
      <c r="CK16" s="30"/>
      <c r="CL16" s="30"/>
      <c r="CM16" s="30"/>
      <c r="CN16" s="30"/>
      <c r="CO16" s="30"/>
      <c r="CP16" s="30"/>
      <c r="CQ16" s="30"/>
      <c r="CR16" s="30"/>
      <c r="CS16" s="30"/>
      <c r="CT16" s="30"/>
      <c r="CU16" s="30"/>
      <c r="CV16" s="30"/>
      <c r="CW16" s="30"/>
      <c r="CX16" s="30"/>
      <c r="CY16" s="30"/>
      <c r="CZ16" s="30"/>
      <c r="DA16" s="30"/>
      <c r="DB16" s="30"/>
      <c r="DC16" s="30"/>
      <c r="DD16" s="30"/>
      <c r="DE16" s="30"/>
      <c r="DF16" s="30"/>
      <c r="DG16" s="30"/>
      <c r="DH16" s="30"/>
      <c r="DI16" s="30"/>
      <c r="DJ16" s="30"/>
      <c r="DK16" s="30"/>
      <c r="DL16" s="30"/>
      <c r="DM16" s="30"/>
      <c r="DN16" s="30"/>
      <c r="DO16" s="30"/>
      <c r="DP16" s="30"/>
      <c r="DQ16" s="30"/>
      <c r="DR16" s="30"/>
      <c r="DS16" s="30"/>
      <c r="DT16" s="30"/>
      <c r="DU16" s="30"/>
      <c r="DV16" s="30"/>
      <c r="DW16" s="30"/>
      <c r="DX16" s="30"/>
      <c r="DY16" s="30"/>
      <c r="DZ16" s="30"/>
      <c r="EA16" s="30"/>
      <c r="EB16" s="30"/>
      <c r="EC16" s="30"/>
      <c r="ED16" s="30"/>
      <c r="EE16" s="30"/>
      <c r="EF16" s="30"/>
      <c r="EG16" s="30"/>
      <c r="EH16" s="30"/>
      <c r="EI16" s="30"/>
      <c r="EJ16" s="30"/>
      <c r="EK16" s="30"/>
      <c r="EL16" s="30"/>
      <c r="EM16" s="30"/>
      <c r="EN16" s="30"/>
      <c r="EO16" s="30"/>
      <c r="EP16" s="30"/>
      <c r="EQ16" s="30"/>
      <c r="ER16" s="30"/>
      <c r="ES16" s="30"/>
      <c r="ET16" s="30"/>
      <c r="EU16" s="30"/>
      <c r="EV16" s="30"/>
      <c r="EW16" s="30"/>
      <c r="EX16" s="30"/>
      <c r="EY16" s="30"/>
      <c r="EZ16" s="30"/>
      <c r="FA16" s="30"/>
      <c r="FB16" s="30"/>
      <c r="FC16" s="30"/>
      <c r="FD16" s="30"/>
      <c r="FE16" s="30"/>
      <c r="FF16" s="30"/>
      <c r="FG16" s="30"/>
      <c r="FH16" s="30"/>
      <c r="FI16" s="30"/>
      <c r="FJ16" s="30"/>
      <c r="FK16" s="30"/>
      <c r="FL16" s="30"/>
      <c r="FM16" s="30"/>
      <c r="FN16" s="30"/>
      <c r="FO16" s="30"/>
      <c r="FP16" s="30"/>
      <c r="FQ16" s="30"/>
      <c r="FR16" s="30"/>
      <c r="FS16" s="30"/>
      <c r="FT16" s="30"/>
      <c r="FU16" s="30"/>
      <c r="FV16" s="30"/>
      <c r="FW16" s="30"/>
      <c r="FX16" s="30"/>
      <c r="FY16" s="30"/>
      <c r="FZ16" s="30"/>
      <c r="GA16" s="30"/>
      <c r="GB16" s="30"/>
      <c r="GC16" s="30"/>
      <c r="GD16" s="30"/>
      <c r="GE16" s="30"/>
      <c r="GF16" s="30"/>
      <c r="GG16" s="30"/>
      <c r="GH16" s="30"/>
      <c r="GI16" s="30"/>
      <c r="GJ16" s="30"/>
      <c r="GK16" s="30"/>
      <c r="GL16" s="30"/>
      <c r="GM16" s="30"/>
      <c r="GN16" s="30"/>
      <c r="GO16" s="30"/>
      <c r="GP16" s="30"/>
      <c r="GQ16" s="30"/>
      <c r="GR16" s="30"/>
      <c r="GS16" s="30"/>
      <c r="GT16" s="30"/>
      <c r="GU16" s="30"/>
      <c r="GV16" s="30"/>
      <c r="GW16" s="30"/>
      <c r="GX16" s="30"/>
      <c r="GY16" s="30"/>
      <c r="GZ16" s="30"/>
      <c r="HA16" s="30"/>
      <c r="HB16" s="30"/>
      <c r="HC16" s="30"/>
      <c r="HD16" s="30"/>
      <c r="HE16" s="30"/>
      <c r="HF16" s="30"/>
      <c r="HG16" s="30"/>
      <c r="HH16" s="30"/>
      <c r="HI16" s="30"/>
      <c r="HJ16" s="30"/>
      <c r="HK16" s="30"/>
      <c r="HL16" s="30"/>
      <c r="HM16" s="30"/>
      <c r="HN16" s="30"/>
      <c r="HO16" s="30"/>
      <c r="HP16" s="30"/>
      <c r="HQ16" s="30"/>
      <c r="HR16" s="30"/>
      <c r="HS16" s="30"/>
      <c r="HT16" s="30"/>
      <c r="HU16" s="30"/>
      <c r="HV16" s="30"/>
      <c r="HW16" s="30"/>
      <c r="HX16" s="30"/>
      <c r="HY16" s="30"/>
      <c r="HZ16" s="30"/>
      <c r="IA16" s="30"/>
      <c r="IB16" s="30"/>
      <c r="IC16" s="30"/>
      <c r="ID16" s="30"/>
      <c r="IE16" s="30"/>
      <c r="IF16" s="30"/>
      <c r="IG16" s="30"/>
      <c r="IH16" s="30"/>
      <c r="II16" s="30"/>
      <c r="IJ16" s="30"/>
      <c r="IK16" s="30"/>
      <c r="IL16" s="30"/>
      <c r="IM16" s="30"/>
      <c r="IN16" s="30"/>
      <c r="IO16" s="30"/>
      <c r="IP16" s="30"/>
      <c r="IQ16" s="30"/>
      <c r="IR16" s="30"/>
      <c r="IS16" s="30"/>
      <c r="IT16" s="30"/>
      <c r="IU16" s="30"/>
    </row>
    <row r="17" spans="1:255">
      <c r="A17" s="30" t="s">
        <v>495</v>
      </c>
      <c r="B17" s="30" t="s">
        <v>496</v>
      </c>
      <c r="C17" s="316">
        <f>'64'!C28</f>
        <v>142879573.85984001</v>
      </c>
      <c r="D17" s="30"/>
      <c r="E17" s="30"/>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c r="CF17" s="30"/>
      <c r="CG17" s="30"/>
      <c r="CH17" s="30"/>
      <c r="CI17" s="30"/>
      <c r="CJ17" s="30"/>
      <c r="CK17" s="30"/>
      <c r="CL17" s="30"/>
      <c r="CM17" s="30"/>
      <c r="CN17" s="30"/>
      <c r="CO17" s="30"/>
      <c r="CP17" s="30"/>
      <c r="CQ17" s="30"/>
      <c r="CR17" s="30"/>
      <c r="CS17" s="30"/>
      <c r="CT17" s="30"/>
      <c r="CU17" s="30"/>
      <c r="CV17" s="30"/>
      <c r="CW17" s="30"/>
      <c r="CX17" s="30"/>
      <c r="CY17" s="3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30"/>
      <c r="DX17" s="30"/>
      <c r="DY17" s="30"/>
      <c r="DZ17" s="30"/>
      <c r="EA17" s="30"/>
      <c r="EB17" s="30"/>
      <c r="EC17" s="30"/>
      <c r="ED17" s="30"/>
      <c r="EE17" s="30"/>
      <c r="EF17" s="30"/>
      <c r="EG17" s="30"/>
      <c r="EH17" s="30"/>
      <c r="EI17" s="30"/>
      <c r="EJ17" s="30"/>
      <c r="EK17" s="30"/>
      <c r="EL17" s="30"/>
      <c r="EM17" s="30"/>
      <c r="EN17" s="30"/>
      <c r="EO17" s="30"/>
      <c r="EP17" s="30"/>
      <c r="EQ17" s="30"/>
      <c r="ER17" s="30"/>
      <c r="ES17" s="30"/>
      <c r="ET17" s="30"/>
      <c r="EU17" s="30"/>
      <c r="EV17" s="30"/>
      <c r="EW17" s="30"/>
      <c r="EX17" s="30"/>
      <c r="EY17" s="30"/>
      <c r="EZ17" s="30"/>
      <c r="FA17" s="30"/>
      <c r="FB17" s="30"/>
      <c r="FC17" s="30"/>
      <c r="FD17" s="30"/>
      <c r="FE17" s="30"/>
      <c r="FF17" s="30"/>
      <c r="FG17" s="30"/>
      <c r="FH17" s="30"/>
      <c r="FI17" s="30"/>
      <c r="FJ17" s="30"/>
      <c r="FK17" s="30"/>
      <c r="FL17" s="30"/>
      <c r="FM17" s="30"/>
      <c r="FN17" s="30"/>
      <c r="FO17" s="30"/>
      <c r="FP17" s="30"/>
      <c r="FQ17" s="30"/>
      <c r="FR17" s="30"/>
      <c r="FS17" s="30"/>
      <c r="FT17" s="30"/>
      <c r="FU17" s="30"/>
      <c r="FV17" s="30"/>
      <c r="FW17" s="30"/>
      <c r="FX17" s="30"/>
      <c r="FY17" s="30"/>
      <c r="FZ17" s="30"/>
      <c r="GA17" s="30"/>
      <c r="GB17" s="30"/>
      <c r="GC17" s="30"/>
      <c r="GD17" s="30"/>
      <c r="GE17" s="30"/>
      <c r="GF17" s="30"/>
      <c r="GG17" s="30"/>
      <c r="GH17" s="30"/>
      <c r="GI17" s="30"/>
      <c r="GJ17" s="30"/>
      <c r="GK17" s="30"/>
      <c r="GL17" s="30"/>
      <c r="GM17" s="30"/>
      <c r="GN17" s="30"/>
      <c r="GO17" s="30"/>
      <c r="GP17" s="30"/>
      <c r="GQ17" s="30"/>
      <c r="GR17" s="30"/>
      <c r="GS17" s="30"/>
      <c r="GT17" s="30"/>
      <c r="GU17" s="30"/>
      <c r="GV17" s="30"/>
      <c r="GW17" s="30"/>
      <c r="GX17" s="30"/>
      <c r="GY17" s="30"/>
      <c r="GZ17" s="30"/>
      <c r="HA17" s="30"/>
      <c r="HB17" s="30"/>
      <c r="HC17" s="30"/>
      <c r="HD17" s="30"/>
      <c r="HE17" s="30"/>
      <c r="HF17" s="30"/>
      <c r="HG17" s="30"/>
      <c r="HH17" s="30"/>
      <c r="HI17" s="30"/>
      <c r="HJ17" s="30"/>
      <c r="HK17" s="30"/>
      <c r="HL17" s="30"/>
      <c r="HM17" s="30"/>
      <c r="HN17" s="30"/>
      <c r="HO17" s="30"/>
      <c r="HP17" s="30"/>
      <c r="HQ17" s="30"/>
      <c r="HR17" s="30"/>
      <c r="HS17" s="30"/>
      <c r="HT17" s="30"/>
      <c r="HU17" s="30"/>
      <c r="HV17" s="30"/>
      <c r="HW17" s="30"/>
      <c r="HX17" s="30"/>
      <c r="HY17" s="30"/>
      <c r="HZ17" s="30"/>
      <c r="IA17" s="30"/>
      <c r="IB17" s="30"/>
      <c r="IC17" s="30"/>
      <c r="ID17" s="30"/>
      <c r="IE17" s="30"/>
      <c r="IF17" s="30"/>
      <c r="IG17" s="30"/>
      <c r="IH17" s="30"/>
      <c r="II17" s="30"/>
      <c r="IJ17" s="30"/>
      <c r="IK17" s="30"/>
      <c r="IL17" s="30"/>
      <c r="IM17" s="30"/>
      <c r="IN17" s="30"/>
      <c r="IO17" s="30"/>
      <c r="IP17" s="30"/>
      <c r="IQ17" s="30"/>
      <c r="IR17" s="30"/>
      <c r="IS17" s="30"/>
      <c r="IT17" s="30"/>
      <c r="IU17" s="30"/>
    </row>
    <row r="18" spans="1:255">
      <c r="A18" s="30" t="s">
        <v>497</v>
      </c>
      <c r="B18" s="30" t="s">
        <v>498</v>
      </c>
      <c r="C18" s="316">
        <f>'64'!C29</f>
        <v>15067814.900159998</v>
      </c>
      <c r="D18" s="30"/>
      <c r="E18" s="30"/>
      <c r="F18" s="30"/>
      <c r="G18" s="30"/>
      <c r="H18" s="30"/>
      <c r="I18" s="30"/>
      <c r="J18" s="30"/>
      <c r="K18" s="30"/>
      <c r="L18" s="30"/>
      <c r="M18" s="30"/>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c r="AW18" s="30"/>
      <c r="AX18" s="30"/>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c r="CB18" s="30"/>
      <c r="CC18" s="30"/>
      <c r="CD18" s="30"/>
      <c r="CE18" s="30"/>
      <c r="CF18" s="30"/>
      <c r="CG18" s="30"/>
      <c r="CH18" s="30"/>
      <c r="CI18" s="30"/>
      <c r="CJ18" s="30"/>
      <c r="CK18" s="30"/>
      <c r="CL18" s="30"/>
      <c r="CM18" s="30"/>
      <c r="CN18" s="30"/>
      <c r="CO18" s="30"/>
      <c r="CP18" s="30"/>
      <c r="CQ18" s="30"/>
      <c r="CR18" s="30"/>
      <c r="CS18" s="30"/>
      <c r="CT18" s="30"/>
      <c r="CU18" s="30"/>
      <c r="CV18" s="30"/>
      <c r="CW18" s="30"/>
      <c r="CX18" s="30"/>
      <c r="CY18" s="3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30"/>
      <c r="DX18" s="30"/>
      <c r="DY18" s="30"/>
      <c r="DZ18" s="30"/>
      <c r="EA18" s="30"/>
      <c r="EB18" s="30"/>
      <c r="EC18" s="30"/>
      <c r="ED18" s="30"/>
      <c r="EE18" s="30"/>
      <c r="EF18" s="30"/>
      <c r="EG18" s="30"/>
      <c r="EH18" s="30"/>
      <c r="EI18" s="30"/>
      <c r="EJ18" s="30"/>
      <c r="EK18" s="30"/>
      <c r="EL18" s="30"/>
      <c r="EM18" s="30"/>
      <c r="EN18" s="30"/>
      <c r="EO18" s="30"/>
      <c r="EP18" s="30"/>
      <c r="EQ18" s="30"/>
      <c r="ER18" s="30"/>
      <c r="ES18" s="30"/>
      <c r="ET18" s="30"/>
      <c r="EU18" s="30"/>
      <c r="EV18" s="30"/>
      <c r="EW18" s="30"/>
      <c r="EX18" s="30"/>
      <c r="EY18" s="30"/>
      <c r="EZ18" s="30"/>
      <c r="FA18" s="30"/>
      <c r="FB18" s="30"/>
      <c r="FC18" s="30"/>
      <c r="FD18" s="30"/>
      <c r="FE18" s="30"/>
      <c r="FF18" s="30"/>
      <c r="FG18" s="30"/>
      <c r="FH18" s="30"/>
      <c r="FI18" s="30"/>
      <c r="FJ18" s="30"/>
      <c r="FK18" s="30"/>
      <c r="FL18" s="30"/>
      <c r="FM18" s="30"/>
      <c r="FN18" s="30"/>
      <c r="FO18" s="30"/>
      <c r="FP18" s="30"/>
      <c r="FQ18" s="30"/>
      <c r="FR18" s="30"/>
      <c r="FS18" s="30"/>
      <c r="FT18" s="30"/>
      <c r="FU18" s="30"/>
      <c r="FV18" s="30"/>
      <c r="FW18" s="30"/>
      <c r="FX18" s="30"/>
      <c r="FY18" s="30"/>
      <c r="FZ18" s="30"/>
      <c r="GA18" s="30"/>
      <c r="GB18" s="30"/>
      <c r="GC18" s="30"/>
      <c r="GD18" s="30"/>
      <c r="GE18" s="30"/>
      <c r="GF18" s="30"/>
      <c r="GG18" s="30"/>
      <c r="GH18" s="30"/>
      <c r="GI18" s="30"/>
      <c r="GJ18" s="30"/>
      <c r="GK18" s="30"/>
      <c r="GL18" s="30"/>
      <c r="GM18" s="30"/>
      <c r="GN18" s="30"/>
      <c r="GO18" s="30"/>
      <c r="GP18" s="30"/>
      <c r="GQ18" s="30"/>
      <c r="GR18" s="30"/>
      <c r="GS18" s="30"/>
      <c r="GT18" s="30"/>
      <c r="GU18" s="30"/>
      <c r="GV18" s="30"/>
      <c r="GW18" s="30"/>
      <c r="GX18" s="30"/>
      <c r="GY18" s="30"/>
      <c r="GZ18" s="30"/>
      <c r="HA18" s="30"/>
      <c r="HB18" s="30"/>
      <c r="HC18" s="30"/>
      <c r="HD18" s="30"/>
      <c r="HE18" s="30"/>
      <c r="HF18" s="30"/>
      <c r="HG18" s="30"/>
      <c r="HH18" s="30"/>
      <c r="HI18" s="30"/>
      <c r="HJ18" s="30"/>
      <c r="HK18" s="30"/>
      <c r="HL18" s="30"/>
      <c r="HM18" s="30"/>
      <c r="HN18" s="30"/>
      <c r="HO18" s="30"/>
      <c r="HP18" s="30"/>
      <c r="HQ18" s="30"/>
      <c r="HR18" s="30"/>
      <c r="HS18" s="30"/>
      <c r="HT18" s="30"/>
      <c r="HU18" s="30"/>
      <c r="HV18" s="30"/>
      <c r="HW18" s="30"/>
      <c r="HX18" s="30"/>
      <c r="HY18" s="30"/>
      <c r="HZ18" s="30"/>
      <c r="IA18" s="30"/>
      <c r="IB18" s="30"/>
      <c r="IC18" s="30"/>
      <c r="ID18" s="30"/>
      <c r="IE18" s="30"/>
      <c r="IF18" s="30"/>
      <c r="IG18" s="30"/>
      <c r="IH18" s="30"/>
      <c r="II18" s="30"/>
      <c r="IJ18" s="30"/>
      <c r="IK18" s="30"/>
      <c r="IL18" s="30"/>
      <c r="IM18" s="30"/>
      <c r="IN18" s="30"/>
      <c r="IO18" s="30"/>
      <c r="IP18" s="30"/>
      <c r="IQ18" s="30"/>
      <c r="IR18" s="30"/>
      <c r="IS18" s="30"/>
      <c r="IT18" s="30"/>
      <c r="IU18" s="30"/>
    </row>
    <row r="19" spans="1:255">
      <c r="A19" s="30" t="s">
        <v>499</v>
      </c>
      <c r="B19" s="30" t="s">
        <v>500</v>
      </c>
      <c r="C19" s="316">
        <f>'64'!C30+'64'!C32</f>
        <v>0</v>
      </c>
      <c r="D19" s="30"/>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c r="AW19" s="30"/>
      <c r="AX19" s="30"/>
      <c r="AY19" s="30"/>
      <c r="AZ19" s="30"/>
      <c r="BA19" s="30"/>
      <c r="BB19" s="30"/>
      <c r="BC19" s="30"/>
      <c r="BD19" s="30"/>
      <c r="BE19" s="30"/>
      <c r="BF19" s="30"/>
      <c r="BG19" s="30"/>
      <c r="BH19" s="30"/>
      <c r="BI19" s="30"/>
      <c r="BJ19" s="30"/>
      <c r="BK19" s="30"/>
      <c r="BL19" s="30"/>
      <c r="BM19" s="30"/>
      <c r="BN19" s="30"/>
      <c r="BO19" s="30"/>
      <c r="BP19" s="30"/>
      <c r="BQ19" s="30"/>
      <c r="BR19" s="30"/>
      <c r="BS19" s="30"/>
      <c r="BT19" s="30"/>
      <c r="BU19" s="30"/>
      <c r="BV19" s="30"/>
      <c r="BW19" s="30"/>
      <c r="BX19" s="30"/>
      <c r="BY19" s="30"/>
      <c r="BZ19" s="30"/>
      <c r="CA19" s="30"/>
      <c r="CB19" s="30"/>
      <c r="CC19" s="30"/>
      <c r="CD19" s="30"/>
      <c r="CE19" s="30"/>
      <c r="CF19" s="30"/>
      <c r="CG19" s="30"/>
      <c r="CH19" s="30"/>
      <c r="CI19" s="30"/>
      <c r="CJ19" s="30"/>
      <c r="CK19" s="30"/>
      <c r="CL19" s="30"/>
      <c r="CM19" s="30"/>
      <c r="CN19" s="30"/>
      <c r="CO19" s="30"/>
      <c r="CP19" s="30"/>
      <c r="CQ19" s="30"/>
      <c r="CR19" s="30"/>
      <c r="CS19" s="30"/>
      <c r="CT19" s="30"/>
      <c r="CU19" s="30"/>
      <c r="CV19" s="30"/>
      <c r="CW19" s="30"/>
      <c r="CX19" s="30"/>
      <c r="CY19" s="30"/>
      <c r="CZ19" s="30"/>
      <c r="DA19" s="30"/>
      <c r="DB19" s="30"/>
      <c r="DC19" s="30"/>
      <c r="DD19" s="30"/>
      <c r="DE19" s="30"/>
      <c r="DF19" s="30"/>
      <c r="DG19" s="30"/>
      <c r="DH19" s="30"/>
      <c r="DI19" s="30"/>
      <c r="DJ19" s="30"/>
      <c r="DK19" s="30"/>
      <c r="DL19" s="30"/>
      <c r="DM19" s="30"/>
      <c r="DN19" s="30"/>
      <c r="DO19" s="30"/>
      <c r="DP19" s="30"/>
      <c r="DQ19" s="30"/>
      <c r="DR19" s="30"/>
      <c r="DS19" s="30"/>
      <c r="DT19" s="30"/>
      <c r="DU19" s="30"/>
      <c r="DV19" s="30"/>
      <c r="DW19" s="30"/>
      <c r="DX19" s="30"/>
      <c r="DY19" s="30"/>
      <c r="DZ19" s="30"/>
      <c r="EA19" s="30"/>
      <c r="EB19" s="30"/>
      <c r="EC19" s="30"/>
      <c r="ED19" s="30"/>
      <c r="EE19" s="30"/>
      <c r="EF19" s="30"/>
      <c r="EG19" s="30"/>
      <c r="EH19" s="30"/>
      <c r="EI19" s="30"/>
      <c r="EJ19" s="30"/>
      <c r="EK19" s="30"/>
      <c r="EL19" s="30"/>
      <c r="EM19" s="30"/>
      <c r="EN19" s="30"/>
      <c r="EO19" s="30"/>
      <c r="EP19" s="30"/>
      <c r="EQ19" s="30"/>
      <c r="ER19" s="30"/>
      <c r="ES19" s="30"/>
      <c r="ET19" s="30"/>
      <c r="EU19" s="30"/>
      <c r="EV19" s="30"/>
      <c r="EW19" s="30"/>
      <c r="EX19" s="30"/>
      <c r="EY19" s="30"/>
      <c r="EZ19" s="30"/>
      <c r="FA19" s="30"/>
      <c r="FB19" s="30"/>
      <c r="FC19" s="30"/>
      <c r="FD19" s="30"/>
      <c r="FE19" s="30"/>
      <c r="FF19" s="30"/>
      <c r="FG19" s="30"/>
      <c r="FH19" s="30"/>
      <c r="FI19" s="30"/>
      <c r="FJ19" s="30"/>
      <c r="FK19" s="30"/>
      <c r="FL19" s="30"/>
      <c r="FM19" s="30"/>
      <c r="FN19" s="30"/>
      <c r="FO19" s="30"/>
      <c r="FP19" s="30"/>
      <c r="FQ19" s="30"/>
      <c r="FR19" s="30"/>
      <c r="FS19" s="30"/>
      <c r="FT19" s="30"/>
      <c r="FU19" s="30"/>
      <c r="FV19" s="30"/>
      <c r="FW19" s="30"/>
      <c r="FX19" s="30"/>
      <c r="FY19" s="30"/>
      <c r="FZ19" s="30"/>
      <c r="GA19" s="30"/>
      <c r="GB19" s="30"/>
      <c r="GC19" s="30"/>
      <c r="GD19" s="30"/>
      <c r="GE19" s="30"/>
      <c r="GF19" s="30"/>
      <c r="GG19" s="30"/>
      <c r="GH19" s="30"/>
      <c r="GI19" s="30"/>
      <c r="GJ19" s="30"/>
      <c r="GK19" s="30"/>
      <c r="GL19" s="30"/>
      <c r="GM19" s="30"/>
      <c r="GN19" s="30"/>
      <c r="GO19" s="30"/>
      <c r="GP19" s="30"/>
      <c r="GQ19" s="30"/>
      <c r="GR19" s="30"/>
      <c r="GS19" s="30"/>
      <c r="GT19" s="30"/>
      <c r="GU19" s="30"/>
      <c r="GV19" s="30"/>
      <c r="GW19" s="30"/>
      <c r="GX19" s="30"/>
      <c r="GY19" s="30"/>
      <c r="GZ19" s="30"/>
      <c r="HA19" s="30"/>
      <c r="HB19" s="30"/>
      <c r="HC19" s="30"/>
      <c r="HD19" s="30"/>
      <c r="HE19" s="30"/>
      <c r="HF19" s="30"/>
      <c r="HG19" s="30"/>
      <c r="HH19" s="30"/>
      <c r="HI19" s="30"/>
      <c r="HJ19" s="30"/>
      <c r="HK19" s="30"/>
      <c r="HL19" s="30"/>
      <c r="HM19" s="30"/>
      <c r="HN19" s="30"/>
      <c r="HO19" s="30"/>
      <c r="HP19" s="30"/>
      <c r="HQ19" s="30"/>
      <c r="HR19" s="30"/>
      <c r="HS19" s="30"/>
      <c r="HT19" s="30"/>
      <c r="HU19" s="30"/>
      <c r="HV19" s="30"/>
      <c r="HW19" s="30"/>
      <c r="HX19" s="30"/>
      <c r="HY19" s="30"/>
      <c r="HZ19" s="30"/>
      <c r="IA19" s="30"/>
      <c r="IB19" s="30"/>
      <c r="IC19" s="30"/>
      <c r="ID19" s="30"/>
      <c r="IE19" s="30"/>
      <c r="IF19" s="30"/>
      <c r="IG19" s="30"/>
      <c r="IH19" s="30"/>
      <c r="II19" s="30"/>
      <c r="IJ19" s="30"/>
      <c r="IK19" s="30"/>
      <c r="IL19" s="30"/>
      <c r="IM19" s="30"/>
      <c r="IN19" s="30"/>
      <c r="IO19" s="30"/>
      <c r="IP19" s="30"/>
      <c r="IQ19" s="30"/>
      <c r="IR19" s="30"/>
      <c r="IS19" s="30"/>
      <c r="IT19" s="30"/>
      <c r="IU19" s="30"/>
    </row>
    <row r="20" spans="1:255">
      <c r="A20" s="30" t="s">
        <v>501</v>
      </c>
      <c r="B20" s="30" t="s">
        <v>480</v>
      </c>
      <c r="C20" s="316">
        <f>SUM(C16:C19)</f>
        <v>731014060.12</v>
      </c>
      <c r="D20" s="30"/>
      <c r="E20" s="30"/>
      <c r="F20" s="30"/>
      <c r="G20" s="30"/>
      <c r="H20" s="30"/>
      <c r="I20" s="30"/>
      <c r="J20" s="30"/>
      <c r="K20" s="30"/>
      <c r="L20" s="30"/>
      <c r="M20" s="30"/>
      <c r="N20" s="30"/>
      <c r="O20" s="30"/>
      <c r="P20" s="30"/>
      <c r="Q20" s="30"/>
      <c r="R20" s="30"/>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c r="BP20" s="30"/>
      <c r="BQ20" s="30"/>
      <c r="BR20" s="30"/>
      <c r="BS20" s="30"/>
      <c r="BT20" s="30"/>
      <c r="BU20" s="30"/>
      <c r="BV20" s="30"/>
      <c r="BW20" s="30"/>
      <c r="BX20" s="30"/>
      <c r="BY20" s="30"/>
      <c r="BZ20" s="30"/>
      <c r="CA20" s="30"/>
      <c r="CB20" s="30"/>
      <c r="CC20" s="30"/>
      <c r="CD20" s="30"/>
      <c r="CE20" s="30"/>
      <c r="CF20" s="30"/>
      <c r="CG20" s="30"/>
      <c r="CH20" s="30"/>
      <c r="CI20" s="30"/>
      <c r="CJ20" s="30"/>
      <c r="CK20" s="30"/>
      <c r="CL20" s="30"/>
      <c r="CM20" s="30"/>
      <c r="CN20" s="30"/>
      <c r="CO20" s="30"/>
      <c r="CP20" s="30"/>
      <c r="CQ20" s="30"/>
      <c r="CR20" s="30"/>
      <c r="CS20" s="30"/>
      <c r="CT20" s="30"/>
      <c r="CU20" s="30"/>
      <c r="CV20" s="30"/>
      <c r="CW20" s="30"/>
      <c r="CX20" s="30"/>
      <c r="CY20" s="30"/>
      <c r="CZ20" s="30"/>
      <c r="DA20" s="30"/>
      <c r="DB20" s="30"/>
      <c r="DC20" s="30"/>
      <c r="DD20" s="30"/>
      <c r="DE20" s="30"/>
      <c r="DF20" s="30"/>
      <c r="DG20" s="30"/>
      <c r="DH20" s="30"/>
      <c r="DI20" s="30"/>
      <c r="DJ20" s="30"/>
      <c r="DK20" s="30"/>
      <c r="DL20" s="30"/>
      <c r="DM20" s="30"/>
      <c r="DN20" s="30"/>
      <c r="DO20" s="30"/>
      <c r="DP20" s="30"/>
      <c r="DQ20" s="30"/>
      <c r="DR20" s="30"/>
      <c r="DS20" s="30"/>
      <c r="DT20" s="30"/>
      <c r="DU20" s="30"/>
      <c r="DV20" s="30"/>
      <c r="DW20" s="30"/>
      <c r="DX20" s="30"/>
      <c r="DY20" s="30"/>
      <c r="DZ20" s="30"/>
      <c r="EA20" s="30"/>
      <c r="EB20" s="30"/>
      <c r="EC20" s="30"/>
      <c r="ED20" s="30"/>
      <c r="EE20" s="30"/>
      <c r="EF20" s="30"/>
      <c r="EG20" s="30"/>
      <c r="EH20" s="30"/>
      <c r="EI20" s="30"/>
      <c r="EJ20" s="30"/>
      <c r="EK20" s="30"/>
      <c r="EL20" s="30"/>
      <c r="EM20" s="30"/>
      <c r="EN20" s="30"/>
      <c r="EO20" s="30"/>
      <c r="EP20" s="30"/>
      <c r="EQ20" s="30"/>
      <c r="ER20" s="30"/>
      <c r="ES20" s="30"/>
      <c r="ET20" s="30"/>
      <c r="EU20" s="30"/>
      <c r="EV20" s="30"/>
      <c r="EW20" s="30"/>
      <c r="EX20" s="30"/>
      <c r="EY20" s="30"/>
      <c r="EZ20" s="30"/>
      <c r="FA20" s="30"/>
      <c r="FB20" s="30"/>
      <c r="FC20" s="30"/>
      <c r="FD20" s="30"/>
      <c r="FE20" s="30"/>
      <c r="FF20" s="30"/>
      <c r="FG20" s="30"/>
      <c r="FH20" s="30"/>
      <c r="FI20" s="30"/>
      <c r="FJ20" s="30"/>
      <c r="FK20" s="30"/>
      <c r="FL20" s="30"/>
      <c r="FM20" s="30"/>
      <c r="FN20" s="30"/>
      <c r="FO20" s="30"/>
      <c r="FP20" s="30"/>
      <c r="FQ20" s="30"/>
      <c r="FR20" s="30"/>
      <c r="FS20" s="30"/>
      <c r="FT20" s="30"/>
      <c r="FU20" s="30"/>
      <c r="FV20" s="30"/>
      <c r="FW20" s="30"/>
      <c r="FX20" s="30"/>
      <c r="FY20" s="30"/>
      <c r="FZ20" s="30"/>
      <c r="GA20" s="30"/>
      <c r="GB20" s="30"/>
      <c r="GC20" s="30"/>
      <c r="GD20" s="30"/>
      <c r="GE20" s="30"/>
      <c r="GF20" s="30"/>
      <c r="GG20" s="30"/>
      <c r="GH20" s="30"/>
      <c r="GI20" s="30"/>
      <c r="GJ20" s="30"/>
      <c r="GK20" s="30"/>
      <c r="GL20" s="30"/>
      <c r="GM20" s="30"/>
      <c r="GN20" s="30"/>
      <c r="GO20" s="30"/>
      <c r="GP20" s="30"/>
      <c r="GQ20" s="30"/>
      <c r="GR20" s="30"/>
      <c r="GS20" s="30"/>
      <c r="GT20" s="30"/>
      <c r="GU20" s="30"/>
      <c r="GV20" s="30"/>
      <c r="GW20" s="30"/>
      <c r="GX20" s="30"/>
      <c r="GY20" s="30"/>
      <c r="GZ20" s="30"/>
      <c r="HA20" s="30"/>
      <c r="HB20" s="30"/>
      <c r="HC20" s="30"/>
      <c r="HD20" s="30"/>
      <c r="HE20" s="30"/>
      <c r="HF20" s="30"/>
      <c r="HG20" s="30"/>
      <c r="HH20" s="30"/>
      <c r="HI20" s="30"/>
      <c r="HJ20" s="30"/>
      <c r="HK20" s="30"/>
      <c r="HL20" s="30"/>
      <c r="HM20" s="30"/>
      <c r="HN20" s="30"/>
      <c r="HO20" s="30"/>
      <c r="HP20" s="30"/>
      <c r="HQ20" s="30"/>
      <c r="HR20" s="30"/>
      <c r="HS20" s="30"/>
      <c r="HT20" s="30"/>
      <c r="HU20" s="30"/>
      <c r="HV20" s="30"/>
      <c r="HW20" s="30"/>
      <c r="HX20" s="30"/>
      <c r="HY20" s="30"/>
      <c r="HZ20" s="30"/>
      <c r="IA20" s="30"/>
      <c r="IB20" s="30"/>
      <c r="IC20" s="30"/>
      <c r="ID20" s="30"/>
      <c r="IE20" s="30"/>
      <c r="IF20" s="30"/>
      <c r="IG20" s="30"/>
      <c r="IH20" s="30"/>
      <c r="II20" s="30"/>
      <c r="IJ20" s="30"/>
      <c r="IK20" s="30"/>
      <c r="IL20" s="30"/>
      <c r="IM20" s="30"/>
      <c r="IN20" s="30"/>
      <c r="IO20" s="30"/>
      <c r="IP20" s="30"/>
      <c r="IQ20" s="30"/>
      <c r="IR20" s="30"/>
      <c r="IS20" s="30"/>
      <c r="IT20" s="30"/>
      <c r="IU20" s="30"/>
    </row>
    <row r="21" spans="1:255">
      <c r="A21" s="30" t="s">
        <v>502</v>
      </c>
      <c r="B21" s="30" t="s">
        <v>503</v>
      </c>
      <c r="C21" s="316">
        <f>'64'!C31</f>
        <v>134098328.03000003</v>
      </c>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c r="CE21" s="30"/>
      <c r="CF21" s="30"/>
      <c r="CG21" s="30"/>
      <c r="CH21" s="30"/>
      <c r="CI21" s="30"/>
      <c r="CJ21" s="30"/>
      <c r="CK21" s="30"/>
      <c r="CL21" s="30"/>
      <c r="CM21" s="30"/>
      <c r="CN21" s="30"/>
      <c r="CO21" s="30"/>
      <c r="CP21" s="30"/>
      <c r="CQ21" s="30"/>
      <c r="CR21" s="30"/>
      <c r="CS21" s="30"/>
      <c r="CT21" s="30"/>
      <c r="CU21" s="30"/>
      <c r="CV21" s="30"/>
      <c r="CW21" s="30"/>
      <c r="CX21" s="30"/>
      <c r="CY21" s="30"/>
      <c r="CZ21" s="30"/>
      <c r="DA21" s="30"/>
      <c r="DB21" s="30"/>
      <c r="DC21" s="30"/>
      <c r="DD21" s="30"/>
      <c r="DE21" s="30"/>
      <c r="DF21" s="30"/>
      <c r="DG21" s="30"/>
      <c r="DH21" s="30"/>
      <c r="DI21" s="30"/>
      <c r="DJ21" s="30"/>
      <c r="DK21" s="30"/>
      <c r="DL21" s="30"/>
      <c r="DM21" s="30"/>
      <c r="DN21" s="30"/>
      <c r="DO21" s="30"/>
      <c r="DP21" s="30"/>
      <c r="DQ21" s="30"/>
      <c r="DR21" s="30"/>
      <c r="DS21" s="30"/>
      <c r="DT21" s="30"/>
      <c r="DU21" s="30"/>
      <c r="DV21" s="30"/>
      <c r="DW21" s="30"/>
      <c r="DX21" s="30"/>
      <c r="DY21" s="30"/>
      <c r="DZ21" s="30"/>
      <c r="EA21" s="30"/>
      <c r="EB21" s="30"/>
      <c r="EC21" s="30"/>
      <c r="ED21" s="30"/>
      <c r="EE21" s="30"/>
      <c r="EF21" s="30"/>
      <c r="EG21" s="30"/>
      <c r="EH21" s="30"/>
      <c r="EI21" s="30"/>
      <c r="EJ21" s="30"/>
      <c r="EK21" s="30"/>
      <c r="EL21" s="30"/>
      <c r="EM21" s="30"/>
      <c r="EN21" s="30"/>
      <c r="EO21" s="30"/>
      <c r="EP21" s="30"/>
      <c r="EQ21" s="30"/>
      <c r="ER21" s="30"/>
      <c r="ES21" s="30"/>
      <c r="ET21" s="30"/>
      <c r="EU21" s="30"/>
      <c r="EV21" s="30"/>
      <c r="EW21" s="30"/>
      <c r="EX21" s="30"/>
      <c r="EY21" s="30"/>
      <c r="EZ21" s="30"/>
      <c r="FA21" s="30"/>
      <c r="FB21" s="30"/>
      <c r="FC21" s="30"/>
      <c r="FD21" s="30"/>
      <c r="FE21" s="30"/>
      <c r="FF21" s="30"/>
      <c r="FG21" s="30"/>
      <c r="FH21" s="30"/>
      <c r="FI21" s="30"/>
      <c r="FJ21" s="30"/>
      <c r="FK21" s="30"/>
      <c r="FL21" s="30"/>
      <c r="FM21" s="30"/>
      <c r="FN21" s="30"/>
      <c r="FO21" s="30"/>
      <c r="FP21" s="30"/>
      <c r="FQ21" s="30"/>
      <c r="FR21" s="30"/>
      <c r="FS21" s="30"/>
      <c r="FT21" s="30"/>
      <c r="FU21" s="30"/>
      <c r="FV21" s="30"/>
      <c r="FW21" s="30"/>
      <c r="FX21" s="30"/>
      <c r="FY21" s="30"/>
      <c r="FZ21" s="30"/>
      <c r="GA21" s="30"/>
      <c r="GB21" s="30"/>
      <c r="GC21" s="30"/>
      <c r="GD21" s="30"/>
      <c r="GE21" s="30"/>
      <c r="GF21" s="30"/>
      <c r="GG21" s="30"/>
      <c r="GH21" s="30"/>
      <c r="GI21" s="30"/>
      <c r="GJ21" s="30"/>
      <c r="GK21" s="30"/>
      <c r="GL21" s="30"/>
      <c r="GM21" s="30"/>
      <c r="GN21" s="30"/>
      <c r="GO21" s="30"/>
      <c r="GP21" s="30"/>
      <c r="GQ21" s="30"/>
      <c r="GR21" s="30"/>
      <c r="GS21" s="30"/>
      <c r="GT21" s="30"/>
      <c r="GU21" s="30"/>
      <c r="GV21" s="30"/>
      <c r="GW21" s="30"/>
      <c r="GX21" s="30"/>
      <c r="GY21" s="30"/>
      <c r="GZ21" s="30"/>
      <c r="HA21" s="30"/>
      <c r="HB21" s="30"/>
      <c r="HC21" s="30"/>
      <c r="HD21" s="30"/>
      <c r="HE21" s="30"/>
      <c r="HF21" s="30"/>
      <c r="HG21" s="30"/>
      <c r="HH21" s="30"/>
      <c r="HI21" s="30"/>
      <c r="HJ21" s="30"/>
      <c r="HK21" s="30"/>
      <c r="HL21" s="30"/>
      <c r="HM21" s="30"/>
      <c r="HN21" s="30"/>
      <c r="HO21" s="30"/>
      <c r="HP21" s="30"/>
      <c r="HQ21" s="30"/>
      <c r="HR21" s="30"/>
      <c r="HS21" s="30"/>
      <c r="HT21" s="30"/>
      <c r="HU21" s="30"/>
      <c r="HV21" s="30"/>
      <c r="HW21" s="30"/>
      <c r="HX21" s="30"/>
      <c r="HY21" s="30"/>
      <c r="HZ21" s="30"/>
      <c r="IA21" s="30"/>
      <c r="IB21" s="30"/>
      <c r="IC21" s="30"/>
      <c r="ID21" s="30"/>
      <c r="IE21" s="30"/>
      <c r="IF21" s="30"/>
      <c r="IG21" s="30"/>
      <c r="IH21" s="30"/>
      <c r="II21" s="30"/>
      <c r="IJ21" s="30"/>
      <c r="IK21" s="30"/>
      <c r="IL21" s="30"/>
      <c r="IM21" s="30"/>
      <c r="IN21" s="30"/>
      <c r="IO21" s="30"/>
      <c r="IP21" s="30"/>
      <c r="IQ21" s="30"/>
      <c r="IR21" s="30"/>
      <c r="IS21" s="30"/>
      <c r="IT21" s="30"/>
      <c r="IU21" s="30"/>
    </row>
    <row r="22" spans="1:255">
      <c r="A22" s="30" t="s">
        <v>504</v>
      </c>
      <c r="B22" s="30" t="s">
        <v>480</v>
      </c>
      <c r="C22" s="316">
        <f>C20+C21</f>
        <v>865112388.1500001</v>
      </c>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c r="FI22" s="30"/>
      <c r="FJ22" s="30"/>
      <c r="FK22" s="30"/>
      <c r="FL22" s="30"/>
      <c r="FM22" s="30"/>
      <c r="FN22" s="30"/>
      <c r="FO22" s="30"/>
      <c r="FP22" s="30"/>
      <c r="FQ22" s="30"/>
      <c r="FR22" s="30"/>
      <c r="FS22" s="30"/>
      <c r="FT22" s="30"/>
      <c r="FU22" s="30"/>
      <c r="FV22" s="30"/>
      <c r="FW22" s="30"/>
      <c r="FX22" s="30"/>
      <c r="FY22" s="30"/>
      <c r="FZ22" s="30"/>
      <c r="GA22" s="30"/>
      <c r="GB22" s="30"/>
      <c r="GC22" s="30"/>
      <c r="GD22" s="30"/>
      <c r="GE22" s="30"/>
      <c r="GF22" s="30"/>
      <c r="GG22" s="30"/>
      <c r="GH22" s="30"/>
      <c r="GI22" s="30"/>
      <c r="GJ22" s="30"/>
      <c r="GK22" s="30"/>
      <c r="GL22" s="30"/>
      <c r="GM22" s="30"/>
      <c r="GN22" s="30"/>
      <c r="GO22" s="30"/>
      <c r="GP22" s="30"/>
      <c r="GQ22" s="30"/>
      <c r="GR22" s="30"/>
      <c r="GS22" s="30"/>
      <c r="GT22" s="30"/>
      <c r="GU22" s="30"/>
      <c r="GV22" s="30"/>
      <c r="GW22" s="30"/>
      <c r="GX22" s="30"/>
      <c r="GY22" s="30"/>
      <c r="GZ22" s="30"/>
      <c r="HA22" s="30"/>
      <c r="HB22" s="30"/>
      <c r="HC22" s="30"/>
      <c r="HD22" s="30"/>
      <c r="HE22" s="30"/>
      <c r="HF22" s="30"/>
      <c r="HG22" s="30"/>
      <c r="HH22" s="30"/>
      <c r="HI22" s="30"/>
      <c r="HJ22" s="30"/>
      <c r="HK22" s="30"/>
      <c r="HL22" s="30"/>
      <c r="HM22" s="30"/>
      <c r="HN22" s="30"/>
      <c r="HO22" s="30"/>
      <c r="HP22" s="30"/>
      <c r="HQ22" s="30"/>
      <c r="HR22" s="30"/>
      <c r="HS22" s="30"/>
      <c r="HT22" s="30"/>
      <c r="HU22" s="30"/>
      <c r="HV22" s="30"/>
      <c r="HW22" s="30"/>
      <c r="HX22" s="30"/>
      <c r="HY22" s="30"/>
      <c r="HZ22" s="30"/>
      <c r="IA22" s="30"/>
      <c r="IB22" s="30"/>
      <c r="IC22" s="30"/>
      <c r="ID22" s="30"/>
      <c r="IE22" s="30"/>
      <c r="IF22" s="30"/>
      <c r="IG22" s="30"/>
      <c r="IH22" s="30"/>
      <c r="II22" s="30"/>
      <c r="IJ22" s="30"/>
      <c r="IK22" s="30"/>
      <c r="IL22" s="30"/>
      <c r="IM22" s="30"/>
      <c r="IN22" s="30"/>
      <c r="IO22" s="30"/>
      <c r="IP22" s="30"/>
      <c r="IQ22" s="30"/>
      <c r="IR22" s="30"/>
      <c r="IS22" s="30"/>
      <c r="IT22" s="30"/>
      <c r="IU22" s="30"/>
    </row>
    <row r="23" spans="1:255">
      <c r="A23" s="30" t="s">
        <v>505</v>
      </c>
      <c r="B23" s="30" t="s">
        <v>506</v>
      </c>
      <c r="C23" s="316">
        <f>'64'!C37</f>
        <v>0</v>
      </c>
      <c r="D23" s="30"/>
      <c r="E23" s="30"/>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c r="BC23" s="30"/>
      <c r="BD23" s="30"/>
      <c r="BE23" s="30"/>
      <c r="BF23" s="30"/>
      <c r="BG23" s="30"/>
      <c r="BH23" s="30"/>
      <c r="BI23" s="30"/>
      <c r="BJ23" s="30"/>
      <c r="BK23" s="30"/>
      <c r="BL23" s="30"/>
      <c r="BM23" s="30"/>
      <c r="BN23" s="30"/>
      <c r="BO23" s="30"/>
      <c r="BP23" s="30"/>
      <c r="BQ23" s="30"/>
      <c r="BR23" s="30"/>
      <c r="BS23" s="30"/>
      <c r="BT23" s="30"/>
      <c r="BU23" s="30"/>
      <c r="BV23" s="30"/>
      <c r="BW23" s="30"/>
      <c r="BX23" s="30"/>
      <c r="BY23" s="30"/>
      <c r="BZ23" s="30"/>
      <c r="CA23" s="30"/>
      <c r="CB23" s="30"/>
      <c r="CC23" s="30"/>
      <c r="CD23" s="30"/>
      <c r="CE23" s="30"/>
      <c r="CF23" s="30"/>
      <c r="CG23" s="30"/>
      <c r="CH23" s="30"/>
      <c r="CI23" s="30"/>
      <c r="CJ23" s="30"/>
      <c r="CK23" s="30"/>
      <c r="CL23" s="30"/>
      <c r="CM23" s="30"/>
      <c r="CN23" s="30"/>
      <c r="CO23" s="30"/>
      <c r="CP23" s="30"/>
      <c r="CQ23" s="30"/>
      <c r="CR23" s="30"/>
      <c r="CS23" s="30"/>
      <c r="CT23" s="30"/>
      <c r="CU23" s="30"/>
      <c r="CV23" s="30"/>
      <c r="CW23" s="30"/>
      <c r="CX23" s="30"/>
      <c r="CY23" s="30"/>
      <c r="CZ23" s="30"/>
      <c r="DA23" s="30"/>
      <c r="DB23" s="30"/>
      <c r="DC23" s="30"/>
      <c r="DD23" s="30"/>
      <c r="DE23" s="30"/>
      <c r="DF23" s="30"/>
      <c r="DG23" s="30"/>
      <c r="DH23" s="30"/>
      <c r="DI23" s="30"/>
      <c r="DJ23" s="30"/>
      <c r="DK23" s="30"/>
      <c r="DL23" s="30"/>
      <c r="DM23" s="30"/>
      <c r="DN23" s="30"/>
      <c r="DO23" s="30"/>
      <c r="DP23" s="30"/>
      <c r="DQ23" s="30"/>
      <c r="DR23" s="30"/>
      <c r="DS23" s="30"/>
      <c r="DT23" s="30"/>
      <c r="DU23" s="30"/>
      <c r="DV23" s="30"/>
      <c r="DW23" s="30"/>
      <c r="DX23" s="30"/>
      <c r="DY23" s="30"/>
      <c r="DZ23" s="30"/>
      <c r="EA23" s="30"/>
      <c r="EB23" s="30"/>
      <c r="EC23" s="30"/>
      <c r="ED23" s="30"/>
      <c r="EE23" s="30"/>
      <c r="EF23" s="30"/>
      <c r="EG23" s="30"/>
      <c r="EH23" s="30"/>
      <c r="EI23" s="30"/>
      <c r="EJ23" s="30"/>
      <c r="EK23" s="30"/>
      <c r="EL23" s="30"/>
      <c r="EM23" s="30"/>
      <c r="EN23" s="30"/>
      <c r="EO23" s="30"/>
      <c r="EP23" s="30"/>
      <c r="EQ23" s="30"/>
      <c r="ER23" s="30"/>
      <c r="ES23" s="30"/>
      <c r="ET23" s="30"/>
      <c r="EU23" s="30"/>
      <c r="EV23" s="30"/>
      <c r="EW23" s="30"/>
      <c r="EX23" s="30"/>
      <c r="EY23" s="30"/>
      <c r="EZ23" s="30"/>
      <c r="FA23" s="30"/>
      <c r="FB23" s="30"/>
      <c r="FC23" s="30"/>
      <c r="FD23" s="30"/>
      <c r="FE23" s="30"/>
      <c r="FF23" s="30"/>
      <c r="FG23" s="30"/>
      <c r="FH23" s="30"/>
      <c r="FI23" s="30"/>
      <c r="FJ23" s="30"/>
      <c r="FK23" s="30"/>
      <c r="FL23" s="30"/>
      <c r="FM23" s="30"/>
      <c r="FN23" s="30"/>
      <c r="FO23" s="30"/>
      <c r="FP23" s="30"/>
      <c r="FQ23" s="30"/>
      <c r="FR23" s="30"/>
      <c r="FS23" s="30"/>
      <c r="FT23" s="30"/>
      <c r="FU23" s="30"/>
      <c r="FV23" s="30"/>
      <c r="FW23" s="30"/>
      <c r="FX23" s="30"/>
      <c r="FY23" s="30"/>
      <c r="FZ23" s="30"/>
      <c r="GA23" s="30"/>
      <c r="GB23" s="30"/>
      <c r="GC23" s="30"/>
      <c r="GD23" s="30"/>
      <c r="GE23" s="30"/>
      <c r="GF23" s="30"/>
      <c r="GG23" s="30"/>
      <c r="GH23" s="30"/>
      <c r="GI23" s="30"/>
      <c r="GJ23" s="30"/>
      <c r="GK23" s="30"/>
      <c r="GL23" s="30"/>
      <c r="GM23" s="30"/>
      <c r="GN23" s="30"/>
      <c r="GO23" s="30"/>
      <c r="GP23" s="30"/>
      <c r="GQ23" s="30"/>
      <c r="GR23" s="30"/>
      <c r="GS23" s="30"/>
      <c r="GT23" s="30"/>
      <c r="GU23" s="30"/>
      <c r="GV23" s="30"/>
      <c r="GW23" s="30"/>
      <c r="GX23" s="30"/>
      <c r="GY23" s="30"/>
      <c r="GZ23" s="30"/>
      <c r="HA23" s="30"/>
      <c r="HB23" s="30"/>
      <c r="HC23" s="30"/>
      <c r="HD23" s="30"/>
      <c r="HE23" s="30"/>
      <c r="HF23" s="30"/>
      <c r="HG23" s="30"/>
      <c r="HH23" s="30"/>
      <c r="HI23" s="30"/>
      <c r="HJ23" s="30"/>
      <c r="HK23" s="30"/>
      <c r="HL23" s="30"/>
      <c r="HM23" s="30"/>
      <c r="HN23" s="30"/>
      <c r="HO23" s="30"/>
      <c r="HP23" s="30"/>
      <c r="HQ23" s="30"/>
      <c r="HR23" s="30"/>
      <c r="HS23" s="30"/>
      <c r="HT23" s="30"/>
      <c r="HU23" s="30"/>
      <c r="HV23" s="30"/>
      <c r="HW23" s="30"/>
      <c r="HX23" s="30"/>
      <c r="HY23" s="30"/>
      <c r="HZ23" s="30"/>
      <c r="IA23" s="30"/>
      <c r="IB23" s="30"/>
      <c r="IC23" s="30"/>
      <c r="ID23" s="30"/>
      <c r="IE23" s="30"/>
      <c r="IF23" s="30"/>
      <c r="IG23" s="30"/>
      <c r="IH23" s="30"/>
      <c r="II23" s="30"/>
      <c r="IJ23" s="30"/>
      <c r="IK23" s="30"/>
      <c r="IL23" s="30"/>
      <c r="IM23" s="30"/>
      <c r="IN23" s="30"/>
      <c r="IO23" s="30"/>
      <c r="IP23" s="30"/>
      <c r="IQ23" s="30"/>
      <c r="IR23" s="30"/>
      <c r="IS23" s="30"/>
      <c r="IT23" s="30"/>
      <c r="IU23" s="30"/>
    </row>
    <row r="24" spans="1:255">
      <c r="A24" s="30" t="s">
        <v>507</v>
      </c>
      <c r="B24" s="30" t="s">
        <v>508</v>
      </c>
      <c r="C24" s="2331">
        <f>'64'!C49</f>
        <v>137668644.02000001</v>
      </c>
      <c r="D24" s="30"/>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c r="CE24" s="30"/>
      <c r="CF24" s="30"/>
      <c r="CG24" s="30"/>
      <c r="CH24" s="30"/>
      <c r="CI24" s="30"/>
      <c r="CJ24" s="30"/>
      <c r="CK24" s="30"/>
      <c r="CL24" s="30"/>
      <c r="CM24" s="30"/>
      <c r="CN24" s="30"/>
      <c r="CO24" s="30"/>
      <c r="CP24" s="30"/>
      <c r="CQ24" s="30"/>
      <c r="CR24" s="30"/>
      <c r="CS24" s="30"/>
      <c r="CT24" s="30"/>
      <c r="CU24" s="30"/>
      <c r="CV24" s="30"/>
      <c r="CW24" s="30"/>
      <c r="CX24" s="30"/>
      <c r="CY24" s="30"/>
      <c r="CZ24" s="30"/>
      <c r="DA24" s="30"/>
      <c r="DB24" s="30"/>
      <c r="DC24" s="30"/>
      <c r="DD24" s="30"/>
      <c r="DE24" s="30"/>
      <c r="DF24" s="30"/>
      <c r="DG24" s="30"/>
      <c r="DH24" s="30"/>
      <c r="DI24" s="30"/>
      <c r="DJ24" s="30"/>
      <c r="DK24" s="30"/>
      <c r="DL24" s="30"/>
      <c r="DM24" s="30"/>
      <c r="DN24" s="30"/>
      <c r="DO24" s="30"/>
      <c r="DP24" s="30"/>
      <c r="DQ24" s="30"/>
      <c r="DR24" s="30"/>
      <c r="DS24" s="30"/>
      <c r="DT24" s="30"/>
      <c r="DU24" s="30"/>
      <c r="DV24" s="30"/>
      <c r="DW24" s="30"/>
      <c r="DX24" s="30"/>
      <c r="DY24" s="30"/>
      <c r="DZ24" s="30"/>
      <c r="EA24" s="30"/>
      <c r="EB24" s="30"/>
      <c r="EC24" s="30"/>
      <c r="ED24" s="30"/>
      <c r="EE24" s="30"/>
      <c r="EF24" s="30"/>
      <c r="EG24" s="30"/>
      <c r="EH24" s="30"/>
      <c r="EI24" s="30"/>
      <c r="EJ24" s="30"/>
      <c r="EK24" s="30"/>
      <c r="EL24" s="30"/>
      <c r="EM24" s="30"/>
      <c r="EN24" s="30"/>
      <c r="EO24" s="30"/>
      <c r="EP24" s="30"/>
      <c r="EQ24" s="30"/>
      <c r="ER24" s="30"/>
      <c r="ES24" s="30"/>
      <c r="ET24" s="30"/>
      <c r="EU24" s="30"/>
      <c r="EV24" s="30"/>
      <c r="EW24" s="30"/>
      <c r="EX24" s="30"/>
      <c r="EY24" s="30"/>
      <c r="EZ24" s="30"/>
      <c r="FA24" s="30"/>
      <c r="FB24" s="30"/>
      <c r="FC24" s="30"/>
      <c r="FD24" s="30"/>
      <c r="FE24" s="30"/>
      <c r="FF24" s="30"/>
      <c r="FG24" s="30"/>
      <c r="FH24" s="30"/>
      <c r="FI24" s="30"/>
      <c r="FJ24" s="30"/>
      <c r="FK24" s="30"/>
      <c r="FL24" s="30"/>
      <c r="FM24" s="30"/>
      <c r="FN24" s="30"/>
      <c r="FO24" s="30"/>
      <c r="FP24" s="30"/>
      <c r="FQ24" s="30"/>
      <c r="FR24" s="30"/>
      <c r="FS24" s="30"/>
      <c r="FT24" s="30"/>
      <c r="FU24" s="30"/>
      <c r="FV24" s="30"/>
      <c r="FW24" s="30"/>
      <c r="FX24" s="30"/>
      <c r="FY24" s="30"/>
      <c r="FZ24" s="30"/>
      <c r="GA24" s="30"/>
      <c r="GB24" s="30"/>
      <c r="GC24" s="30"/>
      <c r="GD24" s="30"/>
      <c r="GE24" s="30"/>
      <c r="GF24" s="30"/>
      <c r="GG24" s="30"/>
      <c r="GH24" s="30"/>
      <c r="GI24" s="30"/>
      <c r="GJ24" s="30"/>
      <c r="GK24" s="30"/>
      <c r="GL24" s="30"/>
      <c r="GM24" s="30"/>
      <c r="GN24" s="30"/>
      <c r="GO24" s="30"/>
      <c r="GP24" s="30"/>
      <c r="GQ24" s="30"/>
      <c r="GR24" s="30"/>
      <c r="GS24" s="30"/>
      <c r="GT24" s="30"/>
      <c r="GU24" s="30"/>
      <c r="GV24" s="30"/>
      <c r="GW24" s="30"/>
      <c r="GX24" s="30"/>
      <c r="GY24" s="30"/>
      <c r="GZ24" s="30"/>
      <c r="HA24" s="30"/>
      <c r="HB24" s="30"/>
      <c r="HC24" s="30"/>
      <c r="HD24" s="30"/>
      <c r="HE24" s="30"/>
      <c r="HF24" s="30"/>
      <c r="HG24" s="30"/>
      <c r="HH24" s="30"/>
      <c r="HI24" s="30"/>
      <c r="HJ24" s="30"/>
      <c r="HK24" s="30"/>
      <c r="HL24" s="30"/>
      <c r="HM24" s="30"/>
      <c r="HN24" s="30"/>
      <c r="HO24" s="30"/>
      <c r="HP24" s="30"/>
      <c r="HQ24" s="30"/>
      <c r="HR24" s="30"/>
      <c r="HS24" s="30"/>
      <c r="HT24" s="30"/>
      <c r="HU24" s="30"/>
      <c r="HV24" s="30"/>
      <c r="HW24" s="30"/>
      <c r="HX24" s="30"/>
      <c r="HY24" s="30"/>
      <c r="HZ24" s="30"/>
      <c r="IA24" s="30"/>
      <c r="IB24" s="30"/>
      <c r="IC24" s="30"/>
      <c r="ID24" s="30"/>
      <c r="IE24" s="30"/>
      <c r="IF24" s="30"/>
      <c r="IG24" s="30"/>
      <c r="IH24" s="30"/>
      <c r="II24" s="30"/>
      <c r="IJ24" s="30"/>
      <c r="IK24" s="30"/>
      <c r="IL24" s="30"/>
      <c r="IM24" s="30"/>
      <c r="IN24" s="30"/>
      <c r="IO24" s="30"/>
      <c r="IP24" s="30"/>
      <c r="IQ24" s="30"/>
      <c r="IR24" s="30"/>
      <c r="IS24" s="30"/>
      <c r="IT24" s="30"/>
      <c r="IU24" s="30"/>
    </row>
    <row r="25" spans="1:255">
      <c r="A25" s="30"/>
      <c r="B25" s="30"/>
      <c r="C25" s="30"/>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c r="BI25" s="30"/>
      <c r="BJ25" s="30"/>
      <c r="BK25" s="30"/>
      <c r="BL25" s="30"/>
      <c r="BM25" s="30"/>
      <c r="BN25" s="30"/>
      <c r="BO25" s="30"/>
      <c r="BP25" s="30"/>
      <c r="BQ25" s="30"/>
      <c r="BR25" s="30"/>
      <c r="BS25" s="30"/>
      <c r="BT25" s="30"/>
      <c r="BU25" s="30"/>
      <c r="BV25" s="30"/>
      <c r="BW25" s="30"/>
      <c r="BX25" s="30"/>
      <c r="BY25" s="30"/>
      <c r="BZ25" s="30"/>
      <c r="CA25" s="30"/>
      <c r="CB25" s="30"/>
      <c r="CC25" s="30"/>
      <c r="CD25" s="30"/>
      <c r="CE25" s="30"/>
      <c r="CF25" s="30"/>
      <c r="CG25" s="30"/>
      <c r="CH25" s="30"/>
      <c r="CI25" s="30"/>
      <c r="CJ25" s="30"/>
      <c r="CK25" s="30"/>
      <c r="CL25" s="30"/>
      <c r="CM25" s="30"/>
      <c r="CN25" s="30"/>
      <c r="CO25" s="30"/>
      <c r="CP25" s="30"/>
      <c r="CQ25" s="30"/>
      <c r="CR25" s="30"/>
      <c r="CS25" s="30"/>
      <c r="CT25" s="30"/>
      <c r="CU25" s="30"/>
      <c r="CV25" s="30"/>
      <c r="CW25" s="30"/>
      <c r="CX25" s="30"/>
      <c r="CY25" s="30"/>
      <c r="CZ25" s="30"/>
      <c r="DA25" s="30"/>
      <c r="DB25" s="30"/>
      <c r="DC25" s="30"/>
      <c r="DD25" s="30"/>
      <c r="DE25" s="30"/>
      <c r="DF25" s="30"/>
      <c r="DG25" s="30"/>
      <c r="DH25" s="30"/>
      <c r="DI25" s="30"/>
      <c r="DJ25" s="30"/>
      <c r="DK25" s="30"/>
      <c r="DL25" s="30"/>
      <c r="DM25" s="30"/>
      <c r="DN25" s="30"/>
      <c r="DO25" s="30"/>
      <c r="DP25" s="30"/>
      <c r="DQ25" s="30"/>
      <c r="DR25" s="30"/>
      <c r="DS25" s="30"/>
      <c r="DT25" s="30"/>
      <c r="DU25" s="30"/>
      <c r="DV25" s="30"/>
      <c r="DW25" s="30"/>
      <c r="DX25" s="30"/>
      <c r="DY25" s="30"/>
      <c r="DZ25" s="30"/>
      <c r="EA25" s="30"/>
      <c r="EB25" s="30"/>
      <c r="EC25" s="30"/>
      <c r="ED25" s="30"/>
      <c r="EE25" s="30"/>
      <c r="EF25" s="30"/>
      <c r="EG25" s="30"/>
      <c r="EH25" s="30"/>
      <c r="EI25" s="30"/>
      <c r="EJ25" s="30"/>
      <c r="EK25" s="30"/>
      <c r="EL25" s="30"/>
      <c r="EM25" s="30"/>
      <c r="EN25" s="30"/>
      <c r="EO25" s="30"/>
      <c r="EP25" s="30"/>
      <c r="EQ25" s="30"/>
      <c r="ER25" s="30"/>
      <c r="ES25" s="30"/>
      <c r="ET25" s="30"/>
      <c r="EU25" s="30"/>
      <c r="EV25" s="30"/>
      <c r="EW25" s="30"/>
      <c r="EX25" s="30"/>
      <c r="EY25" s="30"/>
      <c r="EZ25" s="30"/>
      <c r="FA25" s="30"/>
      <c r="FB25" s="30"/>
      <c r="FC25" s="30"/>
      <c r="FD25" s="30"/>
      <c r="FE25" s="30"/>
      <c r="FF25" s="30"/>
      <c r="FG25" s="30"/>
      <c r="FH25" s="30"/>
      <c r="FI25" s="30"/>
      <c r="FJ25" s="30"/>
      <c r="FK25" s="30"/>
      <c r="FL25" s="30"/>
      <c r="FM25" s="30"/>
      <c r="FN25" s="30"/>
      <c r="FO25" s="30"/>
      <c r="FP25" s="30"/>
      <c r="FQ25" s="30"/>
      <c r="FR25" s="30"/>
      <c r="FS25" s="30"/>
      <c r="FT25" s="30"/>
      <c r="FU25" s="30"/>
      <c r="FV25" s="30"/>
      <c r="FW25" s="30"/>
      <c r="FX25" s="30"/>
      <c r="FY25" s="30"/>
      <c r="FZ25" s="30"/>
      <c r="GA25" s="30"/>
      <c r="GB25" s="30"/>
      <c r="GC25" s="30"/>
      <c r="GD25" s="30"/>
      <c r="GE25" s="30"/>
      <c r="GF25" s="30"/>
      <c r="GG25" s="30"/>
      <c r="GH25" s="30"/>
      <c r="GI25" s="30"/>
      <c r="GJ25" s="30"/>
      <c r="GK25" s="30"/>
      <c r="GL25" s="30"/>
      <c r="GM25" s="30"/>
      <c r="GN25" s="30"/>
      <c r="GO25" s="30"/>
      <c r="GP25" s="30"/>
      <c r="GQ25" s="30"/>
      <c r="GR25" s="30"/>
      <c r="GS25" s="30"/>
      <c r="GT25" s="30"/>
      <c r="GU25" s="30"/>
      <c r="GV25" s="30"/>
      <c r="GW25" s="30"/>
      <c r="GX25" s="30"/>
      <c r="GY25" s="30"/>
      <c r="GZ25" s="30"/>
      <c r="HA25" s="30"/>
      <c r="HB25" s="30"/>
      <c r="HC25" s="30"/>
      <c r="HD25" s="30"/>
      <c r="HE25" s="30"/>
      <c r="HF25" s="30"/>
      <c r="HG25" s="30"/>
      <c r="HH25" s="30"/>
      <c r="HI25" s="30"/>
      <c r="HJ25" s="30"/>
      <c r="HK25" s="30"/>
      <c r="HL25" s="30"/>
      <c r="HM25" s="30"/>
      <c r="HN25" s="30"/>
      <c r="HO25" s="30"/>
      <c r="HP25" s="30"/>
      <c r="HQ25" s="30"/>
      <c r="HR25" s="30"/>
      <c r="HS25" s="30"/>
      <c r="HT25" s="30"/>
      <c r="HU25" s="30"/>
      <c r="HV25" s="30"/>
      <c r="HW25" s="30"/>
      <c r="HX25" s="30"/>
      <c r="HY25" s="30"/>
      <c r="HZ25" s="30"/>
      <c r="IA25" s="30"/>
      <c r="IB25" s="30"/>
      <c r="IC25" s="30"/>
      <c r="ID25" s="30"/>
      <c r="IE25" s="30"/>
      <c r="IF25" s="30"/>
      <c r="IG25" s="30"/>
      <c r="IH25" s="30"/>
      <c r="II25" s="30"/>
      <c r="IJ25" s="30"/>
      <c r="IK25" s="30"/>
      <c r="IL25" s="30"/>
      <c r="IM25" s="30"/>
      <c r="IN25" s="30"/>
      <c r="IO25" s="30"/>
      <c r="IP25" s="30"/>
      <c r="IQ25" s="30"/>
      <c r="IR25" s="30"/>
      <c r="IS25" s="30"/>
      <c r="IT25" s="30"/>
      <c r="IU25" s="30"/>
    </row>
    <row r="26" spans="1:255" ht="15.75">
      <c r="A26" s="476" t="s">
        <v>509</v>
      </c>
      <c r="B26" s="475" t="s">
        <v>510</v>
      </c>
      <c r="C26" s="254">
        <f>C22+C23+C24</f>
        <v>1002781032.1700001</v>
      </c>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c r="BD26" s="30"/>
      <c r="BE26" s="30"/>
      <c r="BF26" s="30"/>
      <c r="BG26" s="30"/>
      <c r="BH26" s="30"/>
      <c r="BI26" s="30"/>
      <c r="BJ26" s="30"/>
      <c r="BK26" s="30"/>
      <c r="BL26" s="30"/>
      <c r="BM26" s="30"/>
      <c r="BN26" s="30"/>
      <c r="BO26" s="30"/>
      <c r="BP26" s="30"/>
      <c r="BQ26" s="30"/>
      <c r="BR26" s="30"/>
      <c r="BS26" s="30"/>
      <c r="BT26" s="30"/>
      <c r="BU26" s="30"/>
      <c r="BV26" s="30"/>
      <c r="BW26" s="30"/>
      <c r="BX26" s="30"/>
      <c r="BY26" s="30"/>
      <c r="BZ26" s="30"/>
      <c r="CA26" s="30"/>
      <c r="CB26" s="30"/>
      <c r="CC26" s="30"/>
      <c r="CD26" s="30"/>
      <c r="CE26" s="30"/>
      <c r="CF26" s="30"/>
      <c r="CG26" s="30"/>
      <c r="CH26" s="30"/>
      <c r="CI26" s="30"/>
      <c r="CJ26" s="30"/>
      <c r="CK26" s="30"/>
      <c r="CL26" s="30"/>
      <c r="CM26" s="30"/>
      <c r="CN26" s="30"/>
      <c r="CO26" s="30"/>
      <c r="CP26" s="30"/>
      <c r="CQ26" s="30"/>
      <c r="CR26" s="30"/>
      <c r="CS26" s="30"/>
      <c r="CT26" s="30"/>
      <c r="CU26" s="30"/>
      <c r="CV26" s="30"/>
      <c r="CW26" s="30"/>
      <c r="CX26" s="30"/>
      <c r="CY26" s="30"/>
      <c r="CZ26" s="30"/>
      <c r="DA26" s="30"/>
      <c r="DB26" s="30"/>
      <c r="DC26" s="30"/>
      <c r="DD26" s="30"/>
      <c r="DE26" s="30"/>
      <c r="DF26" s="30"/>
      <c r="DG26" s="30"/>
      <c r="DH26" s="30"/>
      <c r="DI26" s="30"/>
      <c r="DJ26" s="30"/>
      <c r="DK26" s="30"/>
      <c r="DL26" s="30"/>
      <c r="DM26" s="30"/>
      <c r="DN26" s="30"/>
      <c r="DO26" s="30"/>
      <c r="DP26" s="30"/>
      <c r="DQ26" s="30"/>
      <c r="DR26" s="30"/>
      <c r="DS26" s="30"/>
      <c r="DT26" s="30"/>
      <c r="DU26" s="30"/>
      <c r="DV26" s="30"/>
      <c r="DW26" s="30"/>
      <c r="DX26" s="30"/>
      <c r="DY26" s="30"/>
      <c r="DZ26" s="30"/>
      <c r="EA26" s="30"/>
      <c r="EB26" s="30"/>
      <c r="EC26" s="30"/>
      <c r="ED26" s="30"/>
      <c r="EE26" s="30"/>
      <c r="EF26" s="30"/>
      <c r="EG26" s="30"/>
      <c r="EH26" s="30"/>
      <c r="EI26" s="30"/>
      <c r="EJ26" s="30"/>
      <c r="EK26" s="30"/>
      <c r="EL26" s="30"/>
      <c r="EM26" s="30"/>
      <c r="EN26" s="30"/>
      <c r="EO26" s="30"/>
      <c r="EP26" s="30"/>
      <c r="EQ26" s="30"/>
      <c r="ER26" s="30"/>
      <c r="ES26" s="30"/>
      <c r="ET26" s="30"/>
      <c r="EU26" s="30"/>
      <c r="EV26" s="30"/>
      <c r="EW26" s="30"/>
      <c r="EX26" s="30"/>
      <c r="EY26" s="30"/>
      <c r="EZ26" s="30"/>
      <c r="FA26" s="30"/>
      <c r="FB26" s="30"/>
      <c r="FC26" s="30"/>
      <c r="FD26" s="30"/>
      <c r="FE26" s="30"/>
      <c r="FF26" s="30"/>
      <c r="FG26" s="30"/>
      <c r="FH26" s="30"/>
      <c r="FI26" s="30"/>
      <c r="FJ26" s="30"/>
      <c r="FK26" s="30"/>
      <c r="FL26" s="30"/>
      <c r="FM26" s="30"/>
      <c r="FN26" s="30"/>
      <c r="FO26" s="30"/>
      <c r="FP26" s="30"/>
      <c r="FQ26" s="30"/>
      <c r="FR26" s="30"/>
      <c r="FS26" s="30"/>
      <c r="FT26" s="30"/>
      <c r="FU26" s="30"/>
      <c r="FV26" s="30"/>
      <c r="FW26" s="30"/>
      <c r="FX26" s="30"/>
      <c r="FY26" s="30"/>
      <c r="FZ26" s="30"/>
      <c r="GA26" s="30"/>
      <c r="GB26" s="30"/>
      <c r="GC26" s="30"/>
      <c r="GD26" s="30"/>
      <c r="GE26" s="30"/>
      <c r="GF26" s="30"/>
      <c r="GG26" s="30"/>
      <c r="GH26" s="30"/>
      <c r="GI26" s="30"/>
      <c r="GJ26" s="30"/>
      <c r="GK26" s="30"/>
      <c r="GL26" s="30"/>
      <c r="GM26" s="30"/>
      <c r="GN26" s="30"/>
      <c r="GO26" s="30"/>
      <c r="GP26" s="30"/>
      <c r="GQ26" s="30"/>
      <c r="GR26" s="30"/>
      <c r="GS26" s="30"/>
      <c r="GT26" s="30"/>
      <c r="GU26" s="30"/>
      <c r="GV26" s="30"/>
      <c r="GW26" s="30"/>
      <c r="GX26" s="30"/>
      <c r="GY26" s="30"/>
      <c r="GZ26" s="30"/>
      <c r="HA26" s="30"/>
      <c r="HB26" s="30"/>
      <c r="HC26" s="30"/>
      <c r="HD26" s="30"/>
      <c r="HE26" s="30"/>
      <c r="HF26" s="30"/>
      <c r="HG26" s="30"/>
      <c r="HH26" s="30"/>
      <c r="HI26" s="30"/>
      <c r="HJ26" s="30"/>
      <c r="HK26" s="30"/>
      <c r="HL26" s="30"/>
      <c r="HM26" s="30"/>
      <c r="HN26" s="30"/>
      <c r="HO26" s="30"/>
      <c r="HP26" s="30"/>
      <c r="HQ26" s="30"/>
      <c r="HR26" s="30"/>
      <c r="HS26" s="30"/>
      <c r="HT26" s="30"/>
      <c r="HU26" s="30"/>
      <c r="HV26" s="30"/>
      <c r="HW26" s="30"/>
      <c r="HX26" s="30"/>
      <c r="HY26" s="30"/>
      <c r="HZ26" s="30"/>
      <c r="IA26" s="30"/>
      <c r="IB26" s="30"/>
      <c r="IC26" s="30"/>
      <c r="ID26" s="30"/>
      <c r="IE26" s="30"/>
      <c r="IF26" s="30"/>
      <c r="IG26" s="30"/>
      <c r="IH26" s="30"/>
      <c r="II26" s="30"/>
      <c r="IJ26" s="30"/>
      <c r="IK26" s="30"/>
      <c r="IL26" s="30"/>
      <c r="IM26" s="30"/>
      <c r="IN26" s="30"/>
      <c r="IO26" s="30"/>
      <c r="IP26" s="30"/>
      <c r="IQ26" s="30"/>
      <c r="IR26" s="30"/>
      <c r="IS26" s="30"/>
      <c r="IT26" s="30"/>
      <c r="IU26" s="30"/>
    </row>
    <row r="27" spans="1:255" ht="15.75">
      <c r="A27" s="30"/>
      <c r="B27" s="476"/>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c r="BD27" s="30"/>
      <c r="BE27" s="30"/>
      <c r="BF27" s="30"/>
      <c r="BG27" s="30"/>
      <c r="BH27" s="30"/>
      <c r="BI27" s="30"/>
      <c r="BJ27" s="30"/>
      <c r="BK27" s="30"/>
      <c r="BL27" s="30"/>
      <c r="BM27" s="30"/>
      <c r="BN27" s="30"/>
      <c r="BO27" s="30"/>
      <c r="BP27" s="30"/>
      <c r="BQ27" s="30"/>
      <c r="BR27" s="30"/>
      <c r="BS27" s="30"/>
      <c r="BT27" s="30"/>
      <c r="BU27" s="30"/>
      <c r="BV27" s="30"/>
      <c r="BW27" s="30"/>
      <c r="BX27" s="30"/>
      <c r="BY27" s="30"/>
      <c r="BZ27" s="30"/>
      <c r="CA27" s="30"/>
      <c r="CB27" s="30"/>
      <c r="CC27" s="30"/>
      <c r="CD27" s="30"/>
      <c r="CE27" s="30"/>
      <c r="CF27" s="30"/>
      <c r="CG27" s="30"/>
      <c r="CH27" s="30"/>
      <c r="CI27" s="30"/>
      <c r="CJ27" s="30"/>
      <c r="CK27" s="30"/>
      <c r="CL27" s="30"/>
      <c r="CM27" s="30"/>
      <c r="CN27" s="30"/>
      <c r="CO27" s="30"/>
      <c r="CP27" s="30"/>
      <c r="CQ27" s="30"/>
      <c r="CR27" s="30"/>
      <c r="CS27" s="30"/>
      <c r="CT27" s="30"/>
      <c r="CU27" s="30"/>
      <c r="CV27" s="30"/>
      <c r="CW27" s="30"/>
      <c r="CX27" s="30"/>
      <c r="CY27" s="30"/>
      <c r="CZ27" s="30"/>
      <c r="DA27" s="30"/>
      <c r="DB27" s="30"/>
      <c r="DC27" s="30"/>
      <c r="DD27" s="30"/>
      <c r="DE27" s="30"/>
      <c r="DF27" s="30"/>
      <c r="DG27" s="30"/>
      <c r="DH27" s="30"/>
      <c r="DI27" s="30"/>
      <c r="DJ27" s="30"/>
      <c r="DK27" s="30"/>
      <c r="DL27" s="30"/>
      <c r="DM27" s="30"/>
      <c r="DN27" s="30"/>
      <c r="DO27" s="30"/>
      <c r="DP27" s="30"/>
      <c r="DQ27" s="30"/>
      <c r="DR27" s="30"/>
      <c r="DS27" s="30"/>
      <c r="DT27" s="30"/>
      <c r="DU27" s="30"/>
      <c r="DV27" s="30"/>
      <c r="DW27" s="30"/>
      <c r="DX27" s="30"/>
      <c r="DY27" s="30"/>
      <c r="DZ27" s="30"/>
      <c r="EA27" s="30"/>
      <c r="EB27" s="30"/>
      <c r="EC27" s="30"/>
      <c r="ED27" s="30"/>
      <c r="EE27" s="30"/>
      <c r="EF27" s="30"/>
      <c r="EG27" s="30"/>
      <c r="EH27" s="30"/>
      <c r="EI27" s="30"/>
      <c r="EJ27" s="30"/>
      <c r="EK27" s="30"/>
      <c r="EL27" s="30"/>
      <c r="EM27" s="30"/>
      <c r="EN27" s="30"/>
      <c r="EO27" s="30"/>
      <c r="EP27" s="30"/>
      <c r="EQ27" s="30"/>
      <c r="ER27" s="30"/>
      <c r="ES27" s="30"/>
      <c r="ET27" s="30"/>
      <c r="EU27" s="30"/>
      <c r="EV27" s="30"/>
      <c r="EW27" s="30"/>
      <c r="EX27" s="30"/>
      <c r="EY27" s="30"/>
      <c r="EZ27" s="30"/>
      <c r="FA27" s="30"/>
      <c r="FB27" s="30"/>
      <c r="FC27" s="30"/>
      <c r="FD27" s="30"/>
      <c r="FE27" s="30"/>
      <c r="FF27" s="30"/>
      <c r="FG27" s="30"/>
      <c r="FH27" s="30"/>
      <c r="FI27" s="30"/>
      <c r="FJ27" s="30"/>
      <c r="FK27" s="30"/>
      <c r="FL27" s="30"/>
      <c r="FM27" s="30"/>
      <c r="FN27" s="30"/>
      <c r="FO27" s="30"/>
      <c r="FP27" s="30"/>
      <c r="FQ27" s="30"/>
      <c r="FR27" s="30"/>
      <c r="FS27" s="30"/>
      <c r="FT27" s="30"/>
      <c r="FU27" s="30"/>
      <c r="FV27" s="30"/>
      <c r="FW27" s="30"/>
      <c r="FX27" s="30"/>
      <c r="FY27" s="30"/>
      <c r="FZ27" s="30"/>
      <c r="GA27" s="30"/>
      <c r="GB27" s="30"/>
      <c r="GC27" s="30"/>
      <c r="GD27" s="30"/>
      <c r="GE27" s="30"/>
      <c r="GF27" s="30"/>
      <c r="GG27" s="30"/>
      <c r="GH27" s="30"/>
      <c r="GI27" s="30"/>
      <c r="GJ27" s="30"/>
      <c r="GK27" s="30"/>
      <c r="GL27" s="30"/>
      <c r="GM27" s="30"/>
      <c r="GN27" s="30"/>
      <c r="GO27" s="30"/>
      <c r="GP27" s="30"/>
      <c r="GQ27" s="30"/>
      <c r="GR27" s="30"/>
      <c r="GS27" s="30"/>
      <c r="GT27" s="30"/>
      <c r="GU27" s="30"/>
      <c r="GV27" s="30"/>
      <c r="GW27" s="30"/>
      <c r="GX27" s="30"/>
      <c r="GY27" s="30"/>
      <c r="GZ27" s="30"/>
      <c r="HA27" s="30"/>
      <c r="HB27" s="30"/>
      <c r="HC27" s="30"/>
      <c r="HD27" s="30"/>
      <c r="HE27" s="30"/>
      <c r="HF27" s="30"/>
      <c r="HG27" s="30"/>
      <c r="HH27" s="30"/>
      <c r="HI27" s="30"/>
      <c r="HJ27" s="30"/>
      <c r="HK27" s="30"/>
      <c r="HL27" s="30"/>
      <c r="HM27" s="30"/>
      <c r="HN27" s="30"/>
      <c r="HO27" s="30"/>
      <c r="HP27" s="30"/>
      <c r="HQ27" s="30"/>
      <c r="HR27" s="30"/>
      <c r="HS27" s="30"/>
      <c r="HT27" s="30"/>
      <c r="HU27" s="30"/>
      <c r="HV27" s="30"/>
      <c r="HW27" s="30"/>
      <c r="HX27" s="30"/>
      <c r="HY27" s="30"/>
      <c r="HZ27" s="30"/>
      <c r="IA27" s="30"/>
      <c r="IB27" s="30"/>
      <c r="IC27" s="30"/>
      <c r="ID27" s="30"/>
      <c r="IE27" s="30"/>
      <c r="IF27" s="30"/>
      <c r="IG27" s="30"/>
      <c r="IH27" s="30"/>
      <c r="II27" s="30"/>
      <c r="IJ27" s="30"/>
      <c r="IK27" s="30"/>
      <c r="IL27" s="30"/>
      <c r="IM27" s="30"/>
      <c r="IN27" s="30"/>
      <c r="IO27" s="30"/>
      <c r="IP27" s="30"/>
      <c r="IQ27" s="30"/>
      <c r="IR27" s="30"/>
      <c r="IS27" s="30"/>
      <c r="IT27" s="30"/>
      <c r="IU27" s="30"/>
    </row>
    <row r="28" spans="1:255" ht="15.75">
      <c r="A28" s="477" t="s">
        <v>511</v>
      </c>
      <c r="B28" s="30"/>
      <c r="C28" s="30"/>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0"/>
      <c r="AM28" s="30"/>
      <c r="AN28" s="30"/>
      <c r="AO28" s="30"/>
      <c r="AP28" s="30"/>
      <c r="AQ28" s="30"/>
      <c r="AR28" s="30"/>
      <c r="AS28" s="30"/>
      <c r="AT28" s="30"/>
      <c r="AU28" s="30"/>
      <c r="AV28" s="30"/>
      <c r="AW28" s="30"/>
      <c r="AX28" s="30"/>
      <c r="AY28" s="30"/>
      <c r="AZ28" s="30"/>
      <c r="BA28" s="30"/>
      <c r="BB28" s="30"/>
      <c r="BC28" s="30"/>
      <c r="BD28" s="30"/>
      <c r="BE28" s="30"/>
      <c r="BF28" s="30"/>
      <c r="BG28" s="30"/>
      <c r="BH28" s="30"/>
      <c r="BI28" s="30"/>
      <c r="BJ28" s="30"/>
      <c r="BK28" s="30"/>
      <c r="BL28" s="30"/>
      <c r="BM28" s="30"/>
      <c r="BN28" s="30"/>
      <c r="BO28" s="30"/>
      <c r="BP28" s="30"/>
      <c r="BQ28" s="30"/>
      <c r="BR28" s="30"/>
      <c r="BS28" s="30"/>
      <c r="BT28" s="30"/>
      <c r="BU28" s="30"/>
      <c r="BV28" s="30"/>
      <c r="BW28" s="30"/>
      <c r="BX28" s="30"/>
      <c r="BY28" s="30"/>
      <c r="BZ28" s="30"/>
      <c r="CA28" s="30"/>
      <c r="CB28" s="30"/>
      <c r="CC28" s="30"/>
      <c r="CD28" s="30"/>
      <c r="CE28" s="30"/>
      <c r="CF28" s="30"/>
      <c r="CG28" s="30"/>
      <c r="CH28" s="30"/>
      <c r="CI28" s="30"/>
      <c r="CJ28" s="30"/>
      <c r="CK28" s="30"/>
      <c r="CL28" s="30"/>
      <c r="CM28" s="30"/>
      <c r="CN28" s="30"/>
      <c r="CO28" s="30"/>
      <c r="CP28" s="30"/>
      <c r="CQ28" s="30"/>
      <c r="CR28" s="30"/>
      <c r="CS28" s="30"/>
      <c r="CT28" s="30"/>
      <c r="CU28" s="30"/>
      <c r="CV28" s="30"/>
      <c r="CW28" s="30"/>
      <c r="CX28" s="30"/>
      <c r="CY28" s="30"/>
      <c r="CZ28" s="30"/>
      <c r="DA28" s="30"/>
      <c r="DB28" s="30"/>
      <c r="DC28" s="30"/>
      <c r="DD28" s="30"/>
      <c r="DE28" s="30"/>
      <c r="DF28" s="30"/>
      <c r="DG28" s="30"/>
      <c r="DH28" s="30"/>
      <c r="DI28" s="30"/>
      <c r="DJ28" s="30"/>
      <c r="DK28" s="30"/>
      <c r="DL28" s="30"/>
      <c r="DM28" s="30"/>
      <c r="DN28" s="30"/>
      <c r="DO28" s="30"/>
      <c r="DP28" s="30"/>
      <c r="DQ28" s="30"/>
      <c r="DR28" s="30"/>
      <c r="DS28" s="30"/>
      <c r="DT28" s="30"/>
      <c r="DU28" s="30"/>
      <c r="DV28" s="30"/>
      <c r="DW28" s="30"/>
      <c r="DX28" s="30"/>
      <c r="DY28" s="30"/>
      <c r="DZ28" s="30"/>
      <c r="EA28" s="30"/>
      <c r="EB28" s="30"/>
      <c r="EC28" s="30"/>
      <c r="ED28" s="30"/>
      <c r="EE28" s="30"/>
      <c r="EF28" s="30"/>
      <c r="EG28" s="30"/>
      <c r="EH28" s="30"/>
      <c r="EI28" s="30"/>
      <c r="EJ28" s="30"/>
      <c r="EK28" s="30"/>
      <c r="EL28" s="30"/>
      <c r="EM28" s="30"/>
      <c r="EN28" s="30"/>
      <c r="EO28" s="30"/>
      <c r="EP28" s="30"/>
      <c r="EQ28" s="30"/>
      <c r="ER28" s="30"/>
      <c r="ES28" s="30"/>
      <c r="ET28" s="30"/>
      <c r="EU28" s="30"/>
      <c r="EV28" s="30"/>
      <c r="EW28" s="30"/>
      <c r="EX28" s="30"/>
      <c r="EY28" s="30"/>
      <c r="EZ28" s="30"/>
      <c r="FA28" s="30"/>
      <c r="FB28" s="30"/>
      <c r="FC28" s="30"/>
      <c r="FD28" s="30"/>
      <c r="FE28" s="30"/>
      <c r="FF28" s="30"/>
      <c r="FG28" s="30"/>
      <c r="FH28" s="30"/>
      <c r="FI28" s="30"/>
      <c r="FJ28" s="30"/>
      <c r="FK28" s="30"/>
      <c r="FL28" s="30"/>
      <c r="FM28" s="30"/>
      <c r="FN28" s="30"/>
      <c r="FO28" s="30"/>
      <c r="FP28" s="30"/>
      <c r="FQ28" s="30"/>
      <c r="FR28" s="30"/>
      <c r="FS28" s="30"/>
      <c r="FT28" s="30"/>
      <c r="FU28" s="30"/>
      <c r="FV28" s="30"/>
      <c r="FW28" s="30"/>
      <c r="FX28" s="30"/>
      <c r="FY28" s="30"/>
      <c r="FZ28" s="30"/>
      <c r="GA28" s="30"/>
      <c r="GB28" s="30"/>
      <c r="GC28" s="30"/>
      <c r="GD28" s="30"/>
      <c r="GE28" s="30"/>
      <c r="GF28" s="30"/>
      <c r="GG28" s="30"/>
      <c r="GH28" s="30"/>
      <c r="GI28" s="30"/>
      <c r="GJ28" s="30"/>
      <c r="GK28" s="30"/>
      <c r="GL28" s="30"/>
      <c r="GM28" s="30"/>
      <c r="GN28" s="30"/>
      <c r="GO28" s="30"/>
      <c r="GP28" s="30"/>
      <c r="GQ28" s="30"/>
      <c r="GR28" s="30"/>
      <c r="GS28" s="30"/>
      <c r="GT28" s="30"/>
      <c r="GU28" s="30"/>
      <c r="GV28" s="30"/>
      <c r="GW28" s="30"/>
      <c r="GX28" s="30"/>
      <c r="GY28" s="30"/>
      <c r="GZ28" s="30"/>
      <c r="HA28" s="30"/>
      <c r="HB28" s="30"/>
      <c r="HC28" s="30"/>
      <c r="HD28" s="30"/>
      <c r="HE28" s="30"/>
      <c r="HF28" s="30"/>
      <c r="HG28" s="30"/>
      <c r="HH28" s="30"/>
      <c r="HI28" s="30"/>
      <c r="HJ28" s="30"/>
      <c r="HK28" s="30"/>
      <c r="HL28" s="30"/>
      <c r="HM28" s="30"/>
      <c r="HN28" s="30"/>
      <c r="HO28" s="30"/>
      <c r="HP28" s="30"/>
      <c r="HQ28" s="30"/>
      <c r="HR28" s="30"/>
      <c r="HS28" s="30"/>
      <c r="HT28" s="30"/>
      <c r="HU28" s="30"/>
      <c r="HV28" s="30"/>
      <c r="HW28" s="30"/>
      <c r="HX28" s="30"/>
      <c r="HY28" s="30"/>
      <c r="HZ28" s="30"/>
      <c r="IA28" s="30"/>
      <c r="IB28" s="30"/>
      <c r="IC28" s="30"/>
      <c r="ID28" s="30"/>
      <c r="IE28" s="30"/>
      <c r="IF28" s="30"/>
      <c r="IG28" s="30"/>
      <c r="IH28" s="30"/>
      <c r="II28" s="30"/>
      <c r="IJ28" s="30"/>
      <c r="IK28" s="30"/>
      <c r="IL28" s="30"/>
      <c r="IM28" s="30"/>
      <c r="IN28" s="30"/>
      <c r="IO28" s="30"/>
      <c r="IP28" s="30"/>
      <c r="IQ28" s="30"/>
      <c r="IR28" s="30"/>
      <c r="IS28" s="30"/>
      <c r="IT28" s="30"/>
      <c r="IU28" s="30"/>
    </row>
    <row r="29" spans="1:255">
      <c r="A29" s="30" t="s">
        <v>1626</v>
      </c>
      <c r="B29" s="30" t="s">
        <v>512</v>
      </c>
      <c r="C29" s="316">
        <f>'64'!G26</f>
        <v>44341507.399999999</v>
      </c>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c r="BD29" s="30"/>
      <c r="BE29" s="30"/>
      <c r="BF29" s="30"/>
      <c r="BG29" s="30"/>
      <c r="BH29" s="30"/>
      <c r="BI29" s="30"/>
      <c r="BJ29" s="30"/>
      <c r="BK29" s="30"/>
      <c r="BL29" s="30"/>
      <c r="BM29" s="30"/>
      <c r="BN29" s="30"/>
      <c r="BO29" s="30"/>
      <c r="BP29" s="30"/>
      <c r="BQ29" s="30"/>
      <c r="BR29" s="30"/>
      <c r="BS29" s="30"/>
      <c r="BT29" s="30"/>
      <c r="BU29" s="30"/>
      <c r="BV29" s="30"/>
      <c r="BW29" s="30"/>
      <c r="BX29" s="30"/>
      <c r="BY29" s="30"/>
      <c r="BZ29" s="30"/>
      <c r="CA29" s="30"/>
      <c r="CB29" s="30"/>
      <c r="CC29" s="30"/>
      <c r="CD29" s="30"/>
      <c r="CE29" s="30"/>
      <c r="CF29" s="30"/>
      <c r="CG29" s="30"/>
      <c r="CH29" s="30"/>
      <c r="CI29" s="30"/>
      <c r="CJ29" s="30"/>
      <c r="CK29" s="30"/>
      <c r="CL29" s="30"/>
      <c r="CM29" s="30"/>
      <c r="CN29" s="30"/>
      <c r="CO29" s="30"/>
      <c r="CP29" s="30"/>
      <c r="CQ29" s="30"/>
      <c r="CR29" s="30"/>
      <c r="CS29" s="30"/>
      <c r="CT29" s="30"/>
      <c r="CU29" s="30"/>
      <c r="CV29" s="30"/>
      <c r="CW29" s="30"/>
      <c r="CX29" s="30"/>
      <c r="CY29" s="30"/>
      <c r="CZ29" s="30"/>
      <c r="DA29" s="30"/>
      <c r="DB29" s="30"/>
      <c r="DC29" s="30"/>
      <c r="DD29" s="30"/>
      <c r="DE29" s="30"/>
      <c r="DF29" s="30"/>
      <c r="DG29" s="30"/>
      <c r="DH29" s="30"/>
      <c r="DI29" s="30"/>
      <c r="DJ29" s="30"/>
      <c r="DK29" s="30"/>
      <c r="DL29" s="30"/>
      <c r="DM29" s="30"/>
      <c r="DN29" s="30"/>
      <c r="DO29" s="30"/>
      <c r="DP29" s="30"/>
      <c r="DQ29" s="30"/>
      <c r="DR29" s="30"/>
      <c r="DS29" s="30"/>
      <c r="DT29" s="30"/>
      <c r="DU29" s="30"/>
      <c r="DV29" s="30"/>
      <c r="DW29" s="30"/>
      <c r="DX29" s="30"/>
      <c r="DY29" s="30"/>
      <c r="DZ29" s="30"/>
      <c r="EA29" s="30"/>
      <c r="EB29" s="30"/>
      <c r="EC29" s="30"/>
      <c r="ED29" s="30"/>
      <c r="EE29" s="30"/>
      <c r="EF29" s="30"/>
      <c r="EG29" s="30"/>
      <c r="EH29" s="30"/>
      <c r="EI29" s="30"/>
      <c r="EJ29" s="30"/>
      <c r="EK29" s="30"/>
      <c r="EL29" s="30"/>
      <c r="EM29" s="30"/>
      <c r="EN29" s="30"/>
      <c r="EO29" s="30"/>
      <c r="EP29" s="30"/>
      <c r="EQ29" s="30"/>
      <c r="ER29" s="30"/>
      <c r="ES29" s="30"/>
      <c r="ET29" s="30"/>
      <c r="EU29" s="30"/>
      <c r="EV29" s="30"/>
      <c r="EW29" s="30"/>
      <c r="EX29" s="30"/>
      <c r="EY29" s="30"/>
      <c r="EZ29" s="30"/>
      <c r="FA29" s="30"/>
      <c r="FB29" s="30"/>
      <c r="FC29" s="30"/>
      <c r="FD29" s="30"/>
      <c r="FE29" s="30"/>
      <c r="FF29" s="30"/>
      <c r="FG29" s="30"/>
      <c r="FH29" s="30"/>
      <c r="FI29" s="30"/>
      <c r="FJ29" s="30"/>
      <c r="FK29" s="30"/>
      <c r="FL29" s="30"/>
      <c r="FM29" s="30"/>
      <c r="FN29" s="30"/>
      <c r="FO29" s="30"/>
      <c r="FP29" s="30"/>
      <c r="FQ29" s="30"/>
      <c r="FR29" s="30"/>
      <c r="FS29" s="30"/>
      <c r="FT29" s="30"/>
      <c r="FU29" s="30"/>
      <c r="FV29" s="30"/>
      <c r="FW29" s="30"/>
      <c r="FX29" s="30"/>
      <c r="FY29" s="30"/>
      <c r="FZ29" s="30"/>
      <c r="GA29" s="30"/>
      <c r="GB29" s="30"/>
      <c r="GC29" s="30"/>
      <c r="GD29" s="30"/>
      <c r="GE29" s="30"/>
      <c r="GF29" s="30"/>
      <c r="GG29" s="30"/>
      <c r="GH29" s="30"/>
      <c r="GI29" s="30"/>
      <c r="GJ29" s="30"/>
      <c r="GK29" s="30"/>
      <c r="GL29" s="30"/>
      <c r="GM29" s="30"/>
      <c r="GN29" s="30"/>
      <c r="GO29" s="30"/>
      <c r="GP29" s="30"/>
      <c r="GQ29" s="30"/>
      <c r="GR29" s="30"/>
      <c r="GS29" s="30"/>
      <c r="GT29" s="30"/>
      <c r="GU29" s="30"/>
      <c r="GV29" s="30"/>
      <c r="GW29" s="30"/>
      <c r="GX29" s="30"/>
      <c r="GY29" s="30"/>
      <c r="GZ29" s="30"/>
      <c r="HA29" s="30"/>
      <c r="HB29" s="30"/>
      <c r="HC29" s="30"/>
      <c r="HD29" s="30"/>
      <c r="HE29" s="30"/>
      <c r="HF29" s="30"/>
      <c r="HG29" s="30"/>
      <c r="HH29" s="30"/>
      <c r="HI29" s="30"/>
      <c r="HJ29" s="30"/>
      <c r="HK29" s="30"/>
      <c r="HL29" s="30"/>
      <c r="HM29" s="30"/>
      <c r="HN29" s="30"/>
      <c r="HO29" s="30"/>
      <c r="HP29" s="30"/>
      <c r="HQ29" s="30"/>
      <c r="HR29" s="30"/>
      <c r="HS29" s="30"/>
      <c r="HT29" s="30"/>
      <c r="HU29" s="30"/>
      <c r="HV29" s="30"/>
      <c r="HW29" s="30"/>
      <c r="HX29" s="30"/>
      <c r="HY29" s="30"/>
      <c r="HZ29" s="30"/>
      <c r="IA29" s="30"/>
      <c r="IB29" s="30"/>
      <c r="IC29" s="30"/>
      <c r="ID29" s="30"/>
      <c r="IE29" s="30"/>
      <c r="IF29" s="30"/>
      <c r="IG29" s="30"/>
      <c r="IH29" s="30"/>
      <c r="II29" s="30"/>
      <c r="IJ29" s="30"/>
      <c r="IK29" s="30"/>
      <c r="IL29" s="30"/>
      <c r="IM29" s="30"/>
      <c r="IN29" s="30"/>
      <c r="IO29" s="30"/>
      <c r="IP29" s="30"/>
      <c r="IQ29" s="30"/>
      <c r="IR29" s="30"/>
      <c r="IS29" s="30"/>
      <c r="IT29" s="30"/>
      <c r="IU29" s="30"/>
    </row>
    <row r="30" spans="1:255">
      <c r="A30" s="30" t="s">
        <v>495</v>
      </c>
      <c r="B30" s="30" t="s">
        <v>513</v>
      </c>
      <c r="C30" s="316">
        <f>'64'!G28</f>
        <v>12668671.368000001</v>
      </c>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c r="BD30" s="30"/>
      <c r="BE30" s="30"/>
      <c r="BF30" s="30"/>
      <c r="BG30" s="30"/>
      <c r="BH30" s="30"/>
      <c r="BI30" s="30"/>
      <c r="BJ30" s="30"/>
      <c r="BK30" s="30"/>
      <c r="BL30" s="30"/>
      <c r="BM30" s="30"/>
      <c r="BN30" s="30"/>
      <c r="BO30" s="30"/>
      <c r="BP30" s="30"/>
      <c r="BQ30" s="30"/>
      <c r="BR30" s="30"/>
      <c r="BS30" s="30"/>
      <c r="BT30" s="30"/>
      <c r="BU30" s="30"/>
      <c r="BV30" s="30"/>
      <c r="BW30" s="30"/>
      <c r="BX30" s="30"/>
      <c r="BY30" s="30"/>
      <c r="BZ30" s="30"/>
      <c r="CA30" s="30"/>
      <c r="CB30" s="30"/>
      <c r="CC30" s="30"/>
      <c r="CD30" s="30"/>
      <c r="CE30" s="30"/>
      <c r="CF30" s="30"/>
      <c r="CG30" s="30"/>
      <c r="CH30" s="30"/>
      <c r="CI30" s="30"/>
      <c r="CJ30" s="30"/>
      <c r="CK30" s="30"/>
      <c r="CL30" s="30"/>
      <c r="CM30" s="30"/>
      <c r="CN30" s="30"/>
      <c r="CO30" s="30"/>
      <c r="CP30" s="30"/>
      <c r="CQ30" s="30"/>
      <c r="CR30" s="30"/>
      <c r="CS30" s="30"/>
      <c r="CT30" s="30"/>
      <c r="CU30" s="30"/>
      <c r="CV30" s="30"/>
      <c r="CW30" s="30"/>
      <c r="CX30" s="30"/>
      <c r="CY30" s="30"/>
      <c r="CZ30" s="30"/>
      <c r="DA30" s="30"/>
      <c r="DB30" s="30"/>
      <c r="DC30" s="30"/>
      <c r="DD30" s="30"/>
      <c r="DE30" s="30"/>
      <c r="DF30" s="30"/>
      <c r="DG30" s="30"/>
      <c r="DH30" s="30"/>
      <c r="DI30" s="30"/>
      <c r="DJ30" s="30"/>
      <c r="DK30" s="30"/>
      <c r="DL30" s="30"/>
      <c r="DM30" s="30"/>
      <c r="DN30" s="30"/>
      <c r="DO30" s="30"/>
      <c r="DP30" s="30"/>
      <c r="DQ30" s="30"/>
      <c r="DR30" s="30"/>
      <c r="DS30" s="30"/>
      <c r="DT30" s="30"/>
      <c r="DU30" s="30"/>
      <c r="DV30" s="30"/>
      <c r="DW30" s="30"/>
      <c r="DX30" s="30"/>
      <c r="DY30" s="30"/>
      <c r="DZ30" s="30"/>
      <c r="EA30" s="30"/>
      <c r="EB30" s="30"/>
      <c r="EC30" s="30"/>
      <c r="ED30" s="30"/>
      <c r="EE30" s="30"/>
      <c r="EF30" s="30"/>
      <c r="EG30" s="30"/>
      <c r="EH30" s="30"/>
      <c r="EI30" s="30"/>
      <c r="EJ30" s="30"/>
      <c r="EK30" s="30"/>
      <c r="EL30" s="30"/>
      <c r="EM30" s="30"/>
      <c r="EN30" s="30"/>
      <c r="EO30" s="30"/>
      <c r="EP30" s="30"/>
      <c r="EQ30" s="30"/>
      <c r="ER30" s="30"/>
      <c r="ES30" s="30"/>
      <c r="ET30" s="30"/>
      <c r="EU30" s="30"/>
      <c r="EV30" s="30"/>
      <c r="EW30" s="30"/>
      <c r="EX30" s="30"/>
      <c r="EY30" s="30"/>
      <c r="EZ30" s="30"/>
      <c r="FA30" s="30"/>
      <c r="FB30" s="30"/>
      <c r="FC30" s="30"/>
      <c r="FD30" s="30"/>
      <c r="FE30" s="30"/>
      <c r="FF30" s="30"/>
      <c r="FG30" s="30"/>
      <c r="FH30" s="30"/>
      <c r="FI30" s="30"/>
      <c r="FJ30" s="30"/>
      <c r="FK30" s="30"/>
      <c r="FL30" s="30"/>
      <c r="FM30" s="30"/>
      <c r="FN30" s="30"/>
      <c r="FO30" s="30"/>
      <c r="FP30" s="30"/>
      <c r="FQ30" s="30"/>
      <c r="FR30" s="30"/>
      <c r="FS30" s="30"/>
      <c r="FT30" s="30"/>
      <c r="FU30" s="30"/>
      <c r="FV30" s="30"/>
      <c r="FW30" s="30"/>
      <c r="FX30" s="30"/>
      <c r="FY30" s="30"/>
      <c r="FZ30" s="30"/>
      <c r="GA30" s="30"/>
      <c r="GB30" s="30"/>
      <c r="GC30" s="30"/>
      <c r="GD30" s="30"/>
      <c r="GE30" s="30"/>
      <c r="GF30" s="30"/>
      <c r="GG30" s="30"/>
      <c r="GH30" s="30"/>
      <c r="GI30" s="30"/>
      <c r="GJ30" s="30"/>
      <c r="GK30" s="30"/>
      <c r="GL30" s="30"/>
      <c r="GM30" s="30"/>
      <c r="GN30" s="30"/>
      <c r="GO30" s="30"/>
      <c r="GP30" s="30"/>
      <c r="GQ30" s="30"/>
      <c r="GR30" s="30"/>
      <c r="GS30" s="30"/>
      <c r="GT30" s="30"/>
      <c r="GU30" s="30"/>
      <c r="GV30" s="30"/>
      <c r="GW30" s="30"/>
      <c r="GX30" s="30"/>
      <c r="GY30" s="30"/>
      <c r="GZ30" s="30"/>
      <c r="HA30" s="30"/>
      <c r="HB30" s="30"/>
      <c r="HC30" s="30"/>
      <c r="HD30" s="30"/>
      <c r="HE30" s="30"/>
      <c r="HF30" s="30"/>
      <c r="HG30" s="30"/>
      <c r="HH30" s="30"/>
      <c r="HI30" s="30"/>
      <c r="HJ30" s="30"/>
      <c r="HK30" s="30"/>
      <c r="HL30" s="30"/>
      <c r="HM30" s="30"/>
      <c r="HN30" s="30"/>
      <c r="HO30" s="30"/>
      <c r="HP30" s="30"/>
      <c r="HQ30" s="30"/>
      <c r="HR30" s="30"/>
      <c r="HS30" s="30"/>
      <c r="HT30" s="30"/>
      <c r="HU30" s="30"/>
      <c r="HV30" s="30"/>
      <c r="HW30" s="30"/>
      <c r="HX30" s="30"/>
      <c r="HY30" s="30"/>
      <c r="HZ30" s="30"/>
      <c r="IA30" s="30"/>
      <c r="IB30" s="30"/>
      <c r="IC30" s="30"/>
      <c r="ID30" s="30"/>
      <c r="IE30" s="30"/>
      <c r="IF30" s="30"/>
      <c r="IG30" s="30"/>
      <c r="IH30" s="30"/>
      <c r="II30" s="30"/>
      <c r="IJ30" s="30"/>
      <c r="IK30" s="30"/>
      <c r="IL30" s="30"/>
      <c r="IM30" s="30"/>
      <c r="IN30" s="30"/>
      <c r="IO30" s="30"/>
      <c r="IP30" s="30"/>
      <c r="IQ30" s="30"/>
      <c r="IR30" s="30"/>
      <c r="IS30" s="30"/>
      <c r="IT30" s="30"/>
      <c r="IU30" s="30"/>
    </row>
    <row r="31" spans="1:255">
      <c r="A31" s="30" t="s">
        <v>497</v>
      </c>
      <c r="B31" s="30" t="s">
        <v>514</v>
      </c>
      <c r="C31" s="316">
        <f>'64'!G29</f>
        <v>1345345.632</v>
      </c>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0"/>
      <c r="AG31" s="30"/>
      <c r="AH31" s="30"/>
      <c r="AI31" s="30"/>
      <c r="AJ31" s="30"/>
      <c r="AK31" s="30"/>
      <c r="AL31" s="30"/>
      <c r="AM31" s="30"/>
      <c r="AN31" s="30"/>
      <c r="AO31" s="30"/>
      <c r="AP31" s="30"/>
      <c r="AQ31" s="30"/>
      <c r="AR31" s="30"/>
      <c r="AS31" s="30"/>
      <c r="AT31" s="30"/>
      <c r="AU31" s="30"/>
      <c r="AV31" s="30"/>
      <c r="AW31" s="30"/>
      <c r="AX31" s="30"/>
      <c r="AY31" s="30"/>
      <c r="AZ31" s="30"/>
      <c r="BA31" s="30"/>
      <c r="BB31" s="30"/>
      <c r="BC31" s="30"/>
      <c r="BD31" s="30"/>
      <c r="BE31" s="30"/>
      <c r="BF31" s="30"/>
      <c r="BG31" s="30"/>
      <c r="BH31" s="30"/>
      <c r="BI31" s="30"/>
      <c r="BJ31" s="30"/>
      <c r="BK31" s="30"/>
      <c r="BL31" s="30"/>
      <c r="BM31" s="30"/>
      <c r="BN31" s="30"/>
      <c r="BO31" s="30"/>
      <c r="BP31" s="30"/>
      <c r="BQ31" s="30"/>
      <c r="BR31" s="30"/>
      <c r="BS31" s="30"/>
      <c r="BT31" s="30"/>
      <c r="BU31" s="30"/>
      <c r="BV31" s="30"/>
      <c r="BW31" s="30"/>
      <c r="BX31" s="30"/>
      <c r="BY31" s="30"/>
      <c r="BZ31" s="30"/>
      <c r="CA31" s="30"/>
      <c r="CB31" s="30"/>
      <c r="CC31" s="30"/>
      <c r="CD31" s="30"/>
      <c r="CE31" s="30"/>
      <c r="CF31" s="30"/>
      <c r="CG31" s="30"/>
      <c r="CH31" s="30"/>
      <c r="CI31" s="30"/>
      <c r="CJ31" s="30"/>
      <c r="CK31" s="30"/>
      <c r="CL31" s="30"/>
      <c r="CM31" s="30"/>
      <c r="CN31" s="30"/>
      <c r="CO31" s="30"/>
      <c r="CP31" s="30"/>
      <c r="CQ31" s="30"/>
      <c r="CR31" s="30"/>
      <c r="CS31" s="30"/>
      <c r="CT31" s="30"/>
      <c r="CU31" s="30"/>
      <c r="CV31" s="30"/>
      <c r="CW31" s="30"/>
      <c r="CX31" s="30"/>
      <c r="CY31" s="30"/>
      <c r="CZ31" s="30"/>
      <c r="DA31" s="30"/>
      <c r="DB31" s="30"/>
      <c r="DC31" s="30"/>
      <c r="DD31" s="30"/>
      <c r="DE31" s="30"/>
      <c r="DF31" s="30"/>
      <c r="DG31" s="30"/>
      <c r="DH31" s="30"/>
      <c r="DI31" s="30"/>
      <c r="DJ31" s="30"/>
      <c r="DK31" s="30"/>
      <c r="DL31" s="30"/>
      <c r="DM31" s="30"/>
      <c r="DN31" s="30"/>
      <c r="DO31" s="30"/>
      <c r="DP31" s="30"/>
      <c r="DQ31" s="30"/>
      <c r="DR31" s="30"/>
      <c r="DS31" s="30"/>
      <c r="DT31" s="30"/>
      <c r="DU31" s="30"/>
      <c r="DV31" s="30"/>
      <c r="DW31" s="30"/>
      <c r="DX31" s="30"/>
      <c r="DY31" s="30"/>
      <c r="DZ31" s="30"/>
      <c r="EA31" s="30"/>
      <c r="EB31" s="30"/>
      <c r="EC31" s="30"/>
      <c r="ED31" s="30"/>
      <c r="EE31" s="30"/>
      <c r="EF31" s="30"/>
      <c r="EG31" s="30"/>
      <c r="EH31" s="30"/>
      <c r="EI31" s="30"/>
      <c r="EJ31" s="30"/>
      <c r="EK31" s="30"/>
      <c r="EL31" s="30"/>
      <c r="EM31" s="30"/>
      <c r="EN31" s="30"/>
      <c r="EO31" s="30"/>
      <c r="EP31" s="30"/>
      <c r="EQ31" s="30"/>
      <c r="ER31" s="30"/>
      <c r="ES31" s="30"/>
      <c r="ET31" s="30"/>
      <c r="EU31" s="30"/>
      <c r="EV31" s="30"/>
      <c r="EW31" s="30"/>
      <c r="EX31" s="30"/>
      <c r="EY31" s="30"/>
      <c r="EZ31" s="30"/>
      <c r="FA31" s="30"/>
      <c r="FB31" s="30"/>
      <c r="FC31" s="30"/>
      <c r="FD31" s="30"/>
      <c r="FE31" s="30"/>
      <c r="FF31" s="30"/>
      <c r="FG31" s="30"/>
      <c r="FH31" s="30"/>
      <c r="FI31" s="30"/>
      <c r="FJ31" s="30"/>
      <c r="FK31" s="30"/>
      <c r="FL31" s="30"/>
      <c r="FM31" s="30"/>
      <c r="FN31" s="30"/>
      <c r="FO31" s="30"/>
      <c r="FP31" s="30"/>
      <c r="FQ31" s="30"/>
      <c r="FR31" s="30"/>
      <c r="FS31" s="30"/>
      <c r="FT31" s="30"/>
      <c r="FU31" s="30"/>
      <c r="FV31" s="30"/>
      <c r="FW31" s="30"/>
      <c r="FX31" s="30"/>
      <c r="FY31" s="30"/>
      <c r="FZ31" s="30"/>
      <c r="GA31" s="30"/>
      <c r="GB31" s="30"/>
      <c r="GC31" s="30"/>
      <c r="GD31" s="30"/>
      <c r="GE31" s="30"/>
      <c r="GF31" s="30"/>
      <c r="GG31" s="30"/>
      <c r="GH31" s="30"/>
      <c r="GI31" s="30"/>
      <c r="GJ31" s="30"/>
      <c r="GK31" s="30"/>
      <c r="GL31" s="30"/>
      <c r="GM31" s="30"/>
      <c r="GN31" s="30"/>
      <c r="GO31" s="30"/>
      <c r="GP31" s="30"/>
      <c r="GQ31" s="30"/>
      <c r="GR31" s="30"/>
      <c r="GS31" s="30"/>
      <c r="GT31" s="30"/>
      <c r="GU31" s="30"/>
      <c r="GV31" s="30"/>
      <c r="GW31" s="30"/>
      <c r="GX31" s="30"/>
      <c r="GY31" s="30"/>
      <c r="GZ31" s="30"/>
      <c r="HA31" s="30"/>
      <c r="HB31" s="30"/>
      <c r="HC31" s="30"/>
      <c r="HD31" s="30"/>
      <c r="HE31" s="30"/>
      <c r="HF31" s="30"/>
      <c r="HG31" s="30"/>
      <c r="HH31" s="30"/>
      <c r="HI31" s="30"/>
      <c r="HJ31" s="30"/>
      <c r="HK31" s="30"/>
      <c r="HL31" s="30"/>
      <c r="HM31" s="30"/>
      <c r="HN31" s="30"/>
      <c r="HO31" s="30"/>
      <c r="HP31" s="30"/>
      <c r="HQ31" s="30"/>
      <c r="HR31" s="30"/>
      <c r="HS31" s="30"/>
      <c r="HT31" s="30"/>
      <c r="HU31" s="30"/>
      <c r="HV31" s="30"/>
      <c r="HW31" s="30"/>
      <c r="HX31" s="30"/>
      <c r="HY31" s="30"/>
      <c r="HZ31" s="30"/>
      <c r="IA31" s="30"/>
      <c r="IB31" s="30"/>
      <c r="IC31" s="30"/>
      <c r="ID31" s="30"/>
      <c r="IE31" s="30"/>
      <c r="IF31" s="30"/>
      <c r="IG31" s="30"/>
      <c r="IH31" s="30"/>
      <c r="II31" s="30"/>
      <c r="IJ31" s="30"/>
      <c r="IK31" s="30"/>
      <c r="IL31" s="30"/>
      <c r="IM31" s="30"/>
      <c r="IN31" s="30"/>
      <c r="IO31" s="30"/>
      <c r="IP31" s="30"/>
      <c r="IQ31" s="30"/>
      <c r="IR31" s="30"/>
      <c r="IS31" s="30"/>
      <c r="IT31" s="30"/>
      <c r="IU31" s="30"/>
    </row>
    <row r="32" spans="1:255">
      <c r="A32" s="30" t="s">
        <v>499</v>
      </c>
      <c r="B32" s="30" t="s">
        <v>515</v>
      </c>
      <c r="C32" s="316">
        <f>'64'!G43+'64'!G45</f>
        <v>0</v>
      </c>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c r="BD32" s="30"/>
      <c r="BE32" s="30"/>
      <c r="BF32" s="30"/>
      <c r="BG32" s="30"/>
      <c r="BH32" s="30"/>
      <c r="BI32" s="30"/>
      <c r="BJ32" s="30"/>
      <c r="BK32" s="30"/>
      <c r="BL32" s="30"/>
      <c r="BM32" s="30"/>
      <c r="BN32" s="30"/>
      <c r="BO32" s="30"/>
      <c r="BP32" s="30"/>
      <c r="BQ32" s="30"/>
      <c r="BR32" s="30"/>
      <c r="BS32" s="30"/>
      <c r="BT32" s="30"/>
      <c r="BU32" s="30"/>
      <c r="BV32" s="30"/>
      <c r="BW32" s="30"/>
      <c r="BX32" s="30"/>
      <c r="BY32" s="30"/>
      <c r="BZ32" s="30"/>
      <c r="CA32" s="30"/>
      <c r="CB32" s="30"/>
      <c r="CC32" s="30"/>
      <c r="CD32" s="30"/>
      <c r="CE32" s="30"/>
      <c r="CF32" s="30"/>
      <c r="CG32" s="30"/>
      <c r="CH32" s="30"/>
      <c r="CI32" s="30"/>
      <c r="CJ32" s="30"/>
      <c r="CK32" s="30"/>
      <c r="CL32" s="30"/>
      <c r="CM32" s="30"/>
      <c r="CN32" s="30"/>
      <c r="CO32" s="30"/>
      <c r="CP32" s="30"/>
      <c r="CQ32" s="30"/>
      <c r="CR32" s="30"/>
      <c r="CS32" s="30"/>
      <c r="CT32" s="30"/>
      <c r="CU32" s="30"/>
      <c r="CV32" s="30"/>
      <c r="CW32" s="30"/>
      <c r="CX32" s="30"/>
      <c r="CY32" s="30"/>
      <c r="CZ32" s="30"/>
      <c r="DA32" s="30"/>
      <c r="DB32" s="30"/>
      <c r="DC32" s="30"/>
      <c r="DD32" s="30"/>
      <c r="DE32" s="30"/>
      <c r="DF32" s="30"/>
      <c r="DG32" s="30"/>
      <c r="DH32" s="30"/>
      <c r="DI32" s="30"/>
      <c r="DJ32" s="30"/>
      <c r="DK32" s="30"/>
      <c r="DL32" s="30"/>
      <c r="DM32" s="30"/>
      <c r="DN32" s="30"/>
      <c r="DO32" s="30"/>
      <c r="DP32" s="30"/>
      <c r="DQ32" s="30"/>
      <c r="DR32" s="30"/>
      <c r="DS32" s="30"/>
      <c r="DT32" s="30"/>
      <c r="DU32" s="30"/>
      <c r="DV32" s="30"/>
      <c r="DW32" s="30"/>
      <c r="DX32" s="30"/>
      <c r="DY32" s="30"/>
      <c r="DZ32" s="30"/>
      <c r="EA32" s="30"/>
      <c r="EB32" s="30"/>
      <c r="EC32" s="30"/>
      <c r="ED32" s="30"/>
      <c r="EE32" s="30"/>
      <c r="EF32" s="30"/>
      <c r="EG32" s="30"/>
      <c r="EH32" s="30"/>
      <c r="EI32" s="30"/>
      <c r="EJ32" s="30"/>
      <c r="EK32" s="30"/>
      <c r="EL32" s="30"/>
      <c r="EM32" s="30"/>
      <c r="EN32" s="30"/>
      <c r="EO32" s="30"/>
      <c r="EP32" s="30"/>
      <c r="EQ32" s="30"/>
      <c r="ER32" s="30"/>
      <c r="ES32" s="30"/>
      <c r="ET32" s="30"/>
      <c r="EU32" s="30"/>
      <c r="EV32" s="30"/>
      <c r="EW32" s="30"/>
      <c r="EX32" s="30"/>
      <c r="EY32" s="30"/>
      <c r="EZ32" s="30"/>
      <c r="FA32" s="30"/>
      <c r="FB32" s="30"/>
      <c r="FC32" s="30"/>
      <c r="FD32" s="30"/>
      <c r="FE32" s="30"/>
      <c r="FF32" s="30"/>
      <c r="FG32" s="30"/>
      <c r="FH32" s="30"/>
      <c r="FI32" s="30"/>
      <c r="FJ32" s="30"/>
      <c r="FK32" s="30"/>
      <c r="FL32" s="30"/>
      <c r="FM32" s="30"/>
      <c r="FN32" s="30"/>
      <c r="FO32" s="30"/>
      <c r="FP32" s="30"/>
      <c r="FQ32" s="30"/>
      <c r="FR32" s="30"/>
      <c r="FS32" s="30"/>
      <c r="FT32" s="30"/>
      <c r="FU32" s="30"/>
      <c r="FV32" s="30"/>
      <c r="FW32" s="30"/>
      <c r="FX32" s="30"/>
      <c r="FY32" s="30"/>
      <c r="FZ32" s="30"/>
      <c r="GA32" s="30"/>
      <c r="GB32" s="30"/>
      <c r="GC32" s="30"/>
      <c r="GD32" s="30"/>
      <c r="GE32" s="30"/>
      <c r="GF32" s="30"/>
      <c r="GG32" s="30"/>
      <c r="GH32" s="30"/>
      <c r="GI32" s="30"/>
      <c r="GJ32" s="30"/>
      <c r="GK32" s="30"/>
      <c r="GL32" s="30"/>
      <c r="GM32" s="30"/>
      <c r="GN32" s="30"/>
      <c r="GO32" s="30"/>
      <c r="GP32" s="30"/>
      <c r="GQ32" s="30"/>
      <c r="GR32" s="30"/>
      <c r="GS32" s="30"/>
      <c r="GT32" s="30"/>
      <c r="GU32" s="30"/>
      <c r="GV32" s="30"/>
      <c r="GW32" s="30"/>
      <c r="GX32" s="30"/>
      <c r="GY32" s="30"/>
      <c r="GZ32" s="30"/>
      <c r="HA32" s="30"/>
      <c r="HB32" s="30"/>
      <c r="HC32" s="30"/>
      <c r="HD32" s="30"/>
      <c r="HE32" s="30"/>
      <c r="HF32" s="30"/>
      <c r="HG32" s="30"/>
      <c r="HH32" s="30"/>
      <c r="HI32" s="30"/>
      <c r="HJ32" s="30"/>
      <c r="HK32" s="30"/>
      <c r="HL32" s="30"/>
      <c r="HM32" s="30"/>
      <c r="HN32" s="30"/>
      <c r="HO32" s="30"/>
      <c r="HP32" s="30"/>
      <c r="HQ32" s="30"/>
      <c r="HR32" s="30"/>
      <c r="HS32" s="30"/>
      <c r="HT32" s="30"/>
      <c r="HU32" s="30"/>
      <c r="HV32" s="30"/>
      <c r="HW32" s="30"/>
      <c r="HX32" s="30"/>
      <c r="HY32" s="30"/>
      <c r="HZ32" s="30"/>
      <c r="IA32" s="30"/>
      <c r="IB32" s="30"/>
      <c r="IC32" s="30"/>
      <c r="ID32" s="30"/>
      <c r="IE32" s="30"/>
      <c r="IF32" s="30"/>
      <c r="IG32" s="30"/>
      <c r="IH32" s="30"/>
      <c r="II32" s="30"/>
      <c r="IJ32" s="30"/>
      <c r="IK32" s="30"/>
      <c r="IL32" s="30"/>
      <c r="IM32" s="30"/>
      <c r="IN32" s="30"/>
      <c r="IO32" s="30"/>
      <c r="IP32" s="30"/>
      <c r="IQ32" s="30"/>
      <c r="IR32" s="30"/>
      <c r="IS32" s="30"/>
      <c r="IT32" s="30"/>
      <c r="IU32" s="30"/>
    </row>
    <row r="33" spans="1:255">
      <c r="A33" s="30" t="s">
        <v>516</v>
      </c>
      <c r="B33" s="30" t="s">
        <v>480</v>
      </c>
      <c r="C33" s="316">
        <f>SUM(C29:C32)</f>
        <v>58355524.399999999</v>
      </c>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c r="BD33" s="30"/>
      <c r="BE33" s="30"/>
      <c r="BF33" s="30"/>
      <c r="BG33" s="30"/>
      <c r="BH33" s="30"/>
      <c r="BI33" s="30"/>
      <c r="BJ33" s="30"/>
      <c r="BK33" s="30"/>
      <c r="BL33" s="30"/>
      <c r="BM33" s="30"/>
      <c r="BN33" s="30"/>
      <c r="BO33" s="30"/>
      <c r="BP33" s="30"/>
      <c r="BQ33" s="30"/>
      <c r="BR33" s="30"/>
      <c r="BS33" s="30"/>
      <c r="BT33" s="30"/>
      <c r="BU33" s="30"/>
      <c r="BV33" s="30"/>
      <c r="BW33" s="30"/>
      <c r="BX33" s="30"/>
      <c r="BY33" s="30"/>
      <c r="BZ33" s="30"/>
      <c r="CA33" s="30"/>
      <c r="CB33" s="30"/>
      <c r="CC33" s="30"/>
      <c r="CD33" s="30"/>
      <c r="CE33" s="30"/>
      <c r="CF33" s="30"/>
      <c r="CG33" s="30"/>
      <c r="CH33" s="30"/>
      <c r="CI33" s="30"/>
      <c r="CJ33" s="30"/>
      <c r="CK33" s="30"/>
      <c r="CL33" s="30"/>
      <c r="CM33" s="30"/>
      <c r="CN33" s="30"/>
      <c r="CO33" s="30"/>
      <c r="CP33" s="30"/>
      <c r="CQ33" s="30"/>
      <c r="CR33" s="30"/>
      <c r="CS33" s="30"/>
      <c r="CT33" s="30"/>
      <c r="CU33" s="30"/>
      <c r="CV33" s="30"/>
      <c r="CW33" s="30"/>
      <c r="CX33" s="30"/>
      <c r="CY33" s="30"/>
      <c r="CZ33" s="30"/>
      <c r="DA33" s="30"/>
      <c r="DB33" s="30"/>
      <c r="DC33" s="30"/>
      <c r="DD33" s="30"/>
      <c r="DE33" s="30"/>
      <c r="DF33" s="30"/>
      <c r="DG33" s="30"/>
      <c r="DH33" s="30"/>
      <c r="DI33" s="30"/>
      <c r="DJ33" s="30"/>
      <c r="DK33" s="30"/>
      <c r="DL33" s="30"/>
      <c r="DM33" s="30"/>
      <c r="DN33" s="30"/>
      <c r="DO33" s="30"/>
      <c r="DP33" s="30"/>
      <c r="DQ33" s="30"/>
      <c r="DR33" s="30"/>
      <c r="DS33" s="30"/>
      <c r="DT33" s="30"/>
      <c r="DU33" s="30"/>
      <c r="DV33" s="30"/>
      <c r="DW33" s="30"/>
      <c r="DX33" s="30"/>
      <c r="DY33" s="30"/>
      <c r="DZ33" s="30"/>
      <c r="EA33" s="30"/>
      <c r="EB33" s="30"/>
      <c r="EC33" s="30"/>
      <c r="ED33" s="30"/>
      <c r="EE33" s="30"/>
      <c r="EF33" s="30"/>
      <c r="EG33" s="30"/>
      <c r="EH33" s="30"/>
      <c r="EI33" s="30"/>
      <c r="EJ33" s="30"/>
      <c r="EK33" s="30"/>
      <c r="EL33" s="30"/>
      <c r="EM33" s="30"/>
      <c r="EN33" s="30"/>
      <c r="EO33" s="30"/>
      <c r="EP33" s="30"/>
      <c r="EQ33" s="30"/>
      <c r="ER33" s="30"/>
      <c r="ES33" s="30"/>
      <c r="ET33" s="30"/>
      <c r="EU33" s="30"/>
      <c r="EV33" s="30"/>
      <c r="EW33" s="30"/>
      <c r="EX33" s="30"/>
      <c r="EY33" s="30"/>
      <c r="EZ33" s="30"/>
      <c r="FA33" s="30"/>
      <c r="FB33" s="30"/>
      <c r="FC33" s="30"/>
      <c r="FD33" s="30"/>
      <c r="FE33" s="30"/>
      <c r="FF33" s="30"/>
      <c r="FG33" s="30"/>
      <c r="FH33" s="30"/>
      <c r="FI33" s="30"/>
      <c r="FJ33" s="30"/>
      <c r="FK33" s="30"/>
      <c r="FL33" s="30"/>
      <c r="FM33" s="30"/>
      <c r="FN33" s="30"/>
      <c r="FO33" s="30"/>
      <c r="FP33" s="30"/>
      <c r="FQ33" s="30"/>
      <c r="FR33" s="30"/>
      <c r="FS33" s="30"/>
      <c r="FT33" s="30"/>
      <c r="FU33" s="30"/>
      <c r="FV33" s="30"/>
      <c r="FW33" s="30"/>
      <c r="FX33" s="30"/>
      <c r="FY33" s="30"/>
      <c r="FZ33" s="30"/>
      <c r="GA33" s="30"/>
      <c r="GB33" s="30"/>
      <c r="GC33" s="30"/>
      <c r="GD33" s="30"/>
      <c r="GE33" s="30"/>
      <c r="GF33" s="30"/>
      <c r="GG33" s="30"/>
      <c r="GH33" s="30"/>
      <c r="GI33" s="30"/>
      <c r="GJ33" s="30"/>
      <c r="GK33" s="30"/>
      <c r="GL33" s="30"/>
      <c r="GM33" s="30"/>
      <c r="GN33" s="30"/>
      <c r="GO33" s="30"/>
      <c r="GP33" s="30"/>
      <c r="GQ33" s="30"/>
      <c r="GR33" s="30"/>
      <c r="GS33" s="30"/>
      <c r="GT33" s="30"/>
      <c r="GU33" s="30"/>
      <c r="GV33" s="30"/>
      <c r="GW33" s="30"/>
      <c r="GX33" s="30"/>
      <c r="GY33" s="30"/>
      <c r="GZ33" s="30"/>
      <c r="HA33" s="30"/>
      <c r="HB33" s="30"/>
      <c r="HC33" s="30"/>
      <c r="HD33" s="30"/>
      <c r="HE33" s="30"/>
      <c r="HF33" s="30"/>
      <c r="HG33" s="30"/>
      <c r="HH33" s="30"/>
      <c r="HI33" s="30"/>
      <c r="HJ33" s="30"/>
      <c r="HK33" s="30"/>
      <c r="HL33" s="30"/>
      <c r="HM33" s="30"/>
      <c r="HN33" s="30"/>
      <c r="HO33" s="30"/>
      <c r="HP33" s="30"/>
      <c r="HQ33" s="30"/>
      <c r="HR33" s="30"/>
      <c r="HS33" s="30"/>
      <c r="HT33" s="30"/>
      <c r="HU33" s="30"/>
      <c r="HV33" s="30"/>
      <c r="HW33" s="30"/>
      <c r="HX33" s="30"/>
      <c r="HY33" s="30"/>
      <c r="HZ33" s="30"/>
      <c r="IA33" s="30"/>
      <c r="IB33" s="30"/>
      <c r="IC33" s="30"/>
      <c r="ID33" s="30"/>
      <c r="IE33" s="30"/>
      <c r="IF33" s="30"/>
      <c r="IG33" s="30"/>
      <c r="IH33" s="30"/>
      <c r="II33" s="30"/>
      <c r="IJ33" s="30"/>
      <c r="IK33" s="30"/>
      <c r="IL33" s="30"/>
      <c r="IM33" s="30"/>
      <c r="IN33" s="30"/>
      <c r="IO33" s="30"/>
      <c r="IP33" s="30"/>
      <c r="IQ33" s="30"/>
      <c r="IR33" s="30"/>
      <c r="IS33" s="30"/>
      <c r="IT33" s="30"/>
      <c r="IU33" s="30"/>
    </row>
    <row r="34" spans="1:255">
      <c r="A34" s="30" t="s">
        <v>502</v>
      </c>
      <c r="B34" s="30" t="s">
        <v>517</v>
      </c>
      <c r="C34" s="316">
        <f>'64'!G31</f>
        <v>21400191</v>
      </c>
      <c r="D34" s="30"/>
      <c r="E34" s="30"/>
      <c r="F34" s="30"/>
      <c r="G34" s="30"/>
      <c r="H34" s="30"/>
      <c r="I34" s="30"/>
      <c r="J34" s="30"/>
      <c r="K34" s="30"/>
      <c r="L34" s="30"/>
      <c r="M34" s="30"/>
      <c r="N34" s="30"/>
      <c r="O34" s="30"/>
      <c r="P34" s="30"/>
      <c r="Q34" s="30"/>
      <c r="R34" s="30"/>
      <c r="S34" s="30"/>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c r="AS34" s="30"/>
      <c r="AT34" s="30"/>
      <c r="AU34" s="30"/>
      <c r="AV34" s="30"/>
      <c r="AW34" s="30"/>
      <c r="AX34" s="30"/>
      <c r="AY34" s="30"/>
      <c r="AZ34" s="30"/>
      <c r="BA34" s="30"/>
      <c r="BB34" s="30"/>
      <c r="BC34" s="30"/>
      <c r="BD34" s="30"/>
      <c r="BE34" s="30"/>
      <c r="BF34" s="30"/>
      <c r="BG34" s="30"/>
      <c r="BH34" s="30"/>
      <c r="BI34" s="30"/>
      <c r="BJ34" s="30"/>
      <c r="BK34" s="30"/>
      <c r="BL34" s="30"/>
      <c r="BM34" s="30"/>
      <c r="BN34" s="30"/>
      <c r="BO34" s="30"/>
      <c r="BP34" s="30"/>
      <c r="BQ34" s="30"/>
      <c r="BR34" s="30"/>
      <c r="BS34" s="30"/>
      <c r="BT34" s="30"/>
      <c r="BU34" s="30"/>
      <c r="BV34" s="30"/>
      <c r="BW34" s="30"/>
      <c r="BX34" s="30"/>
      <c r="BY34" s="30"/>
      <c r="BZ34" s="30"/>
      <c r="CA34" s="30"/>
      <c r="CB34" s="30"/>
      <c r="CC34" s="30"/>
      <c r="CD34" s="30"/>
      <c r="CE34" s="30"/>
      <c r="CF34" s="30"/>
      <c r="CG34" s="30"/>
      <c r="CH34" s="30"/>
      <c r="CI34" s="30"/>
      <c r="CJ34" s="30"/>
      <c r="CK34" s="30"/>
      <c r="CL34" s="30"/>
      <c r="CM34" s="30"/>
      <c r="CN34" s="30"/>
      <c r="CO34" s="30"/>
      <c r="CP34" s="30"/>
      <c r="CQ34" s="30"/>
      <c r="CR34" s="30"/>
      <c r="CS34" s="30"/>
      <c r="CT34" s="30"/>
      <c r="CU34" s="30"/>
      <c r="CV34" s="30"/>
      <c r="CW34" s="30"/>
      <c r="CX34" s="30"/>
      <c r="CY34" s="30"/>
      <c r="CZ34" s="30"/>
      <c r="DA34" s="30"/>
      <c r="DB34" s="30"/>
      <c r="DC34" s="30"/>
      <c r="DD34" s="30"/>
      <c r="DE34" s="30"/>
      <c r="DF34" s="30"/>
      <c r="DG34" s="30"/>
      <c r="DH34" s="30"/>
      <c r="DI34" s="30"/>
      <c r="DJ34" s="30"/>
      <c r="DK34" s="30"/>
      <c r="DL34" s="30"/>
      <c r="DM34" s="30"/>
      <c r="DN34" s="30"/>
      <c r="DO34" s="30"/>
      <c r="DP34" s="30"/>
      <c r="DQ34" s="30"/>
      <c r="DR34" s="30"/>
      <c r="DS34" s="30"/>
      <c r="DT34" s="30"/>
      <c r="DU34" s="30"/>
      <c r="DV34" s="30"/>
      <c r="DW34" s="30"/>
      <c r="DX34" s="30"/>
      <c r="DY34" s="30"/>
      <c r="DZ34" s="30"/>
      <c r="EA34" s="30"/>
      <c r="EB34" s="30"/>
      <c r="EC34" s="30"/>
      <c r="ED34" s="30"/>
      <c r="EE34" s="30"/>
      <c r="EF34" s="30"/>
      <c r="EG34" s="30"/>
      <c r="EH34" s="30"/>
      <c r="EI34" s="30"/>
      <c r="EJ34" s="30"/>
      <c r="EK34" s="30"/>
      <c r="EL34" s="30"/>
      <c r="EM34" s="30"/>
      <c r="EN34" s="30"/>
      <c r="EO34" s="30"/>
      <c r="EP34" s="30"/>
      <c r="EQ34" s="30"/>
      <c r="ER34" s="30"/>
      <c r="ES34" s="30"/>
      <c r="ET34" s="30"/>
      <c r="EU34" s="30"/>
      <c r="EV34" s="30"/>
      <c r="EW34" s="30"/>
      <c r="EX34" s="30"/>
      <c r="EY34" s="30"/>
      <c r="EZ34" s="30"/>
      <c r="FA34" s="30"/>
      <c r="FB34" s="30"/>
      <c r="FC34" s="30"/>
      <c r="FD34" s="30"/>
      <c r="FE34" s="30"/>
      <c r="FF34" s="30"/>
      <c r="FG34" s="30"/>
      <c r="FH34" s="30"/>
      <c r="FI34" s="30"/>
      <c r="FJ34" s="30"/>
      <c r="FK34" s="30"/>
      <c r="FL34" s="30"/>
      <c r="FM34" s="30"/>
      <c r="FN34" s="30"/>
      <c r="FO34" s="30"/>
      <c r="FP34" s="30"/>
      <c r="FQ34" s="30"/>
      <c r="FR34" s="30"/>
      <c r="FS34" s="30"/>
      <c r="FT34" s="30"/>
      <c r="FU34" s="30"/>
      <c r="FV34" s="30"/>
      <c r="FW34" s="30"/>
      <c r="FX34" s="30"/>
      <c r="FY34" s="30"/>
      <c r="FZ34" s="30"/>
      <c r="GA34" s="30"/>
      <c r="GB34" s="30"/>
      <c r="GC34" s="30"/>
      <c r="GD34" s="30"/>
      <c r="GE34" s="30"/>
      <c r="GF34" s="30"/>
      <c r="GG34" s="30"/>
      <c r="GH34" s="30"/>
      <c r="GI34" s="30"/>
      <c r="GJ34" s="30"/>
      <c r="GK34" s="30"/>
      <c r="GL34" s="30"/>
      <c r="GM34" s="30"/>
      <c r="GN34" s="30"/>
      <c r="GO34" s="30"/>
      <c r="GP34" s="30"/>
      <c r="GQ34" s="30"/>
      <c r="GR34" s="30"/>
      <c r="GS34" s="30"/>
      <c r="GT34" s="30"/>
      <c r="GU34" s="30"/>
      <c r="GV34" s="30"/>
      <c r="GW34" s="30"/>
      <c r="GX34" s="30"/>
      <c r="GY34" s="30"/>
      <c r="GZ34" s="30"/>
      <c r="HA34" s="30"/>
      <c r="HB34" s="30"/>
      <c r="HC34" s="30"/>
      <c r="HD34" s="30"/>
      <c r="HE34" s="30"/>
      <c r="HF34" s="30"/>
      <c r="HG34" s="30"/>
      <c r="HH34" s="30"/>
      <c r="HI34" s="30"/>
      <c r="HJ34" s="30"/>
      <c r="HK34" s="30"/>
      <c r="HL34" s="30"/>
      <c r="HM34" s="30"/>
      <c r="HN34" s="30"/>
      <c r="HO34" s="30"/>
      <c r="HP34" s="30"/>
      <c r="HQ34" s="30"/>
      <c r="HR34" s="30"/>
      <c r="HS34" s="30"/>
      <c r="HT34" s="30"/>
      <c r="HU34" s="30"/>
      <c r="HV34" s="30"/>
      <c r="HW34" s="30"/>
      <c r="HX34" s="30"/>
      <c r="HY34" s="30"/>
      <c r="HZ34" s="30"/>
      <c r="IA34" s="30"/>
      <c r="IB34" s="30"/>
      <c r="IC34" s="30"/>
      <c r="ID34" s="30"/>
      <c r="IE34" s="30"/>
      <c r="IF34" s="30"/>
      <c r="IG34" s="30"/>
      <c r="IH34" s="30"/>
      <c r="II34" s="30"/>
      <c r="IJ34" s="30"/>
      <c r="IK34" s="30"/>
      <c r="IL34" s="30"/>
      <c r="IM34" s="30"/>
      <c r="IN34" s="30"/>
      <c r="IO34" s="30"/>
      <c r="IP34" s="30"/>
      <c r="IQ34" s="30"/>
      <c r="IR34" s="30"/>
      <c r="IS34" s="30"/>
      <c r="IT34" s="30"/>
      <c r="IU34" s="30"/>
    </row>
    <row r="35" spans="1:255">
      <c r="A35" s="30" t="s">
        <v>505</v>
      </c>
      <c r="B35" s="30" t="s">
        <v>518</v>
      </c>
      <c r="C35" s="316">
        <f>'64'!G37</f>
        <v>0</v>
      </c>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c r="BD35" s="30"/>
      <c r="BE35" s="30"/>
      <c r="BF35" s="30"/>
      <c r="BG35" s="30"/>
      <c r="BH35" s="30"/>
      <c r="BI35" s="30"/>
      <c r="BJ35" s="30"/>
      <c r="BK35" s="30"/>
      <c r="BL35" s="30"/>
      <c r="BM35" s="30"/>
      <c r="BN35" s="30"/>
      <c r="BO35" s="30"/>
      <c r="BP35" s="30"/>
      <c r="BQ35" s="30"/>
      <c r="BR35" s="30"/>
      <c r="BS35" s="30"/>
      <c r="BT35" s="30"/>
      <c r="BU35" s="30"/>
      <c r="BV35" s="30"/>
      <c r="BW35" s="30"/>
      <c r="BX35" s="30"/>
      <c r="BY35" s="30"/>
      <c r="BZ35" s="30"/>
      <c r="CA35" s="30"/>
      <c r="CB35" s="30"/>
      <c r="CC35" s="30"/>
      <c r="CD35" s="30"/>
      <c r="CE35" s="30"/>
      <c r="CF35" s="30"/>
      <c r="CG35" s="30"/>
      <c r="CH35" s="30"/>
      <c r="CI35" s="30"/>
      <c r="CJ35" s="30"/>
      <c r="CK35" s="30"/>
      <c r="CL35" s="30"/>
      <c r="CM35" s="30"/>
      <c r="CN35" s="30"/>
      <c r="CO35" s="30"/>
      <c r="CP35" s="30"/>
      <c r="CQ35" s="30"/>
      <c r="CR35" s="30"/>
      <c r="CS35" s="30"/>
      <c r="CT35" s="30"/>
      <c r="CU35" s="30"/>
      <c r="CV35" s="30"/>
      <c r="CW35" s="30"/>
      <c r="CX35" s="30"/>
      <c r="CY35" s="30"/>
      <c r="CZ35" s="30"/>
      <c r="DA35" s="30"/>
      <c r="DB35" s="30"/>
      <c r="DC35" s="30"/>
      <c r="DD35" s="30"/>
      <c r="DE35" s="30"/>
      <c r="DF35" s="30"/>
      <c r="DG35" s="30"/>
      <c r="DH35" s="30"/>
      <c r="DI35" s="30"/>
      <c r="DJ35" s="30"/>
      <c r="DK35" s="30"/>
      <c r="DL35" s="30"/>
      <c r="DM35" s="30"/>
      <c r="DN35" s="30"/>
      <c r="DO35" s="30"/>
      <c r="DP35" s="30"/>
      <c r="DQ35" s="30"/>
      <c r="DR35" s="30"/>
      <c r="DS35" s="30"/>
      <c r="DT35" s="30"/>
      <c r="DU35" s="30"/>
      <c r="DV35" s="30"/>
      <c r="DW35" s="30"/>
      <c r="DX35" s="30"/>
      <c r="DY35" s="30"/>
      <c r="DZ35" s="30"/>
      <c r="EA35" s="30"/>
      <c r="EB35" s="30"/>
      <c r="EC35" s="30"/>
      <c r="ED35" s="30"/>
      <c r="EE35" s="30"/>
      <c r="EF35" s="30"/>
      <c r="EG35" s="30"/>
      <c r="EH35" s="30"/>
      <c r="EI35" s="30"/>
      <c r="EJ35" s="30"/>
      <c r="EK35" s="30"/>
      <c r="EL35" s="30"/>
      <c r="EM35" s="30"/>
      <c r="EN35" s="30"/>
      <c r="EO35" s="30"/>
      <c r="EP35" s="30"/>
      <c r="EQ35" s="30"/>
      <c r="ER35" s="30"/>
      <c r="ES35" s="30"/>
      <c r="ET35" s="30"/>
      <c r="EU35" s="30"/>
      <c r="EV35" s="30"/>
      <c r="EW35" s="30"/>
      <c r="EX35" s="30"/>
      <c r="EY35" s="30"/>
      <c r="EZ35" s="30"/>
      <c r="FA35" s="30"/>
      <c r="FB35" s="30"/>
      <c r="FC35" s="30"/>
      <c r="FD35" s="30"/>
      <c r="FE35" s="30"/>
      <c r="FF35" s="30"/>
      <c r="FG35" s="30"/>
      <c r="FH35" s="30"/>
      <c r="FI35" s="30"/>
      <c r="FJ35" s="30"/>
      <c r="FK35" s="30"/>
      <c r="FL35" s="30"/>
      <c r="FM35" s="30"/>
      <c r="FN35" s="30"/>
      <c r="FO35" s="30"/>
      <c r="FP35" s="30"/>
      <c r="FQ35" s="30"/>
      <c r="FR35" s="30"/>
      <c r="FS35" s="30"/>
      <c r="FT35" s="30"/>
      <c r="FU35" s="30"/>
      <c r="FV35" s="30"/>
      <c r="FW35" s="30"/>
      <c r="FX35" s="30"/>
      <c r="FY35" s="30"/>
      <c r="FZ35" s="30"/>
      <c r="GA35" s="30"/>
      <c r="GB35" s="30"/>
      <c r="GC35" s="30"/>
      <c r="GD35" s="30"/>
      <c r="GE35" s="30"/>
      <c r="GF35" s="30"/>
      <c r="GG35" s="30"/>
      <c r="GH35" s="30"/>
      <c r="GI35" s="30"/>
      <c r="GJ35" s="30"/>
      <c r="GK35" s="30"/>
      <c r="GL35" s="30"/>
      <c r="GM35" s="30"/>
      <c r="GN35" s="30"/>
      <c r="GO35" s="30"/>
      <c r="GP35" s="30"/>
      <c r="GQ35" s="30"/>
      <c r="GR35" s="30"/>
      <c r="GS35" s="30"/>
      <c r="GT35" s="30"/>
      <c r="GU35" s="30"/>
      <c r="GV35" s="30"/>
      <c r="GW35" s="30"/>
      <c r="GX35" s="30"/>
      <c r="GY35" s="30"/>
      <c r="GZ35" s="30"/>
      <c r="HA35" s="30"/>
      <c r="HB35" s="30"/>
      <c r="HC35" s="30"/>
      <c r="HD35" s="30"/>
      <c r="HE35" s="30"/>
      <c r="HF35" s="30"/>
      <c r="HG35" s="30"/>
      <c r="HH35" s="30"/>
      <c r="HI35" s="30"/>
      <c r="HJ35" s="30"/>
      <c r="HK35" s="30"/>
      <c r="HL35" s="30"/>
      <c r="HM35" s="30"/>
      <c r="HN35" s="30"/>
      <c r="HO35" s="30"/>
      <c r="HP35" s="30"/>
      <c r="HQ35" s="30"/>
      <c r="HR35" s="30"/>
      <c r="HS35" s="30"/>
      <c r="HT35" s="30"/>
      <c r="HU35" s="30"/>
      <c r="HV35" s="30"/>
      <c r="HW35" s="30"/>
      <c r="HX35" s="30"/>
      <c r="HY35" s="30"/>
      <c r="HZ35" s="30"/>
      <c r="IA35" s="30"/>
      <c r="IB35" s="30"/>
      <c r="IC35" s="30"/>
      <c r="ID35" s="30"/>
      <c r="IE35" s="30"/>
      <c r="IF35" s="30"/>
      <c r="IG35" s="30"/>
      <c r="IH35" s="30"/>
      <c r="II35" s="30"/>
      <c r="IJ35" s="30"/>
      <c r="IK35" s="30"/>
      <c r="IL35" s="30"/>
      <c r="IM35" s="30"/>
      <c r="IN35" s="30"/>
      <c r="IO35" s="30"/>
      <c r="IP35" s="30"/>
      <c r="IQ35" s="30"/>
      <c r="IR35" s="30"/>
      <c r="IS35" s="30"/>
      <c r="IT35" s="30"/>
      <c r="IU35" s="30"/>
    </row>
    <row r="36" spans="1:255">
      <c r="A36" s="30" t="s">
        <v>923</v>
      </c>
      <c r="B36" s="30" t="s">
        <v>924</v>
      </c>
      <c r="C36" s="2331">
        <f>SUM('64'!G39:G48)</f>
        <v>49610611.700000003</v>
      </c>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c r="BD36" s="30"/>
      <c r="BE36" s="30"/>
      <c r="BF36" s="30"/>
      <c r="BG36" s="30"/>
      <c r="BH36" s="30"/>
      <c r="BI36" s="30"/>
      <c r="BJ36" s="30"/>
      <c r="BK36" s="30"/>
      <c r="BL36" s="30"/>
      <c r="BM36" s="30"/>
      <c r="BN36" s="30"/>
      <c r="BO36" s="30"/>
      <c r="BP36" s="30"/>
      <c r="BQ36" s="30"/>
      <c r="BR36" s="30"/>
      <c r="BS36" s="30"/>
      <c r="BT36" s="30"/>
      <c r="BU36" s="30"/>
      <c r="BV36" s="30"/>
      <c r="BW36" s="30"/>
      <c r="BX36" s="30"/>
      <c r="BY36" s="30"/>
      <c r="BZ36" s="30"/>
      <c r="CA36" s="30"/>
      <c r="CB36" s="30"/>
      <c r="CC36" s="30"/>
      <c r="CD36" s="30"/>
      <c r="CE36" s="30"/>
      <c r="CF36" s="30"/>
      <c r="CG36" s="30"/>
      <c r="CH36" s="30"/>
      <c r="CI36" s="30"/>
      <c r="CJ36" s="30"/>
      <c r="CK36" s="30"/>
      <c r="CL36" s="30"/>
      <c r="CM36" s="30"/>
      <c r="CN36" s="30"/>
      <c r="CO36" s="30"/>
      <c r="CP36" s="30"/>
      <c r="CQ36" s="30"/>
      <c r="CR36" s="30"/>
      <c r="CS36" s="30"/>
      <c r="CT36" s="30"/>
      <c r="CU36" s="30"/>
      <c r="CV36" s="30"/>
      <c r="CW36" s="30"/>
      <c r="CX36" s="30"/>
      <c r="CY36" s="30"/>
      <c r="CZ36" s="30"/>
      <c r="DA36" s="30"/>
      <c r="DB36" s="30"/>
      <c r="DC36" s="30"/>
      <c r="DD36" s="30"/>
      <c r="DE36" s="30"/>
      <c r="DF36" s="30"/>
      <c r="DG36" s="30"/>
      <c r="DH36" s="30"/>
      <c r="DI36" s="30"/>
      <c r="DJ36" s="30"/>
      <c r="DK36" s="30"/>
      <c r="DL36" s="30"/>
      <c r="DM36" s="30"/>
      <c r="DN36" s="30"/>
      <c r="DO36" s="30"/>
      <c r="DP36" s="30"/>
      <c r="DQ36" s="30"/>
      <c r="DR36" s="30"/>
      <c r="DS36" s="30"/>
      <c r="DT36" s="30"/>
      <c r="DU36" s="30"/>
      <c r="DV36" s="30"/>
      <c r="DW36" s="30"/>
      <c r="DX36" s="30"/>
      <c r="DY36" s="30"/>
      <c r="DZ36" s="30"/>
      <c r="EA36" s="30"/>
      <c r="EB36" s="30"/>
      <c r="EC36" s="30"/>
      <c r="ED36" s="30"/>
      <c r="EE36" s="30"/>
      <c r="EF36" s="30"/>
      <c r="EG36" s="30"/>
      <c r="EH36" s="30"/>
      <c r="EI36" s="30"/>
      <c r="EJ36" s="30"/>
      <c r="EK36" s="30"/>
      <c r="EL36" s="30"/>
      <c r="EM36" s="30"/>
      <c r="EN36" s="30"/>
      <c r="EO36" s="30"/>
      <c r="EP36" s="30"/>
      <c r="EQ36" s="30"/>
      <c r="ER36" s="30"/>
      <c r="ES36" s="30"/>
      <c r="ET36" s="30"/>
      <c r="EU36" s="30"/>
      <c r="EV36" s="30"/>
      <c r="EW36" s="30"/>
      <c r="EX36" s="30"/>
      <c r="EY36" s="30"/>
      <c r="EZ36" s="30"/>
      <c r="FA36" s="30"/>
      <c r="FB36" s="30"/>
      <c r="FC36" s="30"/>
      <c r="FD36" s="30"/>
      <c r="FE36" s="30"/>
      <c r="FF36" s="30"/>
      <c r="FG36" s="30"/>
      <c r="FH36" s="30"/>
      <c r="FI36" s="30"/>
      <c r="FJ36" s="30"/>
      <c r="FK36" s="30"/>
      <c r="FL36" s="30"/>
      <c r="FM36" s="30"/>
      <c r="FN36" s="30"/>
      <c r="FO36" s="30"/>
      <c r="FP36" s="30"/>
      <c r="FQ36" s="30"/>
      <c r="FR36" s="30"/>
      <c r="FS36" s="30"/>
      <c r="FT36" s="30"/>
      <c r="FU36" s="30"/>
      <c r="FV36" s="30"/>
      <c r="FW36" s="30"/>
      <c r="FX36" s="30"/>
      <c r="FY36" s="30"/>
      <c r="FZ36" s="30"/>
      <c r="GA36" s="30"/>
      <c r="GB36" s="30"/>
      <c r="GC36" s="30"/>
      <c r="GD36" s="30"/>
      <c r="GE36" s="30"/>
      <c r="GF36" s="30"/>
      <c r="GG36" s="30"/>
      <c r="GH36" s="30"/>
      <c r="GI36" s="30"/>
      <c r="GJ36" s="30"/>
      <c r="GK36" s="30"/>
      <c r="GL36" s="30"/>
      <c r="GM36" s="30"/>
      <c r="GN36" s="30"/>
      <c r="GO36" s="30"/>
      <c r="GP36" s="30"/>
      <c r="GQ36" s="30"/>
      <c r="GR36" s="30"/>
      <c r="GS36" s="30"/>
      <c r="GT36" s="30"/>
      <c r="GU36" s="30"/>
      <c r="GV36" s="30"/>
      <c r="GW36" s="30"/>
      <c r="GX36" s="30"/>
      <c r="GY36" s="30"/>
      <c r="GZ36" s="30"/>
      <c r="HA36" s="30"/>
      <c r="HB36" s="30"/>
      <c r="HC36" s="30"/>
      <c r="HD36" s="30"/>
      <c r="HE36" s="30"/>
      <c r="HF36" s="30"/>
      <c r="HG36" s="30"/>
      <c r="HH36" s="30"/>
      <c r="HI36" s="30"/>
      <c r="HJ36" s="30"/>
      <c r="HK36" s="30"/>
      <c r="HL36" s="30"/>
      <c r="HM36" s="30"/>
      <c r="HN36" s="30"/>
      <c r="HO36" s="30"/>
      <c r="HP36" s="30"/>
      <c r="HQ36" s="30"/>
      <c r="HR36" s="30"/>
      <c r="HS36" s="30"/>
      <c r="HT36" s="30"/>
      <c r="HU36" s="30"/>
      <c r="HV36" s="30"/>
      <c r="HW36" s="30"/>
      <c r="HX36" s="30"/>
      <c r="HY36" s="30"/>
      <c r="HZ36" s="30"/>
      <c r="IA36" s="30"/>
      <c r="IB36" s="30"/>
      <c r="IC36" s="30"/>
      <c r="ID36" s="30"/>
      <c r="IE36" s="30"/>
      <c r="IF36" s="30"/>
      <c r="IG36" s="30"/>
      <c r="IH36" s="30"/>
      <c r="II36" s="30"/>
      <c r="IJ36" s="30"/>
      <c r="IK36" s="30"/>
      <c r="IL36" s="30"/>
      <c r="IM36" s="30"/>
      <c r="IN36" s="30"/>
      <c r="IO36" s="30"/>
      <c r="IP36" s="30"/>
      <c r="IQ36" s="30"/>
      <c r="IR36" s="30"/>
      <c r="IS36" s="30"/>
      <c r="IT36" s="30"/>
      <c r="IU36" s="30"/>
    </row>
    <row r="37" spans="1:255">
      <c r="A37" s="30"/>
      <c r="B37" s="30"/>
      <c r="C37" s="430"/>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c r="BS37" s="30"/>
      <c r="BT37" s="30"/>
      <c r="BU37" s="30"/>
      <c r="BV37" s="30"/>
      <c r="BW37" s="30"/>
      <c r="BX37" s="30"/>
      <c r="BY37" s="30"/>
      <c r="BZ37" s="30"/>
      <c r="CA37" s="30"/>
      <c r="CB37" s="30"/>
      <c r="CC37" s="30"/>
      <c r="CD37" s="30"/>
      <c r="CE37" s="30"/>
      <c r="CF37" s="30"/>
      <c r="CG37" s="30"/>
      <c r="CH37" s="30"/>
      <c r="CI37" s="30"/>
      <c r="CJ37" s="30"/>
      <c r="CK37" s="30"/>
      <c r="CL37" s="30"/>
      <c r="CM37" s="30"/>
      <c r="CN37" s="30"/>
      <c r="CO37" s="30"/>
      <c r="CP37" s="30"/>
      <c r="CQ37" s="30"/>
      <c r="CR37" s="30"/>
      <c r="CS37" s="30"/>
      <c r="CT37" s="30"/>
      <c r="CU37" s="30"/>
      <c r="CV37" s="30"/>
      <c r="CW37" s="30"/>
      <c r="CX37" s="30"/>
      <c r="CY37" s="30"/>
      <c r="CZ37" s="30"/>
      <c r="DA37" s="30"/>
      <c r="DB37" s="30"/>
      <c r="DC37" s="30"/>
      <c r="DD37" s="30"/>
      <c r="DE37" s="30"/>
      <c r="DF37" s="30"/>
      <c r="DG37" s="30"/>
      <c r="DH37" s="30"/>
      <c r="DI37" s="30"/>
      <c r="DJ37" s="30"/>
      <c r="DK37" s="30"/>
      <c r="DL37" s="30"/>
      <c r="DM37" s="30"/>
      <c r="DN37" s="30"/>
      <c r="DO37" s="30"/>
      <c r="DP37" s="30"/>
      <c r="DQ37" s="30"/>
      <c r="DR37" s="30"/>
      <c r="DS37" s="30"/>
      <c r="DT37" s="30"/>
      <c r="DU37" s="30"/>
      <c r="DV37" s="30"/>
      <c r="DW37" s="30"/>
      <c r="DX37" s="30"/>
      <c r="DY37" s="30"/>
      <c r="DZ37" s="30"/>
      <c r="EA37" s="30"/>
      <c r="EB37" s="30"/>
      <c r="EC37" s="30"/>
      <c r="ED37" s="30"/>
      <c r="EE37" s="30"/>
      <c r="EF37" s="30"/>
      <c r="EG37" s="30"/>
      <c r="EH37" s="30"/>
      <c r="EI37" s="30"/>
      <c r="EJ37" s="30"/>
      <c r="EK37" s="30"/>
      <c r="EL37" s="30"/>
      <c r="EM37" s="30"/>
      <c r="EN37" s="30"/>
      <c r="EO37" s="30"/>
      <c r="EP37" s="30"/>
      <c r="EQ37" s="30"/>
      <c r="ER37" s="30"/>
      <c r="ES37" s="30"/>
      <c r="ET37" s="30"/>
      <c r="EU37" s="30"/>
      <c r="EV37" s="30"/>
      <c r="EW37" s="30"/>
      <c r="EX37" s="30"/>
      <c r="EY37" s="30"/>
      <c r="EZ37" s="30"/>
      <c r="FA37" s="30"/>
      <c r="FB37" s="30"/>
      <c r="FC37" s="30"/>
      <c r="FD37" s="30"/>
      <c r="FE37" s="30"/>
      <c r="FF37" s="30"/>
      <c r="FG37" s="30"/>
      <c r="FH37" s="30"/>
      <c r="FI37" s="30"/>
      <c r="FJ37" s="30"/>
      <c r="FK37" s="30"/>
      <c r="FL37" s="30"/>
      <c r="FM37" s="30"/>
      <c r="FN37" s="30"/>
      <c r="FO37" s="30"/>
      <c r="FP37" s="30"/>
      <c r="FQ37" s="30"/>
      <c r="FR37" s="30"/>
      <c r="FS37" s="30"/>
      <c r="FT37" s="30"/>
      <c r="FU37" s="30"/>
      <c r="FV37" s="30"/>
      <c r="FW37" s="30"/>
      <c r="FX37" s="30"/>
      <c r="FY37" s="30"/>
      <c r="FZ37" s="30"/>
      <c r="GA37" s="30"/>
      <c r="GB37" s="30"/>
      <c r="GC37" s="30"/>
      <c r="GD37" s="30"/>
      <c r="GE37" s="30"/>
      <c r="GF37" s="30"/>
      <c r="GG37" s="30"/>
      <c r="GH37" s="30"/>
      <c r="GI37" s="30"/>
      <c r="GJ37" s="30"/>
      <c r="GK37" s="30"/>
      <c r="GL37" s="30"/>
      <c r="GM37" s="30"/>
      <c r="GN37" s="30"/>
      <c r="GO37" s="30"/>
      <c r="GP37" s="30"/>
      <c r="GQ37" s="30"/>
      <c r="GR37" s="30"/>
      <c r="GS37" s="30"/>
      <c r="GT37" s="30"/>
      <c r="GU37" s="30"/>
      <c r="GV37" s="30"/>
      <c r="GW37" s="30"/>
      <c r="GX37" s="30"/>
      <c r="GY37" s="30"/>
      <c r="GZ37" s="30"/>
      <c r="HA37" s="30"/>
      <c r="HB37" s="30"/>
      <c r="HC37" s="30"/>
      <c r="HD37" s="30"/>
      <c r="HE37" s="30"/>
      <c r="HF37" s="30"/>
      <c r="HG37" s="30"/>
      <c r="HH37" s="30"/>
      <c r="HI37" s="30"/>
      <c r="HJ37" s="30"/>
      <c r="HK37" s="30"/>
      <c r="HL37" s="30"/>
      <c r="HM37" s="30"/>
      <c r="HN37" s="30"/>
      <c r="HO37" s="30"/>
      <c r="HP37" s="30"/>
      <c r="HQ37" s="30"/>
      <c r="HR37" s="30"/>
      <c r="HS37" s="30"/>
      <c r="HT37" s="30"/>
      <c r="HU37" s="30"/>
      <c r="HV37" s="30"/>
      <c r="HW37" s="30"/>
      <c r="HX37" s="30"/>
      <c r="HY37" s="30"/>
      <c r="HZ37" s="30"/>
      <c r="IA37" s="30"/>
      <c r="IB37" s="30"/>
      <c r="IC37" s="30"/>
      <c r="ID37" s="30"/>
      <c r="IE37" s="30"/>
      <c r="IF37" s="30"/>
      <c r="IG37" s="30"/>
      <c r="IH37" s="30"/>
      <c r="II37" s="30"/>
      <c r="IJ37" s="30"/>
      <c r="IK37" s="30"/>
      <c r="IL37" s="30"/>
      <c r="IM37" s="30"/>
      <c r="IN37" s="30"/>
      <c r="IO37" s="30"/>
      <c r="IP37" s="30"/>
      <c r="IQ37" s="30"/>
      <c r="IR37" s="30"/>
      <c r="IS37" s="30"/>
      <c r="IT37" s="30"/>
      <c r="IU37" s="30"/>
    </row>
    <row r="38" spans="1:255" ht="15.75">
      <c r="A38" s="476" t="s">
        <v>925</v>
      </c>
      <c r="B38" s="475" t="s">
        <v>926</v>
      </c>
      <c r="C38" s="316">
        <f>SUM(C33:C36)</f>
        <v>129366327.10000001</v>
      </c>
      <c r="D38" s="30"/>
      <c r="E38" s="316"/>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c r="BD38" s="30"/>
      <c r="BE38" s="30"/>
      <c r="BF38" s="30"/>
      <c r="BG38" s="30"/>
      <c r="BH38" s="30"/>
      <c r="BI38" s="30"/>
      <c r="BJ38" s="30"/>
      <c r="BK38" s="30"/>
      <c r="BL38" s="30"/>
      <c r="BM38" s="30"/>
      <c r="BN38" s="30"/>
      <c r="BO38" s="30"/>
      <c r="BP38" s="30"/>
      <c r="BQ38" s="30"/>
      <c r="BR38" s="30"/>
      <c r="BS38" s="30"/>
      <c r="BT38" s="30"/>
      <c r="BU38" s="30"/>
      <c r="BV38" s="30"/>
      <c r="BW38" s="30"/>
      <c r="BX38" s="30"/>
      <c r="BY38" s="30"/>
      <c r="BZ38" s="30"/>
      <c r="CA38" s="30"/>
      <c r="CB38" s="30"/>
      <c r="CC38" s="30"/>
      <c r="CD38" s="30"/>
      <c r="CE38" s="30"/>
      <c r="CF38" s="30"/>
      <c r="CG38" s="30"/>
      <c r="CH38" s="30"/>
      <c r="CI38" s="30"/>
      <c r="CJ38" s="30"/>
      <c r="CK38" s="30"/>
      <c r="CL38" s="30"/>
      <c r="CM38" s="30"/>
      <c r="CN38" s="30"/>
      <c r="CO38" s="30"/>
      <c r="CP38" s="30"/>
      <c r="CQ38" s="30"/>
      <c r="CR38" s="30"/>
      <c r="CS38" s="30"/>
      <c r="CT38" s="30"/>
      <c r="CU38" s="30"/>
      <c r="CV38" s="30"/>
      <c r="CW38" s="30"/>
      <c r="CX38" s="30"/>
      <c r="CY38" s="30"/>
      <c r="CZ38" s="30"/>
      <c r="DA38" s="30"/>
      <c r="DB38" s="30"/>
      <c r="DC38" s="30"/>
      <c r="DD38" s="30"/>
      <c r="DE38" s="30"/>
      <c r="DF38" s="30"/>
      <c r="DG38" s="30"/>
      <c r="DH38" s="30"/>
      <c r="DI38" s="30"/>
      <c r="DJ38" s="30"/>
      <c r="DK38" s="30"/>
      <c r="DL38" s="30"/>
      <c r="DM38" s="30"/>
      <c r="DN38" s="30"/>
      <c r="DO38" s="30"/>
      <c r="DP38" s="30"/>
      <c r="DQ38" s="30"/>
      <c r="DR38" s="30"/>
      <c r="DS38" s="30"/>
      <c r="DT38" s="30"/>
      <c r="DU38" s="30"/>
      <c r="DV38" s="30"/>
      <c r="DW38" s="30"/>
      <c r="DX38" s="30"/>
      <c r="DY38" s="30"/>
      <c r="DZ38" s="30"/>
      <c r="EA38" s="30"/>
      <c r="EB38" s="30"/>
      <c r="EC38" s="30"/>
      <c r="ED38" s="30"/>
      <c r="EE38" s="30"/>
      <c r="EF38" s="30"/>
      <c r="EG38" s="30"/>
      <c r="EH38" s="30"/>
      <c r="EI38" s="30"/>
      <c r="EJ38" s="30"/>
      <c r="EK38" s="30"/>
      <c r="EL38" s="30"/>
      <c r="EM38" s="30"/>
      <c r="EN38" s="30"/>
      <c r="EO38" s="30"/>
      <c r="EP38" s="30"/>
      <c r="EQ38" s="30"/>
      <c r="ER38" s="30"/>
      <c r="ES38" s="30"/>
      <c r="ET38" s="30"/>
      <c r="EU38" s="30"/>
      <c r="EV38" s="30"/>
      <c r="EW38" s="30"/>
      <c r="EX38" s="30"/>
      <c r="EY38" s="30"/>
      <c r="EZ38" s="30"/>
      <c r="FA38" s="30"/>
      <c r="FB38" s="30"/>
      <c r="FC38" s="30"/>
      <c r="FD38" s="30"/>
      <c r="FE38" s="30"/>
      <c r="FF38" s="30"/>
      <c r="FG38" s="30"/>
      <c r="FH38" s="30"/>
      <c r="FI38" s="30"/>
      <c r="FJ38" s="30"/>
      <c r="FK38" s="30"/>
      <c r="FL38" s="30"/>
      <c r="FM38" s="30"/>
      <c r="FN38" s="30"/>
      <c r="FO38" s="30"/>
      <c r="FP38" s="30"/>
      <c r="FQ38" s="30"/>
      <c r="FR38" s="30"/>
      <c r="FS38" s="30"/>
      <c r="FT38" s="30"/>
      <c r="FU38" s="30"/>
      <c r="FV38" s="30"/>
      <c r="FW38" s="30"/>
      <c r="FX38" s="30"/>
      <c r="FY38" s="30"/>
      <c r="FZ38" s="30"/>
      <c r="GA38" s="30"/>
      <c r="GB38" s="30"/>
      <c r="GC38" s="30"/>
      <c r="GD38" s="30"/>
      <c r="GE38" s="30"/>
      <c r="GF38" s="30"/>
      <c r="GG38" s="30"/>
      <c r="GH38" s="30"/>
      <c r="GI38" s="30"/>
      <c r="GJ38" s="30"/>
      <c r="GK38" s="30"/>
      <c r="GL38" s="30"/>
      <c r="GM38" s="30"/>
      <c r="GN38" s="30"/>
      <c r="GO38" s="30"/>
      <c r="GP38" s="30"/>
      <c r="GQ38" s="30"/>
      <c r="GR38" s="30"/>
      <c r="GS38" s="30"/>
      <c r="GT38" s="30"/>
      <c r="GU38" s="30"/>
      <c r="GV38" s="30"/>
      <c r="GW38" s="30"/>
      <c r="GX38" s="30"/>
      <c r="GY38" s="30"/>
      <c r="GZ38" s="30"/>
      <c r="HA38" s="30"/>
      <c r="HB38" s="30"/>
      <c r="HC38" s="30"/>
      <c r="HD38" s="30"/>
      <c r="HE38" s="30"/>
      <c r="HF38" s="30"/>
      <c r="HG38" s="30"/>
      <c r="HH38" s="30"/>
      <c r="HI38" s="30"/>
      <c r="HJ38" s="30"/>
      <c r="HK38" s="30"/>
      <c r="HL38" s="30"/>
      <c r="HM38" s="30"/>
      <c r="HN38" s="30"/>
      <c r="HO38" s="30"/>
      <c r="HP38" s="30"/>
      <c r="HQ38" s="30"/>
      <c r="HR38" s="30"/>
      <c r="HS38" s="30"/>
      <c r="HT38" s="30"/>
      <c r="HU38" s="30"/>
      <c r="HV38" s="30"/>
      <c r="HW38" s="30"/>
      <c r="HX38" s="30"/>
      <c r="HY38" s="30"/>
      <c r="HZ38" s="30"/>
      <c r="IA38" s="30"/>
      <c r="IB38" s="30"/>
      <c r="IC38" s="30"/>
      <c r="ID38" s="30"/>
      <c r="IE38" s="30"/>
      <c r="IF38" s="30"/>
      <c r="IG38" s="30"/>
      <c r="IH38" s="30"/>
      <c r="II38" s="30"/>
      <c r="IJ38" s="30"/>
      <c r="IK38" s="30"/>
      <c r="IL38" s="30"/>
      <c r="IM38" s="30"/>
      <c r="IN38" s="30"/>
      <c r="IO38" s="30"/>
      <c r="IP38" s="30"/>
      <c r="IQ38" s="30"/>
      <c r="IR38" s="30"/>
      <c r="IS38" s="30"/>
      <c r="IT38" s="30"/>
      <c r="IU38" s="30"/>
    </row>
    <row r="39" spans="1:255" ht="15.75">
      <c r="A39" s="32"/>
      <c r="B39" s="476"/>
      <c r="C39" s="476"/>
    </row>
    <row r="40" spans="1:255" ht="18">
      <c r="A40" s="479" t="s">
        <v>927</v>
      </c>
      <c r="B40" s="32"/>
      <c r="C40" s="32"/>
    </row>
    <row r="41" spans="1:255" ht="15.75">
      <c r="A41" s="480"/>
      <c r="B41" s="32"/>
      <c r="C41" s="32"/>
    </row>
    <row r="42" spans="1:255">
      <c r="A42" s="30" t="s">
        <v>1626</v>
      </c>
      <c r="B42" s="30" t="s">
        <v>928</v>
      </c>
      <c r="C42" s="316">
        <f>'64'!I26</f>
        <v>450116.83333333331</v>
      </c>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c r="BS42" s="30"/>
      <c r="BT42" s="30"/>
      <c r="BU42" s="30"/>
      <c r="BV42" s="30"/>
      <c r="BW42" s="30"/>
      <c r="BX42" s="30"/>
      <c r="BY42" s="30"/>
      <c r="BZ42" s="30"/>
      <c r="CA42" s="30"/>
      <c r="CB42" s="30"/>
      <c r="CC42" s="30"/>
      <c r="CD42" s="30"/>
      <c r="CE42" s="30"/>
      <c r="CF42" s="30"/>
      <c r="CG42" s="30"/>
      <c r="CH42" s="30"/>
      <c r="CI42" s="30"/>
      <c r="CJ42" s="30"/>
      <c r="CK42" s="30"/>
      <c r="CL42" s="30"/>
      <c r="CM42" s="30"/>
      <c r="CN42" s="30"/>
      <c r="CO42" s="30"/>
      <c r="CP42" s="30"/>
      <c r="CQ42" s="30"/>
      <c r="CR42" s="30"/>
      <c r="CS42" s="30"/>
      <c r="CT42" s="30"/>
      <c r="CU42" s="30"/>
      <c r="CV42" s="30"/>
      <c r="CW42" s="30"/>
      <c r="CX42" s="30"/>
      <c r="CY42" s="30"/>
      <c r="CZ42" s="30"/>
      <c r="DA42" s="30"/>
      <c r="DB42" s="30"/>
      <c r="DC42" s="30"/>
      <c r="DD42" s="30"/>
      <c r="DE42" s="30"/>
      <c r="DF42" s="30"/>
      <c r="DG42" s="30"/>
      <c r="DH42" s="30"/>
      <c r="DI42" s="30"/>
      <c r="DJ42" s="30"/>
      <c r="DK42" s="30"/>
      <c r="DL42" s="30"/>
      <c r="DM42" s="30"/>
      <c r="DN42" s="30"/>
      <c r="DO42" s="30"/>
      <c r="DP42" s="30"/>
      <c r="DQ42" s="30"/>
      <c r="DR42" s="30"/>
      <c r="DS42" s="30"/>
      <c r="DT42" s="30"/>
      <c r="DU42" s="30"/>
      <c r="DV42" s="30"/>
      <c r="DW42" s="30"/>
      <c r="DX42" s="30"/>
      <c r="DY42" s="30"/>
      <c r="DZ42" s="30"/>
      <c r="EA42" s="30"/>
      <c r="EB42" s="30"/>
      <c r="EC42" s="30"/>
      <c r="ED42" s="30"/>
      <c r="EE42" s="30"/>
      <c r="EF42" s="30"/>
      <c r="EG42" s="30"/>
      <c r="EH42" s="30"/>
      <c r="EI42" s="30"/>
      <c r="EJ42" s="30"/>
      <c r="EK42" s="30"/>
      <c r="EL42" s="30"/>
      <c r="EM42" s="30"/>
      <c r="EN42" s="30"/>
      <c r="EO42" s="30"/>
      <c r="EP42" s="30"/>
      <c r="EQ42" s="30"/>
      <c r="ER42" s="30"/>
      <c r="ES42" s="30"/>
      <c r="ET42" s="30"/>
      <c r="EU42" s="30"/>
      <c r="EV42" s="30"/>
      <c r="EW42" s="30"/>
      <c r="EX42" s="30"/>
      <c r="EY42" s="30"/>
      <c r="EZ42" s="30"/>
      <c r="FA42" s="30"/>
      <c r="FB42" s="30"/>
      <c r="FC42" s="30"/>
      <c r="FD42" s="30"/>
      <c r="FE42" s="30"/>
      <c r="FF42" s="30"/>
      <c r="FG42" s="30"/>
      <c r="FH42" s="30"/>
      <c r="FI42" s="30"/>
      <c r="FJ42" s="30"/>
      <c r="FK42" s="30"/>
      <c r="FL42" s="30"/>
      <c r="FM42" s="30"/>
      <c r="FN42" s="30"/>
      <c r="FO42" s="30"/>
      <c r="FP42" s="30"/>
      <c r="FQ42" s="30"/>
      <c r="FR42" s="30"/>
      <c r="FS42" s="30"/>
      <c r="FT42" s="30"/>
      <c r="FU42" s="30"/>
      <c r="FV42" s="30"/>
      <c r="FW42" s="30"/>
      <c r="FX42" s="30"/>
      <c r="FY42" s="30"/>
      <c r="FZ42" s="30"/>
      <c r="GA42" s="30"/>
      <c r="GB42" s="30"/>
      <c r="GC42" s="30"/>
      <c r="GD42" s="30"/>
      <c r="GE42" s="30"/>
      <c r="GF42" s="30"/>
      <c r="GG42" s="30"/>
      <c r="GH42" s="30"/>
      <c r="GI42" s="30"/>
      <c r="GJ42" s="30"/>
      <c r="GK42" s="30"/>
      <c r="GL42" s="30"/>
      <c r="GM42" s="30"/>
      <c r="GN42" s="30"/>
      <c r="GO42" s="30"/>
      <c r="GP42" s="30"/>
      <c r="GQ42" s="30"/>
      <c r="GR42" s="30"/>
      <c r="GS42" s="30"/>
      <c r="GT42" s="30"/>
      <c r="GU42" s="30"/>
      <c r="GV42" s="30"/>
      <c r="GW42" s="30"/>
      <c r="GX42" s="30"/>
      <c r="GY42" s="30"/>
      <c r="GZ42" s="30"/>
      <c r="HA42" s="30"/>
      <c r="HB42" s="30"/>
      <c r="HC42" s="30"/>
      <c r="HD42" s="30"/>
      <c r="HE42" s="30"/>
      <c r="HF42" s="30"/>
      <c r="HG42" s="30"/>
      <c r="HH42" s="30"/>
      <c r="HI42" s="30"/>
      <c r="HJ42" s="30"/>
      <c r="HK42" s="30"/>
      <c r="HL42" s="30"/>
      <c r="HM42" s="30"/>
      <c r="HN42" s="30"/>
      <c r="HO42" s="30"/>
      <c r="HP42" s="30"/>
      <c r="HQ42" s="30"/>
      <c r="HR42" s="30"/>
      <c r="HS42" s="30"/>
      <c r="HT42" s="30"/>
      <c r="HU42" s="30"/>
      <c r="HV42" s="30"/>
      <c r="HW42" s="30"/>
      <c r="HX42" s="30"/>
      <c r="HY42" s="30"/>
      <c r="HZ42" s="30"/>
      <c r="IA42" s="30"/>
      <c r="IB42" s="30"/>
      <c r="IC42" s="30"/>
      <c r="ID42" s="30"/>
      <c r="IE42" s="30"/>
      <c r="IF42" s="30"/>
      <c r="IG42" s="30"/>
      <c r="IH42" s="30"/>
      <c r="II42" s="30"/>
      <c r="IJ42" s="30"/>
      <c r="IK42" s="30"/>
      <c r="IL42" s="30"/>
      <c r="IM42" s="30"/>
      <c r="IN42" s="30"/>
      <c r="IO42" s="30"/>
      <c r="IP42" s="30"/>
      <c r="IQ42" s="30"/>
      <c r="IR42" s="30"/>
      <c r="IS42" s="30"/>
      <c r="IT42" s="30"/>
      <c r="IU42" s="30"/>
    </row>
    <row r="43" spans="1:255">
      <c r="A43" s="30" t="s">
        <v>495</v>
      </c>
      <c r="B43" s="30" t="s">
        <v>929</v>
      </c>
      <c r="C43" s="316">
        <f>'64'!I28</f>
        <v>35405.084666666662</v>
      </c>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c r="BP43" s="30"/>
      <c r="BQ43" s="30"/>
      <c r="BR43" s="30"/>
      <c r="BS43" s="30"/>
      <c r="BT43" s="30"/>
      <c r="BU43" s="30"/>
      <c r="BV43" s="30"/>
      <c r="BW43" s="30"/>
      <c r="BX43" s="30"/>
      <c r="BY43" s="30"/>
      <c r="BZ43" s="30"/>
      <c r="CA43" s="30"/>
      <c r="CB43" s="30"/>
      <c r="CC43" s="30"/>
      <c r="CD43" s="30"/>
      <c r="CE43" s="30"/>
      <c r="CF43" s="30"/>
      <c r="CG43" s="30"/>
      <c r="CH43" s="30"/>
      <c r="CI43" s="30"/>
      <c r="CJ43" s="30"/>
      <c r="CK43" s="30"/>
      <c r="CL43" s="30"/>
      <c r="CM43" s="30"/>
      <c r="CN43" s="30"/>
      <c r="CO43" s="30"/>
      <c r="CP43" s="30"/>
      <c r="CQ43" s="30"/>
      <c r="CR43" s="30"/>
      <c r="CS43" s="30"/>
      <c r="CT43" s="30"/>
      <c r="CU43" s="30"/>
      <c r="CV43" s="30"/>
      <c r="CW43" s="30"/>
      <c r="CX43" s="30"/>
      <c r="CY43" s="30"/>
      <c r="CZ43" s="30"/>
      <c r="DA43" s="30"/>
      <c r="DB43" s="30"/>
      <c r="DC43" s="30"/>
      <c r="DD43" s="30"/>
      <c r="DE43" s="30"/>
      <c r="DF43" s="30"/>
      <c r="DG43" s="30"/>
      <c r="DH43" s="30"/>
      <c r="DI43" s="30"/>
      <c r="DJ43" s="30"/>
      <c r="DK43" s="30"/>
      <c r="DL43" s="30"/>
      <c r="DM43" s="30"/>
      <c r="DN43" s="30"/>
      <c r="DO43" s="30"/>
      <c r="DP43" s="30"/>
      <c r="DQ43" s="30"/>
      <c r="DR43" s="30"/>
      <c r="DS43" s="30"/>
      <c r="DT43" s="30"/>
      <c r="DU43" s="30"/>
      <c r="DV43" s="30"/>
      <c r="DW43" s="30"/>
      <c r="DX43" s="30"/>
      <c r="DY43" s="30"/>
      <c r="DZ43" s="30"/>
      <c r="EA43" s="30"/>
      <c r="EB43" s="30"/>
      <c r="EC43" s="30"/>
      <c r="ED43" s="30"/>
      <c r="EE43" s="30"/>
      <c r="EF43" s="30"/>
      <c r="EG43" s="30"/>
      <c r="EH43" s="30"/>
      <c r="EI43" s="30"/>
      <c r="EJ43" s="30"/>
      <c r="EK43" s="30"/>
      <c r="EL43" s="30"/>
      <c r="EM43" s="30"/>
      <c r="EN43" s="30"/>
      <c r="EO43" s="30"/>
      <c r="EP43" s="30"/>
      <c r="EQ43" s="30"/>
      <c r="ER43" s="30"/>
      <c r="ES43" s="30"/>
      <c r="ET43" s="30"/>
      <c r="EU43" s="30"/>
      <c r="EV43" s="30"/>
      <c r="EW43" s="30"/>
      <c r="EX43" s="30"/>
      <c r="EY43" s="30"/>
      <c r="EZ43" s="30"/>
      <c r="FA43" s="30"/>
      <c r="FB43" s="30"/>
      <c r="FC43" s="30"/>
      <c r="FD43" s="30"/>
      <c r="FE43" s="30"/>
      <c r="FF43" s="30"/>
      <c r="FG43" s="30"/>
      <c r="FH43" s="30"/>
      <c r="FI43" s="30"/>
      <c r="FJ43" s="30"/>
      <c r="FK43" s="30"/>
      <c r="FL43" s="30"/>
      <c r="FM43" s="30"/>
      <c r="FN43" s="30"/>
      <c r="FO43" s="30"/>
      <c r="FP43" s="30"/>
      <c r="FQ43" s="30"/>
      <c r="FR43" s="30"/>
      <c r="FS43" s="30"/>
      <c r="FT43" s="30"/>
      <c r="FU43" s="30"/>
      <c r="FV43" s="30"/>
      <c r="FW43" s="30"/>
      <c r="FX43" s="30"/>
      <c r="FY43" s="30"/>
      <c r="FZ43" s="30"/>
      <c r="GA43" s="30"/>
      <c r="GB43" s="30"/>
      <c r="GC43" s="30"/>
      <c r="GD43" s="30"/>
      <c r="GE43" s="30"/>
      <c r="GF43" s="30"/>
      <c r="GG43" s="30"/>
      <c r="GH43" s="30"/>
      <c r="GI43" s="30"/>
      <c r="GJ43" s="30"/>
      <c r="GK43" s="30"/>
      <c r="GL43" s="30"/>
      <c r="GM43" s="30"/>
      <c r="GN43" s="30"/>
      <c r="GO43" s="30"/>
      <c r="GP43" s="30"/>
      <c r="GQ43" s="30"/>
      <c r="GR43" s="30"/>
      <c r="GS43" s="30"/>
      <c r="GT43" s="30"/>
      <c r="GU43" s="30"/>
      <c r="GV43" s="30"/>
      <c r="GW43" s="30"/>
      <c r="GX43" s="30"/>
      <c r="GY43" s="30"/>
      <c r="GZ43" s="30"/>
      <c r="HA43" s="30"/>
      <c r="HB43" s="30"/>
      <c r="HC43" s="30"/>
      <c r="HD43" s="30"/>
      <c r="HE43" s="30"/>
      <c r="HF43" s="30"/>
      <c r="HG43" s="30"/>
      <c r="HH43" s="30"/>
      <c r="HI43" s="30"/>
      <c r="HJ43" s="30"/>
      <c r="HK43" s="30"/>
      <c r="HL43" s="30"/>
      <c r="HM43" s="30"/>
      <c r="HN43" s="30"/>
      <c r="HO43" s="30"/>
      <c r="HP43" s="30"/>
      <c r="HQ43" s="30"/>
      <c r="HR43" s="30"/>
      <c r="HS43" s="30"/>
      <c r="HT43" s="30"/>
      <c r="HU43" s="30"/>
      <c r="HV43" s="30"/>
      <c r="HW43" s="30"/>
      <c r="HX43" s="30"/>
      <c r="HY43" s="30"/>
      <c r="HZ43" s="30"/>
      <c r="IA43" s="30"/>
      <c r="IB43" s="30"/>
      <c r="IC43" s="30"/>
      <c r="ID43" s="30"/>
      <c r="IE43" s="30"/>
      <c r="IF43" s="30"/>
      <c r="IG43" s="30"/>
      <c r="IH43" s="30"/>
      <c r="II43" s="30"/>
      <c r="IJ43" s="30"/>
      <c r="IK43" s="30"/>
      <c r="IL43" s="30"/>
      <c r="IM43" s="30"/>
      <c r="IN43" s="30"/>
      <c r="IO43" s="30"/>
      <c r="IP43" s="30"/>
      <c r="IQ43" s="30"/>
      <c r="IR43" s="30"/>
      <c r="IS43" s="30"/>
      <c r="IT43" s="30"/>
      <c r="IU43" s="30"/>
    </row>
    <row r="44" spans="1:255">
      <c r="A44" s="30" t="s">
        <v>497</v>
      </c>
      <c r="B44" s="30" t="s">
        <v>930</v>
      </c>
      <c r="C44" s="316">
        <f>'64'!I29</f>
        <v>3759.8319999999999</v>
      </c>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c r="BD44" s="30"/>
      <c r="BE44" s="30"/>
      <c r="BF44" s="30"/>
      <c r="BG44" s="30"/>
      <c r="BH44" s="30"/>
      <c r="BI44" s="30"/>
      <c r="BJ44" s="30"/>
      <c r="BK44" s="30"/>
      <c r="BL44" s="30"/>
      <c r="BM44" s="30"/>
      <c r="BN44" s="30"/>
      <c r="BO44" s="30"/>
      <c r="BP44" s="30"/>
      <c r="BQ44" s="30"/>
      <c r="BR44" s="30"/>
      <c r="BS44" s="30"/>
      <c r="BT44" s="30"/>
      <c r="BU44" s="30"/>
      <c r="BV44" s="30"/>
      <c r="BW44" s="30"/>
      <c r="BX44" s="30"/>
      <c r="BY44" s="30"/>
      <c r="BZ44" s="30"/>
      <c r="CA44" s="30"/>
      <c r="CB44" s="30"/>
      <c r="CC44" s="30"/>
      <c r="CD44" s="30"/>
      <c r="CE44" s="30"/>
      <c r="CF44" s="30"/>
      <c r="CG44" s="30"/>
      <c r="CH44" s="30"/>
      <c r="CI44" s="30"/>
      <c r="CJ44" s="30"/>
      <c r="CK44" s="30"/>
      <c r="CL44" s="30"/>
      <c r="CM44" s="30"/>
      <c r="CN44" s="30"/>
      <c r="CO44" s="30"/>
      <c r="CP44" s="30"/>
      <c r="CQ44" s="30"/>
      <c r="CR44" s="30"/>
      <c r="CS44" s="30"/>
      <c r="CT44" s="30"/>
      <c r="CU44" s="30"/>
      <c r="CV44" s="30"/>
      <c r="CW44" s="30"/>
      <c r="CX44" s="30"/>
      <c r="CY44" s="30"/>
      <c r="CZ44" s="30"/>
      <c r="DA44" s="30"/>
      <c r="DB44" s="30"/>
      <c r="DC44" s="30"/>
      <c r="DD44" s="30"/>
      <c r="DE44" s="30"/>
      <c r="DF44" s="30"/>
      <c r="DG44" s="30"/>
      <c r="DH44" s="30"/>
      <c r="DI44" s="30"/>
      <c r="DJ44" s="30"/>
      <c r="DK44" s="30"/>
      <c r="DL44" s="30"/>
      <c r="DM44" s="30"/>
      <c r="DN44" s="30"/>
      <c r="DO44" s="30"/>
      <c r="DP44" s="30"/>
      <c r="DQ44" s="30"/>
      <c r="DR44" s="30"/>
      <c r="DS44" s="30"/>
      <c r="DT44" s="30"/>
      <c r="DU44" s="30"/>
      <c r="DV44" s="30"/>
      <c r="DW44" s="30"/>
      <c r="DX44" s="30"/>
      <c r="DY44" s="30"/>
      <c r="DZ44" s="30"/>
      <c r="EA44" s="30"/>
      <c r="EB44" s="30"/>
      <c r="EC44" s="30"/>
      <c r="ED44" s="30"/>
      <c r="EE44" s="30"/>
      <c r="EF44" s="30"/>
      <c r="EG44" s="30"/>
      <c r="EH44" s="30"/>
      <c r="EI44" s="30"/>
      <c r="EJ44" s="30"/>
      <c r="EK44" s="30"/>
      <c r="EL44" s="30"/>
      <c r="EM44" s="30"/>
      <c r="EN44" s="30"/>
      <c r="EO44" s="30"/>
      <c r="EP44" s="30"/>
      <c r="EQ44" s="30"/>
      <c r="ER44" s="30"/>
      <c r="ES44" s="30"/>
      <c r="ET44" s="30"/>
      <c r="EU44" s="30"/>
      <c r="EV44" s="30"/>
      <c r="EW44" s="30"/>
      <c r="EX44" s="30"/>
      <c r="EY44" s="30"/>
      <c r="EZ44" s="30"/>
      <c r="FA44" s="30"/>
      <c r="FB44" s="30"/>
      <c r="FC44" s="30"/>
      <c r="FD44" s="30"/>
      <c r="FE44" s="30"/>
      <c r="FF44" s="30"/>
      <c r="FG44" s="30"/>
      <c r="FH44" s="30"/>
      <c r="FI44" s="30"/>
      <c r="FJ44" s="30"/>
      <c r="FK44" s="30"/>
      <c r="FL44" s="30"/>
      <c r="FM44" s="30"/>
      <c r="FN44" s="30"/>
      <c r="FO44" s="30"/>
      <c r="FP44" s="30"/>
      <c r="FQ44" s="30"/>
      <c r="FR44" s="30"/>
      <c r="FS44" s="30"/>
      <c r="FT44" s="30"/>
      <c r="FU44" s="30"/>
      <c r="FV44" s="30"/>
      <c r="FW44" s="30"/>
      <c r="FX44" s="30"/>
      <c r="FY44" s="30"/>
      <c r="FZ44" s="30"/>
      <c r="GA44" s="30"/>
      <c r="GB44" s="30"/>
      <c r="GC44" s="30"/>
      <c r="GD44" s="30"/>
      <c r="GE44" s="30"/>
      <c r="GF44" s="30"/>
      <c r="GG44" s="30"/>
      <c r="GH44" s="30"/>
      <c r="GI44" s="30"/>
      <c r="GJ44" s="30"/>
      <c r="GK44" s="30"/>
      <c r="GL44" s="30"/>
      <c r="GM44" s="30"/>
      <c r="GN44" s="30"/>
      <c r="GO44" s="30"/>
      <c r="GP44" s="30"/>
      <c r="GQ44" s="30"/>
      <c r="GR44" s="30"/>
      <c r="GS44" s="30"/>
      <c r="GT44" s="30"/>
      <c r="GU44" s="30"/>
      <c r="GV44" s="30"/>
      <c r="GW44" s="30"/>
      <c r="GX44" s="30"/>
      <c r="GY44" s="30"/>
      <c r="GZ44" s="30"/>
      <c r="HA44" s="30"/>
      <c r="HB44" s="30"/>
      <c r="HC44" s="30"/>
      <c r="HD44" s="30"/>
      <c r="HE44" s="30"/>
      <c r="HF44" s="30"/>
      <c r="HG44" s="30"/>
      <c r="HH44" s="30"/>
      <c r="HI44" s="30"/>
      <c r="HJ44" s="30"/>
      <c r="HK44" s="30"/>
      <c r="HL44" s="30"/>
      <c r="HM44" s="30"/>
      <c r="HN44" s="30"/>
      <c r="HO44" s="30"/>
      <c r="HP44" s="30"/>
      <c r="HQ44" s="30"/>
      <c r="HR44" s="30"/>
      <c r="HS44" s="30"/>
      <c r="HT44" s="30"/>
      <c r="HU44" s="30"/>
      <c r="HV44" s="30"/>
      <c r="HW44" s="30"/>
      <c r="HX44" s="30"/>
      <c r="HY44" s="30"/>
      <c r="HZ44" s="30"/>
      <c r="IA44" s="30"/>
      <c r="IB44" s="30"/>
      <c r="IC44" s="30"/>
      <c r="ID44" s="30"/>
      <c r="IE44" s="30"/>
      <c r="IF44" s="30"/>
      <c r="IG44" s="30"/>
      <c r="IH44" s="30"/>
      <c r="II44" s="30"/>
      <c r="IJ44" s="30"/>
      <c r="IK44" s="30"/>
      <c r="IL44" s="30"/>
      <c r="IM44" s="30"/>
      <c r="IN44" s="30"/>
      <c r="IO44" s="30"/>
      <c r="IP44" s="30"/>
      <c r="IQ44" s="30"/>
      <c r="IR44" s="30"/>
      <c r="IS44" s="30"/>
      <c r="IT44" s="30"/>
      <c r="IU44" s="30"/>
    </row>
    <row r="45" spans="1:255">
      <c r="A45" s="30" t="s">
        <v>931</v>
      </c>
      <c r="B45" s="30" t="s">
        <v>932</v>
      </c>
      <c r="C45" s="316">
        <f>'64'!I30+'64'!I32</f>
        <v>0</v>
      </c>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c r="BD45" s="30"/>
      <c r="BE45" s="30"/>
      <c r="BF45" s="30"/>
      <c r="BG45" s="30"/>
      <c r="BH45" s="30"/>
      <c r="BI45" s="30"/>
      <c r="BJ45" s="30"/>
      <c r="BK45" s="30"/>
      <c r="BL45" s="30"/>
      <c r="BM45" s="30"/>
      <c r="BN45" s="30"/>
      <c r="BO45" s="30"/>
      <c r="BP45" s="30"/>
      <c r="BQ45" s="30"/>
      <c r="BR45" s="30"/>
      <c r="BS45" s="30"/>
      <c r="BT45" s="30"/>
      <c r="BU45" s="30"/>
      <c r="BV45" s="30"/>
      <c r="BW45" s="30"/>
      <c r="BX45" s="30"/>
      <c r="BY45" s="30"/>
      <c r="BZ45" s="30"/>
      <c r="CA45" s="30"/>
      <c r="CB45" s="30"/>
      <c r="CC45" s="30"/>
      <c r="CD45" s="30"/>
      <c r="CE45" s="30"/>
      <c r="CF45" s="30"/>
      <c r="CG45" s="30"/>
      <c r="CH45" s="30"/>
      <c r="CI45" s="30"/>
      <c r="CJ45" s="30"/>
      <c r="CK45" s="30"/>
      <c r="CL45" s="30"/>
      <c r="CM45" s="30"/>
      <c r="CN45" s="30"/>
      <c r="CO45" s="30"/>
      <c r="CP45" s="30"/>
      <c r="CQ45" s="30"/>
      <c r="CR45" s="30"/>
      <c r="CS45" s="30"/>
      <c r="CT45" s="30"/>
      <c r="CU45" s="30"/>
      <c r="CV45" s="30"/>
      <c r="CW45" s="30"/>
      <c r="CX45" s="30"/>
      <c r="CY45" s="30"/>
      <c r="CZ45" s="30"/>
      <c r="DA45" s="30"/>
      <c r="DB45" s="30"/>
      <c r="DC45" s="30"/>
      <c r="DD45" s="30"/>
      <c r="DE45" s="30"/>
      <c r="DF45" s="30"/>
      <c r="DG45" s="30"/>
      <c r="DH45" s="30"/>
      <c r="DI45" s="30"/>
      <c r="DJ45" s="30"/>
      <c r="DK45" s="30"/>
      <c r="DL45" s="30"/>
      <c r="DM45" s="30"/>
      <c r="DN45" s="30"/>
      <c r="DO45" s="30"/>
      <c r="DP45" s="30"/>
      <c r="DQ45" s="30"/>
      <c r="DR45" s="30"/>
      <c r="DS45" s="30"/>
      <c r="DT45" s="30"/>
      <c r="DU45" s="30"/>
      <c r="DV45" s="30"/>
      <c r="DW45" s="30"/>
      <c r="DX45" s="30"/>
      <c r="DY45" s="30"/>
      <c r="DZ45" s="30"/>
      <c r="EA45" s="30"/>
      <c r="EB45" s="30"/>
      <c r="EC45" s="30"/>
      <c r="ED45" s="30"/>
      <c r="EE45" s="30"/>
      <c r="EF45" s="30"/>
      <c r="EG45" s="30"/>
      <c r="EH45" s="30"/>
      <c r="EI45" s="30"/>
      <c r="EJ45" s="30"/>
      <c r="EK45" s="30"/>
      <c r="EL45" s="30"/>
      <c r="EM45" s="30"/>
      <c r="EN45" s="30"/>
      <c r="EO45" s="30"/>
      <c r="EP45" s="30"/>
      <c r="EQ45" s="30"/>
      <c r="ER45" s="30"/>
      <c r="ES45" s="30"/>
      <c r="ET45" s="30"/>
      <c r="EU45" s="30"/>
      <c r="EV45" s="30"/>
      <c r="EW45" s="30"/>
      <c r="EX45" s="30"/>
      <c r="EY45" s="30"/>
      <c r="EZ45" s="30"/>
      <c r="FA45" s="30"/>
      <c r="FB45" s="30"/>
      <c r="FC45" s="30"/>
      <c r="FD45" s="30"/>
      <c r="FE45" s="30"/>
      <c r="FF45" s="30"/>
      <c r="FG45" s="30"/>
      <c r="FH45" s="30"/>
      <c r="FI45" s="30"/>
      <c r="FJ45" s="30"/>
      <c r="FK45" s="30"/>
      <c r="FL45" s="30"/>
      <c r="FM45" s="30"/>
      <c r="FN45" s="30"/>
      <c r="FO45" s="30"/>
      <c r="FP45" s="30"/>
      <c r="FQ45" s="30"/>
      <c r="FR45" s="30"/>
      <c r="FS45" s="30"/>
      <c r="FT45" s="30"/>
      <c r="FU45" s="30"/>
      <c r="FV45" s="30"/>
      <c r="FW45" s="30"/>
      <c r="FX45" s="30"/>
      <c r="FY45" s="30"/>
      <c r="FZ45" s="30"/>
      <c r="GA45" s="30"/>
      <c r="GB45" s="30"/>
      <c r="GC45" s="30"/>
      <c r="GD45" s="30"/>
      <c r="GE45" s="30"/>
      <c r="GF45" s="30"/>
      <c r="GG45" s="30"/>
      <c r="GH45" s="30"/>
      <c r="GI45" s="30"/>
      <c r="GJ45" s="30"/>
      <c r="GK45" s="30"/>
      <c r="GL45" s="30"/>
      <c r="GM45" s="30"/>
      <c r="GN45" s="30"/>
      <c r="GO45" s="30"/>
      <c r="GP45" s="30"/>
      <c r="GQ45" s="30"/>
      <c r="GR45" s="30"/>
      <c r="GS45" s="30"/>
      <c r="GT45" s="30"/>
      <c r="GU45" s="30"/>
      <c r="GV45" s="30"/>
      <c r="GW45" s="30"/>
      <c r="GX45" s="30"/>
      <c r="GY45" s="30"/>
      <c r="GZ45" s="30"/>
      <c r="HA45" s="30"/>
      <c r="HB45" s="30"/>
      <c r="HC45" s="30"/>
      <c r="HD45" s="30"/>
      <c r="HE45" s="30"/>
      <c r="HF45" s="30"/>
      <c r="HG45" s="30"/>
      <c r="HH45" s="30"/>
      <c r="HI45" s="30"/>
      <c r="HJ45" s="30"/>
      <c r="HK45" s="30"/>
      <c r="HL45" s="30"/>
      <c r="HM45" s="30"/>
      <c r="HN45" s="30"/>
      <c r="HO45" s="30"/>
      <c r="HP45" s="30"/>
      <c r="HQ45" s="30"/>
      <c r="HR45" s="30"/>
      <c r="HS45" s="30"/>
      <c r="HT45" s="30"/>
      <c r="HU45" s="30"/>
      <c r="HV45" s="30"/>
      <c r="HW45" s="30"/>
      <c r="HX45" s="30"/>
      <c r="HY45" s="30"/>
      <c r="HZ45" s="30"/>
      <c r="IA45" s="30"/>
      <c r="IB45" s="30"/>
      <c r="IC45" s="30"/>
      <c r="ID45" s="30"/>
      <c r="IE45" s="30"/>
      <c r="IF45" s="30"/>
      <c r="IG45" s="30"/>
      <c r="IH45" s="30"/>
      <c r="II45" s="30"/>
      <c r="IJ45" s="30"/>
      <c r="IK45" s="30"/>
      <c r="IL45" s="30"/>
      <c r="IM45" s="30"/>
      <c r="IN45" s="30"/>
      <c r="IO45" s="30"/>
      <c r="IP45" s="30"/>
      <c r="IQ45" s="30"/>
      <c r="IR45" s="30"/>
      <c r="IS45" s="30"/>
      <c r="IT45" s="30"/>
      <c r="IU45" s="30"/>
    </row>
    <row r="46" spans="1:255">
      <c r="A46" s="30" t="s">
        <v>933</v>
      </c>
      <c r="B46" s="30" t="s">
        <v>480</v>
      </c>
      <c r="C46" s="316">
        <f>SUM(C42:C45)</f>
        <v>489281.74999999994</v>
      </c>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c r="BS46" s="30"/>
      <c r="BT46" s="30"/>
      <c r="BU46" s="30"/>
      <c r="BV46" s="30"/>
      <c r="BW46" s="30"/>
      <c r="BX46" s="30"/>
      <c r="BY46" s="30"/>
      <c r="BZ46" s="30"/>
      <c r="CA46" s="30"/>
      <c r="CB46" s="30"/>
      <c r="CC46" s="30"/>
      <c r="CD46" s="30"/>
      <c r="CE46" s="30"/>
      <c r="CF46" s="30"/>
      <c r="CG46" s="30"/>
      <c r="CH46" s="30"/>
      <c r="CI46" s="30"/>
      <c r="CJ46" s="30"/>
      <c r="CK46" s="30"/>
      <c r="CL46" s="30"/>
      <c r="CM46" s="30"/>
      <c r="CN46" s="30"/>
      <c r="CO46" s="30"/>
      <c r="CP46" s="30"/>
      <c r="CQ46" s="30"/>
      <c r="CR46" s="30"/>
      <c r="CS46" s="30"/>
      <c r="CT46" s="30"/>
      <c r="CU46" s="30"/>
      <c r="CV46" s="30"/>
      <c r="CW46" s="30"/>
      <c r="CX46" s="30"/>
      <c r="CY46" s="30"/>
      <c r="CZ46" s="30"/>
      <c r="DA46" s="30"/>
      <c r="DB46" s="30"/>
      <c r="DC46" s="30"/>
      <c r="DD46" s="30"/>
      <c r="DE46" s="30"/>
      <c r="DF46" s="30"/>
      <c r="DG46" s="30"/>
      <c r="DH46" s="30"/>
      <c r="DI46" s="30"/>
      <c r="DJ46" s="30"/>
      <c r="DK46" s="30"/>
      <c r="DL46" s="30"/>
      <c r="DM46" s="30"/>
      <c r="DN46" s="30"/>
      <c r="DO46" s="30"/>
      <c r="DP46" s="30"/>
      <c r="DQ46" s="30"/>
      <c r="DR46" s="30"/>
      <c r="DS46" s="30"/>
      <c r="DT46" s="30"/>
      <c r="DU46" s="30"/>
      <c r="DV46" s="30"/>
      <c r="DW46" s="30"/>
      <c r="DX46" s="30"/>
      <c r="DY46" s="30"/>
      <c r="DZ46" s="30"/>
      <c r="EA46" s="30"/>
      <c r="EB46" s="30"/>
      <c r="EC46" s="30"/>
      <c r="ED46" s="30"/>
      <c r="EE46" s="30"/>
      <c r="EF46" s="30"/>
      <c r="EG46" s="30"/>
      <c r="EH46" s="30"/>
      <c r="EI46" s="30"/>
      <c r="EJ46" s="30"/>
      <c r="EK46" s="30"/>
      <c r="EL46" s="30"/>
      <c r="EM46" s="30"/>
      <c r="EN46" s="30"/>
      <c r="EO46" s="30"/>
      <c r="EP46" s="30"/>
      <c r="EQ46" s="30"/>
      <c r="ER46" s="30"/>
      <c r="ES46" s="30"/>
      <c r="ET46" s="30"/>
      <c r="EU46" s="30"/>
      <c r="EV46" s="30"/>
      <c r="EW46" s="30"/>
      <c r="EX46" s="30"/>
      <c r="EY46" s="30"/>
      <c r="EZ46" s="30"/>
      <c r="FA46" s="30"/>
      <c r="FB46" s="30"/>
      <c r="FC46" s="30"/>
      <c r="FD46" s="30"/>
      <c r="FE46" s="30"/>
      <c r="FF46" s="30"/>
      <c r="FG46" s="30"/>
      <c r="FH46" s="30"/>
      <c r="FI46" s="30"/>
      <c r="FJ46" s="30"/>
      <c r="FK46" s="30"/>
      <c r="FL46" s="30"/>
      <c r="FM46" s="30"/>
      <c r="FN46" s="30"/>
      <c r="FO46" s="30"/>
      <c r="FP46" s="30"/>
      <c r="FQ46" s="30"/>
      <c r="FR46" s="30"/>
      <c r="FS46" s="30"/>
      <c r="FT46" s="30"/>
      <c r="FU46" s="30"/>
      <c r="FV46" s="30"/>
      <c r="FW46" s="30"/>
      <c r="FX46" s="30"/>
      <c r="FY46" s="30"/>
      <c r="FZ46" s="30"/>
      <c r="GA46" s="30"/>
      <c r="GB46" s="30"/>
      <c r="GC46" s="30"/>
      <c r="GD46" s="30"/>
      <c r="GE46" s="30"/>
      <c r="GF46" s="30"/>
      <c r="GG46" s="30"/>
      <c r="GH46" s="30"/>
      <c r="GI46" s="30"/>
      <c r="GJ46" s="30"/>
      <c r="GK46" s="30"/>
      <c r="GL46" s="30"/>
      <c r="GM46" s="30"/>
      <c r="GN46" s="30"/>
      <c r="GO46" s="30"/>
      <c r="GP46" s="30"/>
      <c r="GQ46" s="30"/>
      <c r="GR46" s="30"/>
      <c r="GS46" s="30"/>
      <c r="GT46" s="30"/>
      <c r="GU46" s="30"/>
      <c r="GV46" s="30"/>
      <c r="GW46" s="30"/>
      <c r="GX46" s="30"/>
      <c r="GY46" s="30"/>
      <c r="GZ46" s="30"/>
      <c r="HA46" s="30"/>
      <c r="HB46" s="30"/>
      <c r="HC46" s="30"/>
      <c r="HD46" s="30"/>
      <c r="HE46" s="30"/>
      <c r="HF46" s="30"/>
      <c r="HG46" s="30"/>
      <c r="HH46" s="30"/>
      <c r="HI46" s="30"/>
      <c r="HJ46" s="30"/>
      <c r="HK46" s="30"/>
      <c r="HL46" s="30"/>
      <c r="HM46" s="30"/>
      <c r="HN46" s="30"/>
      <c r="HO46" s="30"/>
      <c r="HP46" s="30"/>
      <c r="HQ46" s="30"/>
      <c r="HR46" s="30"/>
      <c r="HS46" s="30"/>
      <c r="HT46" s="30"/>
      <c r="HU46" s="30"/>
      <c r="HV46" s="30"/>
      <c r="HW46" s="30"/>
      <c r="HX46" s="30"/>
      <c r="HY46" s="30"/>
      <c r="HZ46" s="30"/>
      <c r="IA46" s="30"/>
      <c r="IB46" s="30"/>
      <c r="IC46" s="30"/>
      <c r="ID46" s="30"/>
      <c r="IE46" s="30"/>
      <c r="IF46" s="30"/>
      <c r="IG46" s="30"/>
      <c r="IH46" s="30"/>
      <c r="II46" s="30"/>
      <c r="IJ46" s="30"/>
      <c r="IK46" s="30"/>
      <c r="IL46" s="30"/>
      <c r="IM46" s="30"/>
      <c r="IN46" s="30"/>
      <c r="IO46" s="30"/>
      <c r="IP46" s="30"/>
      <c r="IQ46" s="30"/>
      <c r="IR46" s="30"/>
      <c r="IS46" s="30"/>
      <c r="IT46" s="30"/>
      <c r="IU46" s="30"/>
    </row>
    <row r="47" spans="1:255">
      <c r="A47" s="30" t="s">
        <v>934</v>
      </c>
      <c r="B47" s="30" t="s">
        <v>935</v>
      </c>
      <c r="C47" s="316">
        <f>'64'!I31</f>
        <v>28.833333333333332</v>
      </c>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c r="BD47" s="30"/>
      <c r="BE47" s="30"/>
      <c r="BF47" s="30"/>
      <c r="BG47" s="30"/>
      <c r="BH47" s="30"/>
      <c r="BI47" s="30"/>
      <c r="BJ47" s="30"/>
      <c r="BK47" s="30"/>
      <c r="BL47" s="30"/>
      <c r="BM47" s="30"/>
      <c r="BN47" s="30"/>
      <c r="BO47" s="30"/>
      <c r="BP47" s="30"/>
      <c r="BQ47" s="30"/>
      <c r="BR47" s="30"/>
      <c r="BS47" s="30"/>
      <c r="BT47" s="30"/>
      <c r="BU47" s="30"/>
      <c r="BV47" s="30"/>
      <c r="BW47" s="30"/>
      <c r="BX47" s="30"/>
      <c r="BY47" s="30"/>
      <c r="BZ47" s="30"/>
      <c r="CA47" s="30"/>
      <c r="CB47" s="30"/>
      <c r="CC47" s="30"/>
      <c r="CD47" s="30"/>
      <c r="CE47" s="30"/>
      <c r="CF47" s="30"/>
      <c r="CG47" s="30"/>
      <c r="CH47" s="30"/>
      <c r="CI47" s="30"/>
      <c r="CJ47" s="30"/>
      <c r="CK47" s="30"/>
      <c r="CL47" s="30"/>
      <c r="CM47" s="30"/>
      <c r="CN47" s="30"/>
      <c r="CO47" s="30"/>
      <c r="CP47" s="30"/>
      <c r="CQ47" s="30"/>
      <c r="CR47" s="30"/>
      <c r="CS47" s="30"/>
      <c r="CT47" s="30"/>
      <c r="CU47" s="30"/>
      <c r="CV47" s="30"/>
      <c r="CW47" s="30"/>
      <c r="CX47" s="30"/>
      <c r="CY47" s="30"/>
      <c r="CZ47" s="30"/>
      <c r="DA47" s="30"/>
      <c r="DB47" s="30"/>
      <c r="DC47" s="30"/>
      <c r="DD47" s="30"/>
      <c r="DE47" s="30"/>
      <c r="DF47" s="30"/>
      <c r="DG47" s="30"/>
      <c r="DH47" s="30"/>
      <c r="DI47" s="30"/>
      <c r="DJ47" s="30"/>
      <c r="DK47" s="30"/>
      <c r="DL47" s="30"/>
      <c r="DM47" s="30"/>
      <c r="DN47" s="30"/>
      <c r="DO47" s="30"/>
      <c r="DP47" s="30"/>
      <c r="DQ47" s="30"/>
      <c r="DR47" s="30"/>
      <c r="DS47" s="30"/>
      <c r="DT47" s="30"/>
      <c r="DU47" s="30"/>
      <c r="DV47" s="30"/>
      <c r="DW47" s="30"/>
      <c r="DX47" s="30"/>
      <c r="DY47" s="30"/>
      <c r="DZ47" s="30"/>
      <c r="EA47" s="30"/>
      <c r="EB47" s="30"/>
      <c r="EC47" s="30"/>
      <c r="ED47" s="30"/>
      <c r="EE47" s="30"/>
      <c r="EF47" s="30"/>
      <c r="EG47" s="30"/>
      <c r="EH47" s="30"/>
      <c r="EI47" s="30"/>
      <c r="EJ47" s="30"/>
      <c r="EK47" s="30"/>
      <c r="EL47" s="30"/>
      <c r="EM47" s="30"/>
      <c r="EN47" s="30"/>
      <c r="EO47" s="30"/>
      <c r="EP47" s="30"/>
      <c r="EQ47" s="30"/>
      <c r="ER47" s="30"/>
      <c r="ES47" s="30"/>
      <c r="ET47" s="30"/>
      <c r="EU47" s="30"/>
      <c r="EV47" s="30"/>
      <c r="EW47" s="30"/>
      <c r="EX47" s="30"/>
      <c r="EY47" s="30"/>
      <c r="EZ47" s="30"/>
      <c r="FA47" s="30"/>
      <c r="FB47" s="30"/>
      <c r="FC47" s="30"/>
      <c r="FD47" s="30"/>
      <c r="FE47" s="30"/>
      <c r="FF47" s="30"/>
      <c r="FG47" s="30"/>
      <c r="FH47" s="30"/>
      <c r="FI47" s="30"/>
      <c r="FJ47" s="30"/>
      <c r="FK47" s="30"/>
      <c r="FL47" s="30"/>
      <c r="FM47" s="30"/>
      <c r="FN47" s="30"/>
      <c r="FO47" s="30"/>
      <c r="FP47" s="30"/>
      <c r="FQ47" s="30"/>
      <c r="FR47" s="30"/>
      <c r="FS47" s="30"/>
      <c r="FT47" s="30"/>
      <c r="FU47" s="30"/>
      <c r="FV47" s="30"/>
      <c r="FW47" s="30"/>
      <c r="FX47" s="30"/>
      <c r="FY47" s="30"/>
      <c r="FZ47" s="30"/>
      <c r="GA47" s="30"/>
      <c r="GB47" s="30"/>
      <c r="GC47" s="30"/>
      <c r="GD47" s="30"/>
      <c r="GE47" s="30"/>
      <c r="GF47" s="30"/>
      <c r="GG47" s="30"/>
      <c r="GH47" s="30"/>
      <c r="GI47" s="30"/>
      <c r="GJ47" s="30"/>
      <c r="GK47" s="30"/>
      <c r="GL47" s="30"/>
      <c r="GM47" s="30"/>
      <c r="GN47" s="30"/>
      <c r="GO47" s="30"/>
      <c r="GP47" s="30"/>
      <c r="GQ47" s="30"/>
      <c r="GR47" s="30"/>
      <c r="GS47" s="30"/>
      <c r="GT47" s="30"/>
      <c r="GU47" s="30"/>
      <c r="GV47" s="30"/>
      <c r="GW47" s="30"/>
      <c r="GX47" s="30"/>
      <c r="GY47" s="30"/>
      <c r="GZ47" s="30"/>
      <c r="HA47" s="30"/>
      <c r="HB47" s="30"/>
      <c r="HC47" s="30"/>
      <c r="HD47" s="30"/>
      <c r="HE47" s="30"/>
      <c r="HF47" s="30"/>
      <c r="HG47" s="30"/>
      <c r="HH47" s="30"/>
      <c r="HI47" s="30"/>
      <c r="HJ47" s="30"/>
      <c r="HK47" s="30"/>
      <c r="HL47" s="30"/>
      <c r="HM47" s="30"/>
      <c r="HN47" s="30"/>
      <c r="HO47" s="30"/>
      <c r="HP47" s="30"/>
      <c r="HQ47" s="30"/>
      <c r="HR47" s="30"/>
      <c r="HS47" s="30"/>
      <c r="HT47" s="30"/>
      <c r="HU47" s="30"/>
      <c r="HV47" s="30"/>
      <c r="HW47" s="30"/>
      <c r="HX47" s="30"/>
      <c r="HY47" s="30"/>
      <c r="HZ47" s="30"/>
      <c r="IA47" s="30"/>
      <c r="IB47" s="30"/>
      <c r="IC47" s="30"/>
      <c r="ID47" s="30"/>
      <c r="IE47" s="30"/>
      <c r="IF47" s="30"/>
      <c r="IG47" s="30"/>
      <c r="IH47" s="30"/>
      <c r="II47" s="30"/>
      <c r="IJ47" s="30"/>
      <c r="IK47" s="30"/>
      <c r="IL47" s="30"/>
      <c r="IM47" s="30"/>
      <c r="IN47" s="30"/>
      <c r="IO47" s="30"/>
      <c r="IP47" s="30"/>
      <c r="IQ47" s="30"/>
      <c r="IR47" s="30"/>
      <c r="IS47" s="30"/>
      <c r="IT47" s="30"/>
      <c r="IU47" s="30"/>
    </row>
    <row r="48" spans="1:255">
      <c r="A48" s="30"/>
      <c r="B48" s="30"/>
      <c r="C48" s="316"/>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c r="BD48" s="30"/>
      <c r="BE48" s="30"/>
      <c r="BF48" s="30"/>
      <c r="BG48" s="30"/>
      <c r="BH48" s="30"/>
      <c r="BI48" s="30"/>
      <c r="BJ48" s="30"/>
      <c r="BK48" s="30"/>
      <c r="BL48" s="30"/>
      <c r="BM48" s="30"/>
      <c r="BN48" s="30"/>
      <c r="BO48" s="30"/>
      <c r="BP48" s="30"/>
      <c r="BQ48" s="30"/>
      <c r="BR48" s="30"/>
      <c r="BS48" s="30"/>
      <c r="BT48" s="30"/>
      <c r="BU48" s="30"/>
      <c r="BV48" s="30"/>
      <c r="BW48" s="30"/>
      <c r="BX48" s="30"/>
      <c r="BY48" s="30"/>
      <c r="BZ48" s="30"/>
      <c r="CA48" s="30"/>
      <c r="CB48" s="30"/>
      <c r="CC48" s="30"/>
      <c r="CD48" s="30"/>
      <c r="CE48" s="30"/>
      <c r="CF48" s="30"/>
      <c r="CG48" s="30"/>
      <c r="CH48" s="30"/>
      <c r="CI48" s="30"/>
      <c r="CJ48" s="30"/>
      <c r="CK48" s="30"/>
      <c r="CL48" s="30"/>
      <c r="CM48" s="30"/>
      <c r="CN48" s="30"/>
      <c r="CO48" s="30"/>
      <c r="CP48" s="30"/>
      <c r="CQ48" s="30"/>
      <c r="CR48" s="30"/>
      <c r="CS48" s="30"/>
      <c r="CT48" s="30"/>
      <c r="CU48" s="30"/>
      <c r="CV48" s="30"/>
      <c r="CW48" s="30"/>
      <c r="CX48" s="30"/>
      <c r="CY48" s="30"/>
      <c r="CZ48" s="30"/>
      <c r="DA48" s="30"/>
      <c r="DB48" s="30"/>
      <c r="DC48" s="30"/>
      <c r="DD48" s="30"/>
      <c r="DE48" s="30"/>
      <c r="DF48" s="30"/>
      <c r="DG48" s="30"/>
      <c r="DH48" s="30"/>
      <c r="DI48" s="30"/>
      <c r="DJ48" s="30"/>
      <c r="DK48" s="30"/>
      <c r="DL48" s="30"/>
      <c r="DM48" s="30"/>
      <c r="DN48" s="30"/>
      <c r="DO48" s="30"/>
      <c r="DP48" s="30"/>
      <c r="DQ48" s="30"/>
      <c r="DR48" s="30"/>
      <c r="DS48" s="30"/>
      <c r="DT48" s="30"/>
      <c r="DU48" s="30"/>
      <c r="DV48" s="30"/>
      <c r="DW48" s="30"/>
      <c r="DX48" s="30"/>
      <c r="DY48" s="30"/>
      <c r="DZ48" s="30"/>
      <c r="EA48" s="30"/>
      <c r="EB48" s="30"/>
      <c r="EC48" s="30"/>
      <c r="ED48" s="30"/>
      <c r="EE48" s="30"/>
      <c r="EF48" s="30"/>
      <c r="EG48" s="30"/>
      <c r="EH48" s="30"/>
      <c r="EI48" s="30"/>
      <c r="EJ48" s="30"/>
      <c r="EK48" s="30"/>
      <c r="EL48" s="30"/>
      <c r="EM48" s="30"/>
      <c r="EN48" s="30"/>
      <c r="EO48" s="30"/>
      <c r="EP48" s="30"/>
      <c r="EQ48" s="30"/>
      <c r="ER48" s="30"/>
      <c r="ES48" s="30"/>
      <c r="ET48" s="30"/>
      <c r="EU48" s="30"/>
      <c r="EV48" s="30"/>
      <c r="EW48" s="30"/>
      <c r="EX48" s="30"/>
      <c r="EY48" s="30"/>
      <c r="EZ48" s="30"/>
      <c r="FA48" s="30"/>
      <c r="FB48" s="30"/>
      <c r="FC48" s="30"/>
      <c r="FD48" s="30"/>
      <c r="FE48" s="30"/>
      <c r="FF48" s="30"/>
      <c r="FG48" s="30"/>
      <c r="FH48" s="30"/>
      <c r="FI48" s="30"/>
      <c r="FJ48" s="30"/>
      <c r="FK48" s="30"/>
      <c r="FL48" s="30"/>
      <c r="FM48" s="30"/>
      <c r="FN48" s="30"/>
      <c r="FO48" s="30"/>
      <c r="FP48" s="30"/>
      <c r="FQ48" s="30"/>
      <c r="FR48" s="30"/>
      <c r="FS48" s="30"/>
      <c r="FT48" s="30"/>
      <c r="FU48" s="30"/>
      <c r="FV48" s="30"/>
      <c r="FW48" s="30"/>
      <c r="FX48" s="30"/>
      <c r="FY48" s="30"/>
      <c r="FZ48" s="30"/>
      <c r="GA48" s="30"/>
      <c r="GB48" s="30"/>
      <c r="GC48" s="30"/>
      <c r="GD48" s="30"/>
      <c r="GE48" s="30"/>
      <c r="GF48" s="30"/>
      <c r="GG48" s="30"/>
      <c r="GH48" s="30"/>
      <c r="GI48" s="30"/>
      <c r="GJ48" s="30"/>
      <c r="GK48" s="30"/>
      <c r="GL48" s="30"/>
      <c r="GM48" s="30"/>
      <c r="GN48" s="30"/>
      <c r="GO48" s="30"/>
      <c r="GP48" s="30"/>
      <c r="GQ48" s="30"/>
      <c r="GR48" s="30"/>
      <c r="GS48" s="30"/>
      <c r="GT48" s="30"/>
      <c r="GU48" s="30"/>
      <c r="GV48" s="30"/>
      <c r="GW48" s="30"/>
      <c r="GX48" s="30"/>
      <c r="GY48" s="30"/>
      <c r="GZ48" s="30"/>
      <c r="HA48" s="30"/>
      <c r="HB48" s="30"/>
      <c r="HC48" s="30"/>
      <c r="HD48" s="30"/>
      <c r="HE48" s="30"/>
      <c r="HF48" s="30"/>
      <c r="HG48" s="30"/>
      <c r="HH48" s="30"/>
      <c r="HI48" s="30"/>
      <c r="HJ48" s="30"/>
      <c r="HK48" s="30"/>
      <c r="HL48" s="30"/>
      <c r="HM48" s="30"/>
      <c r="HN48" s="30"/>
      <c r="HO48" s="30"/>
      <c r="HP48" s="30"/>
      <c r="HQ48" s="30"/>
      <c r="HR48" s="30"/>
      <c r="HS48" s="30"/>
      <c r="HT48" s="30"/>
      <c r="HU48" s="30"/>
      <c r="HV48" s="30"/>
      <c r="HW48" s="30"/>
      <c r="HX48" s="30"/>
      <c r="HY48" s="30"/>
      <c r="HZ48" s="30"/>
      <c r="IA48" s="30"/>
      <c r="IB48" s="30"/>
      <c r="IC48" s="30"/>
      <c r="ID48" s="30"/>
      <c r="IE48" s="30"/>
      <c r="IF48" s="30"/>
      <c r="IG48" s="30"/>
      <c r="IH48" s="30"/>
      <c r="II48" s="30"/>
      <c r="IJ48" s="30"/>
      <c r="IK48" s="30"/>
      <c r="IL48" s="30"/>
      <c r="IM48" s="30"/>
      <c r="IN48" s="30"/>
      <c r="IO48" s="30"/>
      <c r="IP48" s="30"/>
      <c r="IQ48" s="30"/>
      <c r="IR48" s="30"/>
      <c r="IS48" s="30"/>
      <c r="IT48" s="30"/>
      <c r="IU48" s="30"/>
    </row>
    <row r="49" spans="1:255" ht="15.75">
      <c r="A49" s="476" t="s">
        <v>936</v>
      </c>
      <c r="B49" s="475" t="s">
        <v>937</v>
      </c>
      <c r="C49" s="316">
        <f>C46+C47</f>
        <v>489310.58333333326</v>
      </c>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c r="BI49" s="30"/>
      <c r="BJ49" s="30"/>
      <c r="BK49" s="30"/>
      <c r="BL49" s="30"/>
      <c r="BM49" s="30"/>
      <c r="BN49" s="30"/>
      <c r="BO49" s="30"/>
      <c r="BP49" s="30"/>
      <c r="BQ49" s="30"/>
      <c r="BR49" s="30"/>
      <c r="BS49" s="30"/>
      <c r="BT49" s="30"/>
      <c r="BU49" s="30"/>
      <c r="BV49" s="30"/>
      <c r="BW49" s="30"/>
      <c r="BX49" s="30"/>
      <c r="BY49" s="30"/>
      <c r="BZ49" s="30"/>
      <c r="CA49" s="30"/>
      <c r="CB49" s="30"/>
      <c r="CC49" s="30"/>
      <c r="CD49" s="30"/>
      <c r="CE49" s="30"/>
      <c r="CF49" s="30"/>
      <c r="CG49" s="30"/>
      <c r="CH49" s="30"/>
      <c r="CI49" s="30"/>
      <c r="CJ49" s="30"/>
      <c r="CK49" s="30"/>
      <c r="CL49" s="30"/>
      <c r="CM49" s="30"/>
      <c r="CN49" s="30"/>
      <c r="CO49" s="30"/>
      <c r="CP49" s="30"/>
      <c r="CQ49" s="30"/>
      <c r="CR49" s="30"/>
      <c r="CS49" s="30"/>
      <c r="CT49" s="30"/>
      <c r="CU49" s="30"/>
      <c r="CV49" s="30"/>
      <c r="CW49" s="30"/>
      <c r="CX49" s="30"/>
      <c r="CY49" s="30"/>
      <c r="CZ49" s="30"/>
      <c r="DA49" s="30"/>
      <c r="DB49" s="30"/>
      <c r="DC49" s="30"/>
      <c r="DD49" s="30"/>
      <c r="DE49" s="30"/>
      <c r="DF49" s="30"/>
      <c r="DG49" s="30"/>
      <c r="DH49" s="30"/>
      <c r="DI49" s="30"/>
      <c r="DJ49" s="30"/>
      <c r="DK49" s="30"/>
      <c r="DL49" s="30"/>
      <c r="DM49" s="30"/>
      <c r="DN49" s="30"/>
      <c r="DO49" s="30"/>
      <c r="DP49" s="30"/>
      <c r="DQ49" s="30"/>
      <c r="DR49" s="30"/>
      <c r="DS49" s="30"/>
      <c r="DT49" s="30"/>
      <c r="DU49" s="30"/>
      <c r="DV49" s="30"/>
      <c r="DW49" s="30"/>
      <c r="DX49" s="30"/>
      <c r="DY49" s="30"/>
      <c r="DZ49" s="30"/>
      <c r="EA49" s="30"/>
      <c r="EB49" s="30"/>
      <c r="EC49" s="30"/>
      <c r="ED49" s="30"/>
      <c r="EE49" s="30"/>
      <c r="EF49" s="30"/>
      <c r="EG49" s="30"/>
      <c r="EH49" s="30"/>
      <c r="EI49" s="30"/>
      <c r="EJ49" s="30"/>
      <c r="EK49" s="30"/>
      <c r="EL49" s="30"/>
      <c r="EM49" s="30"/>
      <c r="EN49" s="30"/>
      <c r="EO49" s="30"/>
      <c r="EP49" s="30"/>
      <c r="EQ49" s="30"/>
      <c r="ER49" s="30"/>
      <c r="ES49" s="30"/>
      <c r="ET49" s="30"/>
      <c r="EU49" s="30"/>
      <c r="EV49" s="30"/>
      <c r="EW49" s="30"/>
      <c r="EX49" s="30"/>
      <c r="EY49" s="30"/>
      <c r="EZ49" s="30"/>
      <c r="FA49" s="30"/>
      <c r="FB49" s="30"/>
      <c r="FC49" s="30"/>
      <c r="FD49" s="30"/>
      <c r="FE49" s="30"/>
      <c r="FF49" s="30"/>
      <c r="FG49" s="30"/>
      <c r="FH49" s="30"/>
      <c r="FI49" s="30"/>
      <c r="FJ49" s="30"/>
      <c r="FK49" s="30"/>
      <c r="FL49" s="30"/>
      <c r="FM49" s="30"/>
      <c r="FN49" s="30"/>
      <c r="FO49" s="30"/>
      <c r="FP49" s="30"/>
      <c r="FQ49" s="30"/>
      <c r="FR49" s="30"/>
      <c r="FS49" s="30"/>
      <c r="FT49" s="30"/>
      <c r="FU49" s="30"/>
      <c r="FV49" s="30"/>
      <c r="FW49" s="30"/>
      <c r="FX49" s="30"/>
      <c r="FY49" s="30"/>
      <c r="FZ49" s="30"/>
      <c r="GA49" s="30"/>
      <c r="GB49" s="30"/>
      <c r="GC49" s="30"/>
      <c r="GD49" s="30"/>
      <c r="GE49" s="30"/>
      <c r="GF49" s="30"/>
      <c r="GG49" s="30"/>
      <c r="GH49" s="30"/>
      <c r="GI49" s="30"/>
      <c r="GJ49" s="30"/>
      <c r="GK49" s="30"/>
      <c r="GL49" s="30"/>
      <c r="GM49" s="30"/>
      <c r="GN49" s="30"/>
      <c r="GO49" s="30"/>
      <c r="GP49" s="30"/>
      <c r="GQ49" s="30"/>
      <c r="GR49" s="30"/>
      <c r="GS49" s="30"/>
      <c r="GT49" s="30"/>
      <c r="GU49" s="30"/>
      <c r="GV49" s="30"/>
      <c r="GW49" s="30"/>
      <c r="GX49" s="30"/>
      <c r="GY49" s="30"/>
      <c r="GZ49" s="30"/>
      <c r="HA49" s="30"/>
      <c r="HB49" s="30"/>
      <c r="HC49" s="30"/>
      <c r="HD49" s="30"/>
      <c r="HE49" s="30"/>
      <c r="HF49" s="30"/>
      <c r="HG49" s="30"/>
      <c r="HH49" s="30"/>
      <c r="HI49" s="30"/>
      <c r="HJ49" s="30"/>
      <c r="HK49" s="30"/>
      <c r="HL49" s="30"/>
      <c r="HM49" s="30"/>
      <c r="HN49" s="30"/>
      <c r="HO49" s="30"/>
      <c r="HP49" s="30"/>
      <c r="HQ49" s="30"/>
      <c r="HR49" s="30"/>
      <c r="HS49" s="30"/>
      <c r="HT49" s="30"/>
      <c r="HU49" s="30"/>
      <c r="HV49" s="30"/>
      <c r="HW49" s="30"/>
      <c r="HX49" s="30"/>
      <c r="HY49" s="30"/>
      <c r="HZ49" s="30"/>
      <c r="IA49" s="30"/>
      <c r="IB49" s="30"/>
      <c r="IC49" s="30"/>
      <c r="ID49" s="30"/>
      <c r="IE49" s="30"/>
      <c r="IF49" s="30"/>
      <c r="IG49" s="30"/>
      <c r="IH49" s="30"/>
      <c r="II49" s="30"/>
      <c r="IJ49" s="30"/>
      <c r="IK49" s="30"/>
      <c r="IL49" s="30"/>
      <c r="IM49" s="30"/>
      <c r="IN49" s="30"/>
      <c r="IO49" s="30"/>
      <c r="IP49" s="30"/>
      <c r="IQ49" s="30"/>
      <c r="IR49" s="30"/>
      <c r="IS49" s="30"/>
      <c r="IT49" s="30"/>
      <c r="IU49" s="30"/>
    </row>
    <row r="50" spans="1:255" ht="15.75">
      <c r="A50" s="10"/>
      <c r="B50" s="476"/>
      <c r="C50" s="476"/>
    </row>
    <row r="51" spans="1:255" ht="18">
      <c r="A51" s="479" t="s">
        <v>938</v>
      </c>
      <c r="B51" s="32"/>
      <c r="C51" s="32"/>
    </row>
    <row r="53" spans="1:255" ht="15.75">
      <c r="A53" s="477" t="s">
        <v>1615</v>
      </c>
    </row>
    <row r="54" spans="1:255">
      <c r="A54" s="30" t="s">
        <v>1831</v>
      </c>
      <c r="B54" s="30" t="s">
        <v>480</v>
      </c>
      <c r="C54" s="481">
        <f>C16/C42</f>
        <v>1273.1509442030051</v>
      </c>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c r="BD54" s="30"/>
      <c r="BE54" s="30"/>
      <c r="BF54" s="30"/>
      <c r="BG54" s="30"/>
      <c r="BH54" s="30"/>
      <c r="BI54" s="30"/>
      <c r="BJ54" s="30"/>
      <c r="BK54" s="30"/>
      <c r="BL54" s="30"/>
      <c r="BM54" s="30"/>
      <c r="BN54" s="30"/>
      <c r="BO54" s="30"/>
      <c r="BP54" s="30"/>
      <c r="BQ54" s="30"/>
      <c r="BR54" s="30"/>
      <c r="BS54" s="30"/>
      <c r="BT54" s="30"/>
      <c r="BU54" s="30"/>
      <c r="BV54" s="30"/>
      <c r="BW54" s="30"/>
      <c r="BX54" s="30"/>
      <c r="BY54" s="30"/>
      <c r="BZ54" s="30"/>
      <c r="CA54" s="30"/>
      <c r="CB54" s="30"/>
      <c r="CC54" s="30"/>
      <c r="CD54" s="30"/>
      <c r="CE54" s="30"/>
      <c r="CF54" s="30"/>
      <c r="CG54" s="30"/>
      <c r="CH54" s="30"/>
      <c r="CI54" s="30"/>
      <c r="CJ54" s="30"/>
      <c r="CK54" s="30"/>
      <c r="CL54" s="30"/>
      <c r="CM54" s="30"/>
      <c r="CN54" s="30"/>
      <c r="CO54" s="30"/>
      <c r="CP54" s="30"/>
      <c r="CQ54" s="30"/>
      <c r="CR54" s="30"/>
      <c r="CS54" s="30"/>
      <c r="CT54" s="30"/>
      <c r="CU54" s="30"/>
      <c r="CV54" s="30"/>
      <c r="CW54" s="30"/>
      <c r="CX54" s="30"/>
      <c r="CY54" s="30"/>
      <c r="CZ54" s="30"/>
      <c r="DA54" s="30"/>
      <c r="DB54" s="30"/>
      <c r="DC54" s="30"/>
      <c r="DD54" s="30"/>
      <c r="DE54" s="30"/>
      <c r="DF54" s="30"/>
      <c r="DG54" s="30"/>
      <c r="DH54" s="30"/>
      <c r="DI54" s="30"/>
      <c r="DJ54" s="30"/>
      <c r="DK54" s="30"/>
      <c r="DL54" s="30"/>
      <c r="DM54" s="30"/>
      <c r="DN54" s="30"/>
      <c r="DO54" s="30"/>
      <c r="DP54" s="30"/>
      <c r="DQ54" s="30"/>
      <c r="DR54" s="30"/>
      <c r="DS54" s="30"/>
      <c r="DT54" s="30"/>
      <c r="DU54" s="30"/>
      <c r="DV54" s="30"/>
      <c r="DW54" s="30"/>
      <c r="DX54" s="30"/>
      <c r="DY54" s="30"/>
      <c r="DZ54" s="30"/>
      <c r="EA54" s="30"/>
      <c r="EB54" s="30"/>
      <c r="EC54" s="30"/>
      <c r="ED54" s="30"/>
      <c r="EE54" s="30"/>
      <c r="EF54" s="30"/>
      <c r="EG54" s="30"/>
      <c r="EH54" s="30"/>
      <c r="EI54" s="30"/>
      <c r="EJ54" s="30"/>
      <c r="EK54" s="30"/>
      <c r="EL54" s="30"/>
      <c r="EM54" s="30"/>
      <c r="EN54" s="30"/>
      <c r="EO54" s="30"/>
      <c r="EP54" s="30"/>
      <c r="EQ54" s="30"/>
      <c r="ER54" s="30"/>
      <c r="ES54" s="30"/>
      <c r="ET54" s="30"/>
      <c r="EU54" s="30"/>
      <c r="EV54" s="30"/>
      <c r="EW54" s="30"/>
      <c r="EX54" s="30"/>
      <c r="EY54" s="30"/>
      <c r="EZ54" s="30"/>
      <c r="FA54" s="30"/>
      <c r="FB54" s="30"/>
      <c r="FC54" s="30"/>
      <c r="FD54" s="30"/>
      <c r="FE54" s="30"/>
      <c r="FF54" s="30"/>
      <c r="FG54" s="30"/>
      <c r="FH54" s="30"/>
      <c r="FI54" s="30"/>
      <c r="FJ54" s="30"/>
      <c r="FK54" s="30"/>
      <c r="FL54" s="30"/>
      <c r="FM54" s="30"/>
      <c r="FN54" s="30"/>
      <c r="FO54" s="30"/>
      <c r="FP54" s="30"/>
      <c r="FQ54" s="30"/>
      <c r="FR54" s="30"/>
      <c r="FS54" s="30"/>
      <c r="FT54" s="30"/>
      <c r="FU54" s="30"/>
      <c r="FV54" s="30"/>
      <c r="FW54" s="30"/>
      <c r="FX54" s="30"/>
      <c r="FY54" s="30"/>
      <c r="FZ54" s="30"/>
      <c r="GA54" s="30"/>
      <c r="GB54" s="30"/>
      <c r="GC54" s="30"/>
      <c r="GD54" s="30"/>
      <c r="GE54" s="30"/>
      <c r="GF54" s="30"/>
      <c r="GG54" s="30"/>
      <c r="GH54" s="30"/>
      <c r="GI54" s="30"/>
      <c r="GJ54" s="30"/>
      <c r="GK54" s="30"/>
      <c r="GL54" s="30"/>
      <c r="GM54" s="30"/>
      <c r="GN54" s="30"/>
      <c r="GO54" s="30"/>
      <c r="GP54" s="30"/>
      <c r="GQ54" s="30"/>
      <c r="GR54" s="30"/>
      <c r="GS54" s="30"/>
      <c r="GT54" s="30"/>
      <c r="GU54" s="30"/>
      <c r="GV54" s="30"/>
      <c r="GW54" s="30"/>
      <c r="GX54" s="30"/>
      <c r="GY54" s="30"/>
      <c r="GZ54" s="30"/>
      <c r="HA54" s="30"/>
      <c r="HB54" s="30"/>
      <c r="HC54" s="30"/>
      <c r="HD54" s="30"/>
      <c r="HE54" s="30"/>
      <c r="HF54" s="30"/>
      <c r="HG54" s="30"/>
      <c r="HH54" s="30"/>
      <c r="HI54" s="30"/>
      <c r="HJ54" s="30"/>
      <c r="HK54" s="30"/>
      <c r="HL54" s="30"/>
      <c r="HM54" s="30"/>
      <c r="HN54" s="30"/>
      <c r="HO54" s="30"/>
      <c r="HP54" s="30"/>
      <c r="HQ54" s="30"/>
      <c r="HR54" s="30"/>
      <c r="HS54" s="30"/>
      <c r="HT54" s="30"/>
      <c r="HU54" s="30"/>
      <c r="HV54" s="30"/>
      <c r="HW54" s="30"/>
      <c r="HX54" s="30"/>
      <c r="HY54" s="30"/>
      <c r="HZ54" s="30"/>
      <c r="IA54" s="30"/>
      <c r="IB54" s="30"/>
      <c r="IC54" s="30"/>
      <c r="ID54" s="30"/>
      <c r="IE54" s="30"/>
      <c r="IF54" s="30"/>
      <c r="IG54" s="30"/>
      <c r="IH54" s="30"/>
      <c r="II54" s="30"/>
      <c r="IJ54" s="30"/>
      <c r="IK54" s="30"/>
      <c r="IL54" s="30"/>
      <c r="IM54" s="30"/>
      <c r="IN54" s="30"/>
      <c r="IO54" s="30"/>
      <c r="IP54" s="30"/>
      <c r="IQ54" s="30"/>
      <c r="IR54" s="30"/>
      <c r="IS54" s="30"/>
      <c r="IT54" s="30"/>
      <c r="IU54" s="30"/>
    </row>
    <row r="55" spans="1:255">
      <c r="A55" s="30" t="s">
        <v>1832</v>
      </c>
      <c r="B55" s="30" t="s">
        <v>480</v>
      </c>
      <c r="C55" s="443">
        <f>C29/C42</f>
        <v>98.511106708961862</v>
      </c>
      <c r="D55" s="30"/>
      <c r="E55" s="30"/>
      <c r="F55" s="30"/>
      <c r="G55" s="30"/>
      <c r="H55" s="30"/>
      <c r="I55" s="30"/>
      <c r="J55" s="30"/>
      <c r="K55" s="30"/>
      <c r="L55" s="30"/>
      <c r="M55" s="30"/>
      <c r="N55" s="30"/>
      <c r="O55" s="30"/>
      <c r="P55" s="30"/>
      <c r="Q55" s="30"/>
      <c r="R55" s="30"/>
      <c r="S55" s="30"/>
      <c r="T55" s="30"/>
      <c r="U55" s="30"/>
      <c r="V55" s="30"/>
      <c r="W55" s="30"/>
      <c r="X55" s="30"/>
      <c r="Y55" s="30"/>
      <c r="Z55" s="30"/>
      <c r="AA55" s="30"/>
      <c r="AB55" s="30"/>
      <c r="AC55" s="30"/>
      <c r="AD55" s="30"/>
      <c r="AE55" s="30"/>
      <c r="AF55" s="30"/>
      <c r="AG55" s="30"/>
      <c r="AH55" s="30"/>
      <c r="AI55" s="30"/>
      <c r="AJ55" s="30"/>
      <c r="AK55" s="30"/>
      <c r="AL55" s="30"/>
      <c r="AM55" s="30"/>
      <c r="AN55" s="30"/>
      <c r="AO55" s="30"/>
      <c r="AP55" s="30"/>
      <c r="AQ55" s="30"/>
      <c r="AR55" s="30"/>
      <c r="AS55" s="30"/>
      <c r="AT55" s="30"/>
      <c r="AU55" s="30"/>
      <c r="AV55" s="30"/>
      <c r="AW55" s="30"/>
      <c r="AX55" s="30"/>
      <c r="AY55" s="30"/>
      <c r="AZ55" s="30"/>
      <c r="BA55" s="30"/>
      <c r="BB55" s="30"/>
      <c r="BC55" s="30"/>
      <c r="BD55" s="30"/>
      <c r="BE55" s="30"/>
      <c r="BF55" s="30"/>
      <c r="BG55" s="30"/>
      <c r="BH55" s="30"/>
      <c r="BI55" s="30"/>
      <c r="BJ55" s="30"/>
      <c r="BK55" s="30"/>
      <c r="BL55" s="30"/>
      <c r="BM55" s="30"/>
      <c r="BN55" s="30"/>
      <c r="BO55" s="30"/>
      <c r="BP55" s="30"/>
      <c r="BQ55" s="30"/>
      <c r="BR55" s="30"/>
      <c r="BS55" s="30"/>
      <c r="BT55" s="30"/>
      <c r="BU55" s="30"/>
      <c r="BV55" s="30"/>
      <c r="BW55" s="30"/>
      <c r="BX55" s="30"/>
      <c r="BY55" s="30"/>
      <c r="BZ55" s="30"/>
      <c r="CA55" s="30"/>
      <c r="CB55" s="30"/>
      <c r="CC55" s="30"/>
      <c r="CD55" s="30"/>
      <c r="CE55" s="30"/>
      <c r="CF55" s="30"/>
      <c r="CG55" s="30"/>
      <c r="CH55" s="30"/>
      <c r="CI55" s="30"/>
      <c r="CJ55" s="30"/>
      <c r="CK55" s="30"/>
      <c r="CL55" s="30"/>
      <c r="CM55" s="30"/>
      <c r="CN55" s="30"/>
      <c r="CO55" s="30"/>
      <c r="CP55" s="30"/>
      <c r="CQ55" s="30"/>
      <c r="CR55" s="30"/>
      <c r="CS55" s="30"/>
      <c r="CT55" s="30"/>
      <c r="CU55" s="30"/>
      <c r="CV55" s="30"/>
      <c r="CW55" s="30"/>
      <c r="CX55" s="30"/>
      <c r="CY55" s="30"/>
      <c r="CZ55" s="30"/>
      <c r="DA55" s="30"/>
      <c r="DB55" s="30"/>
      <c r="DC55" s="30"/>
      <c r="DD55" s="30"/>
      <c r="DE55" s="30"/>
      <c r="DF55" s="30"/>
      <c r="DG55" s="30"/>
      <c r="DH55" s="30"/>
      <c r="DI55" s="30"/>
      <c r="DJ55" s="30"/>
      <c r="DK55" s="30"/>
      <c r="DL55" s="30"/>
      <c r="DM55" s="30"/>
      <c r="DN55" s="30"/>
      <c r="DO55" s="30"/>
      <c r="DP55" s="30"/>
      <c r="DQ55" s="30"/>
      <c r="DR55" s="30"/>
      <c r="DS55" s="30"/>
      <c r="DT55" s="30"/>
      <c r="DU55" s="30"/>
      <c r="DV55" s="30"/>
      <c r="DW55" s="30"/>
      <c r="DX55" s="30"/>
      <c r="DY55" s="30"/>
      <c r="DZ55" s="30"/>
      <c r="EA55" s="30"/>
      <c r="EB55" s="30"/>
      <c r="EC55" s="30"/>
      <c r="ED55" s="30"/>
      <c r="EE55" s="30"/>
      <c r="EF55" s="30"/>
      <c r="EG55" s="30"/>
      <c r="EH55" s="30"/>
      <c r="EI55" s="30"/>
      <c r="EJ55" s="30"/>
      <c r="EK55" s="30"/>
      <c r="EL55" s="30"/>
      <c r="EM55" s="30"/>
      <c r="EN55" s="30"/>
      <c r="EO55" s="30"/>
      <c r="EP55" s="30"/>
      <c r="EQ55" s="30"/>
      <c r="ER55" s="30"/>
      <c r="ES55" s="30"/>
      <c r="ET55" s="30"/>
      <c r="EU55" s="30"/>
      <c r="EV55" s="30"/>
      <c r="EW55" s="30"/>
      <c r="EX55" s="30"/>
      <c r="EY55" s="30"/>
      <c r="EZ55" s="30"/>
      <c r="FA55" s="30"/>
      <c r="FB55" s="30"/>
      <c r="FC55" s="30"/>
      <c r="FD55" s="30"/>
      <c r="FE55" s="30"/>
      <c r="FF55" s="30"/>
      <c r="FG55" s="30"/>
      <c r="FH55" s="30"/>
      <c r="FI55" s="30"/>
      <c r="FJ55" s="30"/>
      <c r="FK55" s="30"/>
      <c r="FL55" s="30"/>
      <c r="FM55" s="30"/>
      <c r="FN55" s="30"/>
      <c r="FO55" s="30"/>
      <c r="FP55" s="30"/>
      <c r="FQ55" s="30"/>
      <c r="FR55" s="30"/>
      <c r="FS55" s="30"/>
      <c r="FT55" s="30"/>
      <c r="FU55" s="30"/>
      <c r="FV55" s="30"/>
      <c r="FW55" s="30"/>
      <c r="FX55" s="30"/>
      <c r="FY55" s="30"/>
      <c r="FZ55" s="30"/>
      <c r="GA55" s="30"/>
      <c r="GB55" s="30"/>
      <c r="GC55" s="30"/>
      <c r="GD55" s="30"/>
      <c r="GE55" s="30"/>
      <c r="GF55" s="30"/>
      <c r="GG55" s="30"/>
      <c r="GH55" s="30"/>
      <c r="GI55" s="30"/>
      <c r="GJ55" s="30"/>
      <c r="GK55" s="30"/>
      <c r="GL55" s="30"/>
      <c r="GM55" s="30"/>
      <c r="GN55" s="30"/>
      <c r="GO55" s="30"/>
      <c r="GP55" s="30"/>
      <c r="GQ55" s="30"/>
      <c r="GR55" s="30"/>
      <c r="GS55" s="30"/>
      <c r="GT55" s="30"/>
      <c r="GU55" s="30"/>
      <c r="GV55" s="30"/>
      <c r="GW55" s="30"/>
      <c r="GX55" s="30"/>
      <c r="GY55" s="30"/>
      <c r="GZ55" s="30"/>
      <c r="HA55" s="30"/>
      <c r="HB55" s="30"/>
      <c r="HC55" s="30"/>
      <c r="HD55" s="30"/>
      <c r="HE55" s="30"/>
      <c r="HF55" s="30"/>
      <c r="HG55" s="30"/>
      <c r="HH55" s="30"/>
      <c r="HI55" s="30"/>
      <c r="HJ55" s="30"/>
      <c r="HK55" s="30"/>
      <c r="HL55" s="30"/>
      <c r="HM55" s="30"/>
      <c r="HN55" s="30"/>
      <c r="HO55" s="30"/>
      <c r="HP55" s="30"/>
      <c r="HQ55" s="30"/>
      <c r="HR55" s="30"/>
      <c r="HS55" s="30"/>
      <c r="HT55" s="30"/>
      <c r="HU55" s="30"/>
      <c r="HV55" s="30"/>
      <c r="HW55" s="30"/>
      <c r="HX55" s="30"/>
      <c r="HY55" s="30"/>
      <c r="HZ55" s="30"/>
      <c r="IA55" s="30"/>
      <c r="IB55" s="30"/>
      <c r="IC55" s="30"/>
      <c r="ID55" s="30"/>
      <c r="IE55" s="30"/>
      <c r="IF55" s="30"/>
      <c r="IG55" s="30"/>
      <c r="IH55" s="30"/>
      <c r="II55" s="30"/>
      <c r="IJ55" s="30"/>
      <c r="IK55" s="30"/>
      <c r="IL55" s="30"/>
      <c r="IM55" s="30"/>
      <c r="IN55" s="30"/>
      <c r="IO55" s="30"/>
      <c r="IP55" s="30"/>
      <c r="IQ55" s="30"/>
      <c r="IR55" s="30"/>
      <c r="IS55" s="30"/>
      <c r="IT55" s="30"/>
      <c r="IU55" s="30"/>
    </row>
    <row r="56" spans="1:255">
      <c r="A56" s="30" t="s">
        <v>1833</v>
      </c>
      <c r="B56" s="30" t="s">
        <v>480</v>
      </c>
      <c r="C56" s="481">
        <f>C16/C29</f>
        <v>12.923933013607924</v>
      </c>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c r="BD56" s="30"/>
      <c r="BE56" s="30"/>
      <c r="BF56" s="30"/>
      <c r="BG56" s="30"/>
      <c r="BH56" s="30"/>
      <c r="BI56" s="30"/>
      <c r="BJ56" s="30"/>
      <c r="BK56" s="30"/>
      <c r="BL56" s="30"/>
      <c r="BM56" s="30"/>
      <c r="BN56" s="30"/>
      <c r="BO56" s="30"/>
      <c r="BP56" s="30"/>
      <c r="BQ56" s="30"/>
      <c r="BR56" s="30"/>
      <c r="BS56" s="30"/>
      <c r="BT56" s="30"/>
      <c r="BU56" s="30"/>
      <c r="BV56" s="30"/>
      <c r="BW56" s="30"/>
      <c r="BX56" s="30"/>
      <c r="BY56" s="30"/>
      <c r="BZ56" s="30"/>
      <c r="CA56" s="30"/>
      <c r="CB56" s="30"/>
      <c r="CC56" s="30"/>
      <c r="CD56" s="30"/>
      <c r="CE56" s="30"/>
      <c r="CF56" s="30"/>
      <c r="CG56" s="30"/>
      <c r="CH56" s="30"/>
      <c r="CI56" s="30"/>
      <c r="CJ56" s="30"/>
      <c r="CK56" s="30"/>
      <c r="CL56" s="30"/>
      <c r="CM56" s="30"/>
      <c r="CN56" s="30"/>
      <c r="CO56" s="30"/>
      <c r="CP56" s="30"/>
      <c r="CQ56" s="30"/>
      <c r="CR56" s="30"/>
      <c r="CS56" s="30"/>
      <c r="CT56" s="30"/>
      <c r="CU56" s="30"/>
      <c r="CV56" s="30"/>
      <c r="CW56" s="30"/>
      <c r="CX56" s="30"/>
      <c r="CY56" s="30"/>
      <c r="CZ56" s="30"/>
      <c r="DA56" s="30"/>
      <c r="DB56" s="30"/>
      <c r="DC56" s="30"/>
      <c r="DD56" s="30"/>
      <c r="DE56" s="30"/>
      <c r="DF56" s="30"/>
      <c r="DG56" s="30"/>
      <c r="DH56" s="30"/>
      <c r="DI56" s="30"/>
      <c r="DJ56" s="30"/>
      <c r="DK56" s="30"/>
      <c r="DL56" s="30"/>
      <c r="DM56" s="30"/>
      <c r="DN56" s="30"/>
      <c r="DO56" s="30"/>
      <c r="DP56" s="30"/>
      <c r="DQ56" s="30"/>
      <c r="DR56" s="30"/>
      <c r="DS56" s="30"/>
      <c r="DT56" s="30"/>
      <c r="DU56" s="30"/>
      <c r="DV56" s="30"/>
      <c r="DW56" s="30"/>
      <c r="DX56" s="30"/>
      <c r="DY56" s="30"/>
      <c r="DZ56" s="30"/>
      <c r="EA56" s="30"/>
      <c r="EB56" s="30"/>
      <c r="EC56" s="30"/>
      <c r="ED56" s="30"/>
      <c r="EE56" s="30"/>
      <c r="EF56" s="30"/>
      <c r="EG56" s="30"/>
      <c r="EH56" s="30"/>
      <c r="EI56" s="30"/>
      <c r="EJ56" s="30"/>
      <c r="EK56" s="30"/>
      <c r="EL56" s="30"/>
      <c r="EM56" s="30"/>
      <c r="EN56" s="30"/>
      <c r="EO56" s="30"/>
      <c r="EP56" s="30"/>
      <c r="EQ56" s="30"/>
      <c r="ER56" s="30"/>
      <c r="ES56" s="30"/>
      <c r="ET56" s="30"/>
      <c r="EU56" s="30"/>
      <c r="EV56" s="30"/>
      <c r="EW56" s="30"/>
      <c r="EX56" s="30"/>
      <c r="EY56" s="30"/>
      <c r="EZ56" s="30"/>
      <c r="FA56" s="30"/>
      <c r="FB56" s="30"/>
      <c r="FC56" s="30"/>
      <c r="FD56" s="30"/>
      <c r="FE56" s="30"/>
      <c r="FF56" s="30"/>
      <c r="FG56" s="30"/>
      <c r="FH56" s="30"/>
      <c r="FI56" s="30"/>
      <c r="FJ56" s="30"/>
      <c r="FK56" s="30"/>
      <c r="FL56" s="30"/>
      <c r="FM56" s="30"/>
      <c r="FN56" s="30"/>
      <c r="FO56" s="30"/>
      <c r="FP56" s="30"/>
      <c r="FQ56" s="30"/>
      <c r="FR56" s="30"/>
      <c r="FS56" s="30"/>
      <c r="FT56" s="30"/>
      <c r="FU56" s="30"/>
      <c r="FV56" s="30"/>
      <c r="FW56" s="30"/>
      <c r="FX56" s="30"/>
      <c r="FY56" s="30"/>
      <c r="FZ56" s="30"/>
      <c r="GA56" s="30"/>
      <c r="GB56" s="30"/>
      <c r="GC56" s="30"/>
      <c r="GD56" s="30"/>
      <c r="GE56" s="30"/>
      <c r="GF56" s="30"/>
      <c r="GG56" s="30"/>
      <c r="GH56" s="30"/>
      <c r="GI56" s="30"/>
      <c r="GJ56" s="30"/>
      <c r="GK56" s="30"/>
      <c r="GL56" s="30"/>
      <c r="GM56" s="30"/>
      <c r="GN56" s="30"/>
      <c r="GO56" s="30"/>
      <c r="GP56" s="30"/>
      <c r="GQ56" s="30"/>
      <c r="GR56" s="30"/>
      <c r="GS56" s="30"/>
      <c r="GT56" s="30"/>
      <c r="GU56" s="30"/>
      <c r="GV56" s="30"/>
      <c r="GW56" s="30"/>
      <c r="GX56" s="30"/>
      <c r="GY56" s="30"/>
      <c r="GZ56" s="30"/>
      <c r="HA56" s="30"/>
      <c r="HB56" s="30"/>
      <c r="HC56" s="30"/>
      <c r="HD56" s="30"/>
      <c r="HE56" s="30"/>
      <c r="HF56" s="30"/>
      <c r="HG56" s="30"/>
      <c r="HH56" s="30"/>
      <c r="HI56" s="30"/>
      <c r="HJ56" s="30"/>
      <c r="HK56" s="30"/>
      <c r="HL56" s="30"/>
      <c r="HM56" s="30"/>
      <c r="HN56" s="30"/>
      <c r="HO56" s="30"/>
      <c r="HP56" s="30"/>
      <c r="HQ56" s="30"/>
      <c r="HR56" s="30"/>
      <c r="HS56" s="30"/>
      <c r="HT56" s="30"/>
      <c r="HU56" s="30"/>
      <c r="HV56" s="30"/>
      <c r="HW56" s="30"/>
      <c r="HX56" s="30"/>
      <c r="HY56" s="30"/>
      <c r="HZ56" s="30"/>
      <c r="IA56" s="30"/>
      <c r="IB56" s="30"/>
      <c r="IC56" s="30"/>
      <c r="ID56" s="30"/>
      <c r="IE56" s="30"/>
      <c r="IF56" s="30"/>
      <c r="IG56" s="30"/>
      <c r="IH56" s="30"/>
      <c r="II56" s="30"/>
      <c r="IJ56" s="30"/>
      <c r="IK56" s="30"/>
      <c r="IL56" s="30"/>
      <c r="IM56" s="30"/>
      <c r="IN56" s="30"/>
      <c r="IO56" s="30"/>
      <c r="IP56" s="30"/>
      <c r="IQ56" s="30"/>
      <c r="IR56" s="30"/>
      <c r="IS56" s="30"/>
      <c r="IT56" s="30"/>
      <c r="IU56" s="30"/>
    </row>
    <row r="58" spans="1:255" ht="15.75">
      <c r="A58" s="477" t="s">
        <v>1834</v>
      </c>
    </row>
    <row r="59" spans="1:255">
      <c r="A59" s="30" t="s">
        <v>1831</v>
      </c>
      <c r="B59" s="30" t="s">
        <v>480</v>
      </c>
      <c r="C59" s="481">
        <f>C17/C43</f>
        <v>4035.566507043518</v>
      </c>
    </row>
    <row r="60" spans="1:255">
      <c r="A60" s="30" t="s">
        <v>1832</v>
      </c>
      <c r="B60" s="30" t="s">
        <v>480</v>
      </c>
      <c r="C60" s="443">
        <f>C30/C43</f>
        <v>357.82067709408301</v>
      </c>
    </row>
    <row r="61" spans="1:255">
      <c r="A61" s="30" t="s">
        <v>1833</v>
      </c>
      <c r="B61" s="30" t="s">
        <v>480</v>
      </c>
      <c r="C61" s="481">
        <f>C17/C30</f>
        <v>11.278181405884583</v>
      </c>
    </row>
    <row r="62" spans="1:255">
      <c r="A62" s="30"/>
      <c r="B62" s="30"/>
      <c r="C62" s="481"/>
    </row>
    <row r="63" spans="1:255" ht="15.75">
      <c r="A63" s="482" t="s">
        <v>1835</v>
      </c>
      <c r="B63" s="30"/>
      <c r="C63" s="481"/>
    </row>
    <row r="64" spans="1:255">
      <c r="A64" s="30" t="s">
        <v>1831</v>
      </c>
      <c r="B64" s="30" t="s">
        <v>480</v>
      </c>
      <c r="C64" s="481">
        <f>C18/C44</f>
        <v>4007.5766417648442</v>
      </c>
    </row>
    <row r="65" spans="1:255">
      <c r="A65" s="30" t="s">
        <v>1832</v>
      </c>
      <c r="B65" s="30" t="s">
        <v>480</v>
      </c>
      <c r="C65" s="443">
        <f>C31/C44</f>
        <v>357.82067709408295</v>
      </c>
    </row>
    <row r="66" spans="1:255">
      <c r="A66" s="30" t="s">
        <v>1833</v>
      </c>
      <c r="B66" s="30" t="s">
        <v>480</v>
      </c>
      <c r="C66" s="481">
        <f>C18/C31</f>
        <v>11.199958242522467</v>
      </c>
    </row>
    <row r="67" spans="1:255">
      <c r="A67" s="10"/>
      <c r="B67" s="10"/>
      <c r="C67" s="32"/>
    </row>
    <row r="68" spans="1:255" ht="18">
      <c r="A68" s="479" t="s">
        <v>1836</v>
      </c>
      <c r="B68" s="32"/>
      <c r="C68" s="32"/>
    </row>
    <row r="70" spans="1:255">
      <c r="A70" s="30" t="s">
        <v>1837</v>
      </c>
      <c r="B70" s="30" t="s">
        <v>1838</v>
      </c>
      <c r="C70" s="254">
        <f>'7277'!D13</f>
        <v>0</v>
      </c>
      <c r="D70" s="30"/>
      <c r="E70" s="30"/>
      <c r="F70" s="30"/>
      <c r="G70" s="30"/>
      <c r="H70" s="30"/>
      <c r="I70" s="30"/>
      <c r="J70" s="30"/>
      <c r="K70" s="30"/>
      <c r="L70" s="30"/>
      <c r="M70" s="30"/>
      <c r="N70" s="30"/>
      <c r="O70" s="30"/>
      <c r="P70" s="30"/>
      <c r="Q70" s="30"/>
      <c r="R70" s="30"/>
      <c r="S70" s="30"/>
      <c r="T70" s="30"/>
      <c r="U70" s="30"/>
      <c r="V70" s="30"/>
      <c r="W70" s="30"/>
      <c r="X70" s="30"/>
      <c r="Y70" s="30"/>
      <c r="Z70" s="30"/>
      <c r="AA70" s="30"/>
      <c r="AB70" s="30"/>
      <c r="AC70" s="30"/>
      <c r="AD70" s="30"/>
      <c r="AE70" s="30"/>
      <c r="AF70" s="30"/>
      <c r="AG70" s="30"/>
      <c r="AH70" s="30"/>
      <c r="AI70" s="30"/>
      <c r="AJ70" s="30"/>
      <c r="AK70" s="30"/>
      <c r="AL70" s="30"/>
      <c r="AM70" s="30"/>
      <c r="AN70" s="30"/>
      <c r="AO70" s="30"/>
      <c r="AP70" s="30"/>
      <c r="AQ70" s="30"/>
      <c r="AR70" s="30"/>
      <c r="AS70" s="30"/>
      <c r="AT70" s="30"/>
      <c r="AU70" s="30"/>
      <c r="AV70" s="30"/>
      <c r="AW70" s="30"/>
      <c r="AX70" s="30"/>
      <c r="AY70" s="30"/>
      <c r="AZ70" s="30"/>
      <c r="BA70" s="30"/>
      <c r="BB70" s="30"/>
      <c r="BC70" s="30"/>
      <c r="BD70" s="30"/>
      <c r="BE70" s="30"/>
      <c r="BF70" s="30"/>
      <c r="BG70" s="30"/>
      <c r="BH70" s="30"/>
      <c r="BI70" s="30"/>
      <c r="BJ70" s="30"/>
      <c r="BK70" s="30"/>
      <c r="BL70" s="30"/>
      <c r="BM70" s="30"/>
      <c r="BN70" s="30"/>
      <c r="BO70" s="30"/>
      <c r="BP70" s="30"/>
      <c r="BQ70" s="30"/>
      <c r="BR70" s="30"/>
      <c r="BS70" s="30"/>
      <c r="BT70" s="30"/>
      <c r="BU70" s="30"/>
      <c r="BV70" s="30"/>
      <c r="BW70" s="30"/>
      <c r="BX70" s="30"/>
      <c r="BY70" s="30"/>
      <c r="BZ70" s="30"/>
      <c r="CA70" s="30"/>
      <c r="CB70" s="30"/>
      <c r="CC70" s="30"/>
      <c r="CD70" s="30"/>
      <c r="CE70" s="30"/>
      <c r="CF70" s="30"/>
      <c r="CG70" s="30"/>
      <c r="CH70" s="30"/>
      <c r="CI70" s="30"/>
      <c r="CJ70" s="30"/>
      <c r="CK70" s="30"/>
      <c r="CL70" s="30"/>
      <c r="CM70" s="30"/>
      <c r="CN70" s="30"/>
      <c r="CO70" s="30"/>
      <c r="CP70" s="30"/>
      <c r="CQ70" s="30"/>
      <c r="CR70" s="30"/>
      <c r="CS70" s="30"/>
      <c r="CT70" s="30"/>
      <c r="CU70" s="30"/>
      <c r="CV70" s="30"/>
      <c r="CW70" s="30"/>
      <c r="CX70" s="30"/>
      <c r="CY70" s="30"/>
      <c r="CZ70" s="30"/>
      <c r="DA70" s="30"/>
      <c r="DB70" s="30"/>
      <c r="DC70" s="30"/>
      <c r="DD70" s="30"/>
      <c r="DE70" s="30"/>
      <c r="DF70" s="30"/>
      <c r="DG70" s="30"/>
      <c r="DH70" s="30"/>
      <c r="DI70" s="30"/>
      <c r="DJ70" s="30"/>
      <c r="DK70" s="30"/>
      <c r="DL70" s="30"/>
      <c r="DM70" s="30"/>
      <c r="DN70" s="30"/>
      <c r="DO70" s="30"/>
      <c r="DP70" s="30"/>
      <c r="DQ70" s="30"/>
      <c r="DR70" s="30"/>
      <c r="DS70" s="30"/>
      <c r="DT70" s="30"/>
      <c r="DU70" s="30"/>
      <c r="DV70" s="30"/>
      <c r="DW70" s="30"/>
      <c r="DX70" s="30"/>
      <c r="DY70" s="30"/>
      <c r="DZ70" s="30"/>
      <c r="EA70" s="30"/>
      <c r="EB70" s="30"/>
      <c r="EC70" s="30"/>
      <c r="ED70" s="30"/>
      <c r="EE70" s="30"/>
      <c r="EF70" s="30"/>
      <c r="EG70" s="30"/>
      <c r="EH70" s="30"/>
      <c r="EI70" s="30"/>
      <c r="EJ70" s="30"/>
      <c r="EK70" s="30"/>
      <c r="EL70" s="30"/>
      <c r="EM70" s="30"/>
      <c r="EN70" s="30"/>
      <c r="EO70" s="30"/>
      <c r="EP70" s="30"/>
      <c r="EQ70" s="30"/>
      <c r="ER70" s="30"/>
      <c r="ES70" s="30"/>
      <c r="ET70" s="30"/>
      <c r="EU70" s="30"/>
      <c r="EV70" s="30"/>
      <c r="EW70" s="30"/>
      <c r="EX70" s="30"/>
      <c r="EY70" s="30"/>
      <c r="EZ70" s="30"/>
      <c r="FA70" s="30"/>
      <c r="FB70" s="30"/>
      <c r="FC70" s="30"/>
      <c r="FD70" s="30"/>
      <c r="FE70" s="30"/>
      <c r="FF70" s="30"/>
      <c r="FG70" s="30"/>
      <c r="FH70" s="30"/>
      <c r="FI70" s="30"/>
      <c r="FJ70" s="30"/>
      <c r="FK70" s="30"/>
      <c r="FL70" s="30"/>
      <c r="FM70" s="30"/>
      <c r="FN70" s="30"/>
      <c r="FO70" s="30"/>
      <c r="FP70" s="30"/>
      <c r="FQ70" s="30"/>
      <c r="FR70" s="30"/>
      <c r="FS70" s="30"/>
      <c r="FT70" s="30"/>
      <c r="FU70" s="30"/>
      <c r="FV70" s="30"/>
      <c r="FW70" s="30"/>
      <c r="FX70" s="30"/>
      <c r="FY70" s="30"/>
      <c r="FZ70" s="30"/>
      <c r="GA70" s="30"/>
      <c r="GB70" s="30"/>
      <c r="GC70" s="30"/>
      <c r="GD70" s="30"/>
      <c r="GE70" s="30"/>
      <c r="GF70" s="30"/>
      <c r="GG70" s="30"/>
      <c r="GH70" s="30"/>
      <c r="GI70" s="30"/>
      <c r="GJ70" s="30"/>
      <c r="GK70" s="30"/>
      <c r="GL70" s="30"/>
      <c r="GM70" s="30"/>
      <c r="GN70" s="30"/>
      <c r="GO70" s="30"/>
      <c r="GP70" s="30"/>
      <c r="GQ70" s="30"/>
      <c r="GR70" s="30"/>
      <c r="GS70" s="30"/>
      <c r="GT70" s="30"/>
      <c r="GU70" s="30"/>
      <c r="GV70" s="30"/>
      <c r="GW70" s="30"/>
      <c r="GX70" s="30"/>
      <c r="GY70" s="30"/>
      <c r="GZ70" s="30"/>
      <c r="HA70" s="30"/>
      <c r="HB70" s="30"/>
      <c r="HC70" s="30"/>
      <c r="HD70" s="30"/>
      <c r="HE70" s="30"/>
      <c r="HF70" s="30"/>
      <c r="HG70" s="30"/>
      <c r="HH70" s="30"/>
      <c r="HI70" s="30"/>
      <c r="HJ70" s="30"/>
      <c r="HK70" s="30"/>
      <c r="HL70" s="30"/>
      <c r="HM70" s="30"/>
      <c r="HN70" s="30"/>
      <c r="HO70" s="30"/>
      <c r="HP70" s="30"/>
      <c r="HQ70" s="30"/>
      <c r="HR70" s="30"/>
      <c r="HS70" s="30"/>
      <c r="HT70" s="30"/>
      <c r="HU70" s="30"/>
      <c r="HV70" s="30"/>
      <c r="HW70" s="30"/>
      <c r="HX70" s="30"/>
      <c r="HY70" s="30"/>
      <c r="HZ70" s="30"/>
      <c r="IA70" s="30"/>
      <c r="IB70" s="30"/>
      <c r="IC70" s="30"/>
      <c r="ID70" s="30"/>
      <c r="IE70" s="30"/>
      <c r="IF70" s="30"/>
      <c r="IG70" s="30"/>
      <c r="IH70" s="30"/>
      <c r="II70" s="30"/>
      <c r="IJ70" s="30"/>
      <c r="IK70" s="30"/>
      <c r="IL70" s="30"/>
      <c r="IM70" s="30"/>
      <c r="IN70" s="30"/>
      <c r="IO70" s="30"/>
      <c r="IP70" s="30"/>
      <c r="IQ70" s="30"/>
      <c r="IR70" s="30"/>
      <c r="IS70" s="30"/>
      <c r="IT70" s="30"/>
      <c r="IU70" s="30"/>
    </row>
    <row r="71" spans="1:255">
      <c r="A71" s="30" t="s">
        <v>1839</v>
      </c>
      <c r="B71" s="30" t="s">
        <v>1840</v>
      </c>
      <c r="C71" s="316">
        <f>SUM('7277'!D14:D16)</f>
        <v>0</v>
      </c>
      <c r="D71" s="30"/>
      <c r="E71" s="30"/>
      <c r="F71" s="30"/>
      <c r="G71" s="30"/>
      <c r="H71" s="30"/>
      <c r="I71" s="30"/>
      <c r="J71" s="30"/>
      <c r="K71" s="30"/>
      <c r="L71" s="30"/>
      <c r="M71" s="30"/>
      <c r="N71" s="30"/>
      <c r="O71" s="30"/>
      <c r="P71" s="30"/>
      <c r="Q71" s="30"/>
      <c r="R71" s="30"/>
      <c r="S71" s="30"/>
      <c r="T71" s="30"/>
      <c r="U71" s="30"/>
      <c r="V71" s="30"/>
      <c r="W71" s="30"/>
      <c r="X71" s="30"/>
      <c r="Y71" s="30"/>
      <c r="Z71" s="30"/>
      <c r="AA71" s="30"/>
      <c r="AB71" s="30"/>
      <c r="AC71" s="30"/>
      <c r="AD71" s="30"/>
      <c r="AE71" s="30"/>
      <c r="AF71" s="30"/>
      <c r="AG71" s="30"/>
      <c r="AH71" s="30"/>
      <c r="AI71" s="30"/>
      <c r="AJ71" s="30"/>
      <c r="AK71" s="30"/>
      <c r="AL71" s="30"/>
      <c r="AM71" s="30"/>
      <c r="AN71" s="30"/>
      <c r="AO71" s="30"/>
      <c r="AP71" s="30"/>
      <c r="AQ71" s="30"/>
      <c r="AR71" s="30"/>
      <c r="AS71" s="30"/>
      <c r="AT71" s="30"/>
      <c r="AU71" s="30"/>
      <c r="AV71" s="30"/>
      <c r="AW71" s="30"/>
      <c r="AX71" s="30"/>
      <c r="AY71" s="30"/>
      <c r="AZ71" s="30"/>
      <c r="BA71" s="30"/>
      <c r="BB71" s="30"/>
      <c r="BC71" s="30"/>
      <c r="BD71" s="30"/>
      <c r="BE71" s="30"/>
      <c r="BF71" s="30"/>
      <c r="BG71" s="30"/>
      <c r="BH71" s="30"/>
      <c r="BI71" s="30"/>
      <c r="BJ71" s="30"/>
      <c r="BK71" s="30"/>
      <c r="BL71" s="30"/>
      <c r="BM71" s="30"/>
      <c r="BN71" s="30"/>
      <c r="BO71" s="30"/>
      <c r="BP71" s="30"/>
      <c r="BQ71" s="30"/>
      <c r="BR71" s="30"/>
      <c r="BS71" s="30"/>
      <c r="BT71" s="30"/>
      <c r="BU71" s="30"/>
      <c r="BV71" s="30"/>
      <c r="BW71" s="30"/>
      <c r="BX71" s="30"/>
      <c r="BY71" s="30"/>
      <c r="BZ71" s="30"/>
      <c r="CA71" s="30"/>
      <c r="CB71" s="30"/>
      <c r="CC71" s="30"/>
      <c r="CD71" s="30"/>
      <c r="CE71" s="30"/>
      <c r="CF71" s="30"/>
      <c r="CG71" s="30"/>
      <c r="CH71" s="30"/>
      <c r="CI71" s="30"/>
      <c r="CJ71" s="30"/>
      <c r="CK71" s="30"/>
      <c r="CL71" s="30"/>
      <c r="CM71" s="30"/>
      <c r="CN71" s="30"/>
      <c r="CO71" s="30"/>
      <c r="CP71" s="30"/>
      <c r="CQ71" s="30"/>
      <c r="CR71" s="30"/>
      <c r="CS71" s="30"/>
      <c r="CT71" s="30"/>
      <c r="CU71" s="30"/>
      <c r="CV71" s="30"/>
      <c r="CW71" s="30"/>
      <c r="CX71" s="30"/>
      <c r="CY71" s="30"/>
      <c r="CZ71" s="30"/>
      <c r="DA71" s="30"/>
      <c r="DB71" s="30"/>
      <c r="DC71" s="30"/>
      <c r="DD71" s="30"/>
      <c r="DE71" s="30"/>
      <c r="DF71" s="30"/>
      <c r="DG71" s="30"/>
      <c r="DH71" s="30"/>
      <c r="DI71" s="30"/>
      <c r="DJ71" s="30"/>
      <c r="DK71" s="30"/>
      <c r="DL71" s="30"/>
      <c r="DM71" s="30"/>
      <c r="DN71" s="30"/>
      <c r="DO71" s="30"/>
      <c r="DP71" s="30"/>
      <c r="DQ71" s="30"/>
      <c r="DR71" s="30"/>
      <c r="DS71" s="30"/>
      <c r="DT71" s="30"/>
      <c r="DU71" s="30"/>
      <c r="DV71" s="30"/>
      <c r="DW71" s="30"/>
      <c r="DX71" s="30"/>
      <c r="DY71" s="30"/>
      <c r="DZ71" s="30"/>
      <c r="EA71" s="30"/>
      <c r="EB71" s="30"/>
      <c r="EC71" s="30"/>
      <c r="ED71" s="30"/>
      <c r="EE71" s="30"/>
      <c r="EF71" s="30"/>
      <c r="EG71" s="30"/>
      <c r="EH71" s="30"/>
      <c r="EI71" s="30"/>
      <c r="EJ71" s="30"/>
      <c r="EK71" s="30"/>
      <c r="EL71" s="30"/>
      <c r="EM71" s="30"/>
      <c r="EN71" s="30"/>
      <c r="EO71" s="30"/>
      <c r="EP71" s="30"/>
      <c r="EQ71" s="30"/>
      <c r="ER71" s="30"/>
      <c r="ES71" s="30"/>
      <c r="ET71" s="30"/>
      <c r="EU71" s="30"/>
      <c r="EV71" s="30"/>
      <c r="EW71" s="30"/>
      <c r="EX71" s="30"/>
      <c r="EY71" s="30"/>
      <c r="EZ71" s="30"/>
      <c r="FA71" s="30"/>
      <c r="FB71" s="30"/>
      <c r="FC71" s="30"/>
      <c r="FD71" s="30"/>
      <c r="FE71" s="30"/>
      <c r="FF71" s="30"/>
      <c r="FG71" s="30"/>
      <c r="FH71" s="30"/>
      <c r="FI71" s="30"/>
      <c r="FJ71" s="30"/>
      <c r="FK71" s="30"/>
      <c r="FL71" s="30"/>
      <c r="FM71" s="30"/>
      <c r="FN71" s="30"/>
      <c r="FO71" s="30"/>
      <c r="FP71" s="30"/>
      <c r="FQ71" s="30"/>
      <c r="FR71" s="30"/>
      <c r="FS71" s="30"/>
      <c r="FT71" s="30"/>
      <c r="FU71" s="30"/>
      <c r="FV71" s="30"/>
      <c r="FW71" s="30"/>
      <c r="FX71" s="30"/>
      <c r="FY71" s="30"/>
      <c r="FZ71" s="30"/>
      <c r="GA71" s="30"/>
      <c r="GB71" s="30"/>
      <c r="GC71" s="30"/>
      <c r="GD71" s="30"/>
      <c r="GE71" s="30"/>
      <c r="GF71" s="30"/>
      <c r="GG71" s="30"/>
      <c r="GH71" s="30"/>
      <c r="GI71" s="30"/>
      <c r="GJ71" s="30"/>
      <c r="GK71" s="30"/>
      <c r="GL71" s="30"/>
      <c r="GM71" s="30"/>
      <c r="GN71" s="30"/>
      <c r="GO71" s="30"/>
      <c r="GP71" s="30"/>
      <c r="GQ71" s="30"/>
      <c r="GR71" s="30"/>
      <c r="GS71" s="30"/>
      <c r="GT71" s="30"/>
      <c r="GU71" s="30"/>
      <c r="GV71" s="30"/>
      <c r="GW71" s="30"/>
      <c r="GX71" s="30"/>
      <c r="GY71" s="30"/>
      <c r="GZ71" s="30"/>
      <c r="HA71" s="30"/>
      <c r="HB71" s="30"/>
      <c r="HC71" s="30"/>
      <c r="HD71" s="30"/>
      <c r="HE71" s="30"/>
      <c r="HF71" s="30"/>
      <c r="HG71" s="30"/>
      <c r="HH71" s="30"/>
      <c r="HI71" s="30"/>
      <c r="HJ71" s="30"/>
      <c r="HK71" s="30"/>
      <c r="HL71" s="30"/>
      <c r="HM71" s="30"/>
      <c r="HN71" s="30"/>
      <c r="HO71" s="30"/>
      <c r="HP71" s="30"/>
      <c r="HQ71" s="30"/>
      <c r="HR71" s="30"/>
      <c r="HS71" s="30"/>
      <c r="HT71" s="30"/>
      <c r="HU71" s="30"/>
      <c r="HV71" s="30"/>
      <c r="HW71" s="30"/>
      <c r="HX71" s="30"/>
      <c r="HY71" s="30"/>
      <c r="HZ71" s="30"/>
      <c r="IA71" s="30"/>
      <c r="IB71" s="30"/>
      <c r="IC71" s="30"/>
      <c r="ID71" s="30"/>
      <c r="IE71" s="30"/>
      <c r="IF71" s="30"/>
      <c r="IG71" s="30"/>
      <c r="IH71" s="30"/>
      <c r="II71" s="30"/>
      <c r="IJ71" s="30"/>
      <c r="IK71" s="30"/>
      <c r="IL71" s="30"/>
      <c r="IM71" s="30"/>
      <c r="IN71" s="30"/>
      <c r="IO71" s="30"/>
      <c r="IP71" s="30"/>
      <c r="IQ71" s="30"/>
      <c r="IR71" s="30"/>
      <c r="IS71" s="30"/>
      <c r="IT71" s="30"/>
      <c r="IU71" s="30"/>
    </row>
    <row r="72" spans="1:255">
      <c r="A72" s="30" t="s">
        <v>1841</v>
      </c>
      <c r="B72" s="30" t="s">
        <v>1842</v>
      </c>
      <c r="C72" s="316">
        <f>'7277'!D43+'7277'!D81+'7277'!D88</f>
        <v>0</v>
      </c>
      <c r="D72" s="30"/>
      <c r="E72" s="30"/>
      <c r="F72" s="30"/>
      <c r="G72" s="30"/>
      <c r="H72" s="30"/>
      <c r="I72" s="30"/>
      <c r="J72" s="30"/>
      <c r="K72" s="30"/>
      <c r="L72" s="30"/>
      <c r="M72" s="30"/>
      <c r="N72" s="30"/>
      <c r="O72" s="30"/>
      <c r="P72" s="30"/>
      <c r="Q72" s="30"/>
      <c r="R72" s="30"/>
      <c r="S72" s="30"/>
      <c r="T72" s="30"/>
      <c r="U72" s="30"/>
      <c r="V72" s="30"/>
      <c r="W72" s="30"/>
      <c r="X72" s="30"/>
      <c r="Y72" s="30"/>
      <c r="Z72" s="30"/>
      <c r="AA72" s="30"/>
      <c r="AB72" s="30"/>
      <c r="AC72" s="30"/>
      <c r="AD72" s="30"/>
      <c r="AE72" s="30"/>
      <c r="AF72" s="30"/>
      <c r="AG72" s="30"/>
      <c r="AH72" s="30"/>
      <c r="AI72" s="30"/>
      <c r="AJ72" s="30"/>
      <c r="AK72" s="30"/>
      <c r="AL72" s="30"/>
      <c r="AM72" s="30"/>
      <c r="AN72" s="30"/>
      <c r="AO72" s="30"/>
      <c r="AP72" s="30"/>
      <c r="AQ72" s="30"/>
      <c r="AR72" s="30"/>
      <c r="AS72" s="30"/>
      <c r="AT72" s="30"/>
      <c r="AU72" s="30"/>
      <c r="AV72" s="30"/>
      <c r="AW72" s="30"/>
      <c r="AX72" s="30"/>
      <c r="AY72" s="30"/>
      <c r="AZ72" s="30"/>
      <c r="BA72" s="30"/>
      <c r="BB72" s="30"/>
      <c r="BC72" s="30"/>
      <c r="BD72" s="30"/>
      <c r="BE72" s="30"/>
      <c r="BF72" s="30"/>
      <c r="BG72" s="30"/>
      <c r="BH72" s="30"/>
      <c r="BI72" s="30"/>
      <c r="BJ72" s="30"/>
      <c r="BK72" s="30"/>
      <c r="BL72" s="30"/>
      <c r="BM72" s="30"/>
      <c r="BN72" s="30"/>
      <c r="BO72" s="30"/>
      <c r="BP72" s="30"/>
      <c r="BQ72" s="30"/>
      <c r="BR72" s="30"/>
      <c r="BS72" s="30"/>
      <c r="BT72" s="30"/>
      <c r="BU72" s="30"/>
      <c r="BV72" s="30"/>
      <c r="BW72" s="30"/>
      <c r="BX72" s="30"/>
      <c r="BY72" s="30"/>
      <c r="BZ72" s="30"/>
      <c r="CA72" s="30"/>
      <c r="CB72" s="30"/>
      <c r="CC72" s="30"/>
      <c r="CD72" s="30"/>
      <c r="CE72" s="30"/>
      <c r="CF72" s="30"/>
      <c r="CG72" s="30"/>
      <c r="CH72" s="30"/>
      <c r="CI72" s="30"/>
      <c r="CJ72" s="30"/>
      <c r="CK72" s="30"/>
      <c r="CL72" s="30"/>
      <c r="CM72" s="30"/>
      <c r="CN72" s="30"/>
      <c r="CO72" s="30"/>
      <c r="CP72" s="30"/>
      <c r="CQ72" s="30"/>
      <c r="CR72" s="30"/>
      <c r="CS72" s="30"/>
      <c r="CT72" s="30"/>
      <c r="CU72" s="30"/>
      <c r="CV72" s="30"/>
      <c r="CW72" s="30"/>
      <c r="CX72" s="30"/>
      <c r="CY72" s="30"/>
      <c r="CZ72" s="30"/>
      <c r="DA72" s="30"/>
      <c r="DB72" s="30"/>
      <c r="DC72" s="30"/>
      <c r="DD72" s="30"/>
      <c r="DE72" s="30"/>
      <c r="DF72" s="30"/>
      <c r="DG72" s="30"/>
      <c r="DH72" s="30"/>
      <c r="DI72" s="30"/>
      <c r="DJ72" s="30"/>
      <c r="DK72" s="30"/>
      <c r="DL72" s="30"/>
      <c r="DM72" s="30"/>
      <c r="DN72" s="30"/>
      <c r="DO72" s="30"/>
      <c r="DP72" s="30"/>
      <c r="DQ72" s="30"/>
      <c r="DR72" s="30"/>
      <c r="DS72" s="30"/>
      <c r="DT72" s="30"/>
      <c r="DU72" s="30"/>
      <c r="DV72" s="30"/>
      <c r="DW72" s="30"/>
      <c r="DX72" s="30"/>
      <c r="DY72" s="30"/>
      <c r="DZ72" s="30"/>
      <c r="EA72" s="30"/>
      <c r="EB72" s="30"/>
      <c r="EC72" s="30"/>
      <c r="ED72" s="30"/>
      <c r="EE72" s="30"/>
      <c r="EF72" s="30"/>
      <c r="EG72" s="30"/>
      <c r="EH72" s="30"/>
      <c r="EI72" s="30"/>
      <c r="EJ72" s="30"/>
      <c r="EK72" s="30"/>
      <c r="EL72" s="30"/>
      <c r="EM72" s="30"/>
      <c r="EN72" s="30"/>
      <c r="EO72" s="30"/>
      <c r="EP72" s="30"/>
      <c r="EQ72" s="30"/>
      <c r="ER72" s="30"/>
      <c r="ES72" s="30"/>
      <c r="ET72" s="30"/>
      <c r="EU72" s="30"/>
      <c r="EV72" s="30"/>
      <c r="EW72" s="30"/>
      <c r="EX72" s="30"/>
      <c r="EY72" s="30"/>
      <c r="EZ72" s="30"/>
      <c r="FA72" s="30"/>
      <c r="FB72" s="30"/>
      <c r="FC72" s="30"/>
      <c r="FD72" s="30"/>
      <c r="FE72" s="30"/>
      <c r="FF72" s="30"/>
      <c r="FG72" s="30"/>
      <c r="FH72" s="30"/>
      <c r="FI72" s="30"/>
      <c r="FJ72" s="30"/>
      <c r="FK72" s="30"/>
      <c r="FL72" s="30"/>
      <c r="FM72" s="30"/>
      <c r="FN72" s="30"/>
      <c r="FO72" s="30"/>
      <c r="FP72" s="30"/>
      <c r="FQ72" s="30"/>
      <c r="FR72" s="30"/>
      <c r="FS72" s="30"/>
      <c r="FT72" s="30"/>
      <c r="FU72" s="30"/>
      <c r="FV72" s="30"/>
      <c r="FW72" s="30"/>
      <c r="FX72" s="30"/>
      <c r="FY72" s="30"/>
      <c r="FZ72" s="30"/>
      <c r="GA72" s="30"/>
      <c r="GB72" s="30"/>
      <c r="GC72" s="30"/>
      <c r="GD72" s="30"/>
      <c r="GE72" s="30"/>
      <c r="GF72" s="30"/>
      <c r="GG72" s="30"/>
      <c r="GH72" s="30"/>
      <c r="GI72" s="30"/>
      <c r="GJ72" s="30"/>
      <c r="GK72" s="30"/>
      <c r="GL72" s="30"/>
      <c r="GM72" s="30"/>
      <c r="GN72" s="30"/>
      <c r="GO72" s="30"/>
      <c r="GP72" s="30"/>
      <c r="GQ72" s="30"/>
      <c r="GR72" s="30"/>
      <c r="GS72" s="30"/>
      <c r="GT72" s="30"/>
      <c r="GU72" s="30"/>
      <c r="GV72" s="30"/>
      <c r="GW72" s="30"/>
      <c r="GX72" s="30"/>
      <c r="GY72" s="30"/>
      <c r="GZ72" s="30"/>
      <c r="HA72" s="30"/>
      <c r="HB72" s="30"/>
      <c r="HC72" s="30"/>
      <c r="HD72" s="30"/>
      <c r="HE72" s="30"/>
      <c r="HF72" s="30"/>
      <c r="HG72" s="30"/>
      <c r="HH72" s="30"/>
      <c r="HI72" s="30"/>
      <c r="HJ72" s="30"/>
      <c r="HK72" s="30"/>
      <c r="HL72" s="30"/>
      <c r="HM72" s="30"/>
      <c r="HN72" s="30"/>
      <c r="HO72" s="30"/>
      <c r="HP72" s="30"/>
      <c r="HQ72" s="30"/>
      <c r="HR72" s="30"/>
      <c r="HS72" s="30"/>
      <c r="HT72" s="30"/>
      <c r="HU72" s="30"/>
      <c r="HV72" s="30"/>
      <c r="HW72" s="30"/>
      <c r="HX72" s="30"/>
      <c r="HY72" s="30"/>
      <c r="HZ72" s="30"/>
      <c r="IA72" s="30"/>
      <c r="IB72" s="30"/>
      <c r="IC72" s="30"/>
      <c r="ID72" s="30"/>
      <c r="IE72" s="30"/>
      <c r="IF72" s="30"/>
      <c r="IG72" s="30"/>
      <c r="IH72" s="30"/>
      <c r="II72" s="30"/>
      <c r="IJ72" s="30"/>
      <c r="IK72" s="30"/>
      <c r="IL72" s="30"/>
      <c r="IM72" s="30"/>
      <c r="IN72" s="30"/>
      <c r="IO72" s="30"/>
      <c r="IP72" s="30"/>
      <c r="IQ72" s="30"/>
      <c r="IR72" s="30"/>
      <c r="IS72" s="30"/>
      <c r="IT72" s="30"/>
      <c r="IU72" s="30"/>
    </row>
    <row r="73" spans="1:255">
      <c r="A73" s="30" t="s">
        <v>1609</v>
      </c>
      <c r="B73" s="30" t="s">
        <v>1843</v>
      </c>
      <c r="C73" s="316">
        <f>'7277'!D100</f>
        <v>375150323.20000017</v>
      </c>
      <c r="D73" s="30"/>
      <c r="E73" s="30"/>
      <c r="F73" s="30"/>
      <c r="G73" s="30"/>
      <c r="H73" s="30"/>
      <c r="I73" s="30"/>
      <c r="J73" s="30"/>
      <c r="K73" s="30"/>
      <c r="L73" s="30"/>
      <c r="M73" s="30"/>
      <c r="N73" s="30"/>
      <c r="O73" s="30"/>
      <c r="P73" s="30"/>
      <c r="Q73" s="30"/>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30"/>
      <c r="BU73" s="30"/>
      <c r="BV73" s="30"/>
      <c r="BW73" s="30"/>
      <c r="BX73" s="30"/>
      <c r="BY73" s="30"/>
      <c r="BZ73" s="30"/>
      <c r="CA73" s="30"/>
      <c r="CB73" s="30"/>
      <c r="CC73" s="30"/>
      <c r="CD73" s="30"/>
      <c r="CE73" s="30"/>
      <c r="CF73" s="30"/>
      <c r="CG73" s="30"/>
      <c r="CH73" s="30"/>
      <c r="CI73" s="30"/>
      <c r="CJ73" s="30"/>
      <c r="CK73" s="30"/>
      <c r="CL73" s="30"/>
      <c r="CM73" s="30"/>
      <c r="CN73" s="30"/>
      <c r="CO73" s="30"/>
      <c r="CP73" s="30"/>
      <c r="CQ73" s="30"/>
      <c r="CR73" s="30"/>
      <c r="CS73" s="30"/>
      <c r="CT73" s="30"/>
      <c r="CU73" s="30"/>
      <c r="CV73" s="30"/>
      <c r="CW73" s="30"/>
      <c r="CX73" s="30"/>
      <c r="CY73" s="30"/>
      <c r="CZ73" s="30"/>
      <c r="DA73" s="30"/>
      <c r="DB73" s="30"/>
      <c r="DC73" s="30"/>
      <c r="DD73" s="30"/>
      <c r="DE73" s="30"/>
      <c r="DF73" s="30"/>
      <c r="DG73" s="30"/>
      <c r="DH73" s="30"/>
      <c r="DI73" s="30"/>
      <c r="DJ73" s="30"/>
      <c r="DK73" s="30"/>
      <c r="DL73" s="30"/>
      <c r="DM73" s="30"/>
      <c r="DN73" s="30"/>
      <c r="DO73" s="30"/>
      <c r="DP73" s="30"/>
      <c r="DQ73" s="30"/>
      <c r="DR73" s="30"/>
      <c r="DS73" s="30"/>
      <c r="DT73" s="30"/>
      <c r="DU73" s="30"/>
      <c r="DV73" s="30"/>
      <c r="DW73" s="30"/>
      <c r="DX73" s="30"/>
      <c r="DY73" s="30"/>
      <c r="DZ73" s="30"/>
      <c r="EA73" s="30"/>
      <c r="EB73" s="30"/>
      <c r="EC73" s="30"/>
      <c r="ED73" s="30"/>
      <c r="EE73" s="30"/>
      <c r="EF73" s="30"/>
      <c r="EG73" s="30"/>
      <c r="EH73" s="30"/>
      <c r="EI73" s="30"/>
      <c r="EJ73" s="30"/>
      <c r="EK73" s="30"/>
      <c r="EL73" s="30"/>
      <c r="EM73" s="30"/>
      <c r="EN73" s="30"/>
      <c r="EO73" s="30"/>
      <c r="EP73" s="30"/>
      <c r="EQ73" s="30"/>
      <c r="ER73" s="30"/>
      <c r="ES73" s="30"/>
      <c r="ET73" s="30"/>
      <c r="EU73" s="30"/>
      <c r="EV73" s="30"/>
      <c r="EW73" s="30"/>
      <c r="EX73" s="30"/>
      <c r="EY73" s="30"/>
      <c r="EZ73" s="30"/>
      <c r="FA73" s="30"/>
      <c r="FB73" s="30"/>
      <c r="FC73" s="30"/>
      <c r="FD73" s="30"/>
      <c r="FE73" s="30"/>
      <c r="FF73" s="30"/>
      <c r="FG73" s="30"/>
      <c r="FH73" s="30"/>
      <c r="FI73" s="30"/>
      <c r="FJ73" s="30"/>
      <c r="FK73" s="30"/>
      <c r="FL73" s="30"/>
      <c r="FM73" s="30"/>
      <c r="FN73" s="30"/>
      <c r="FO73" s="30"/>
      <c r="FP73" s="30"/>
      <c r="FQ73" s="30"/>
      <c r="FR73" s="30"/>
      <c r="FS73" s="30"/>
      <c r="FT73" s="30"/>
      <c r="FU73" s="30"/>
      <c r="FV73" s="30"/>
      <c r="FW73" s="30"/>
      <c r="FX73" s="30"/>
      <c r="FY73" s="30"/>
      <c r="FZ73" s="30"/>
      <c r="GA73" s="30"/>
      <c r="GB73" s="30"/>
      <c r="GC73" s="30"/>
      <c r="GD73" s="30"/>
      <c r="GE73" s="30"/>
      <c r="GF73" s="30"/>
      <c r="GG73" s="30"/>
      <c r="GH73" s="30"/>
      <c r="GI73" s="30"/>
      <c r="GJ73" s="30"/>
      <c r="GK73" s="30"/>
      <c r="GL73" s="30"/>
      <c r="GM73" s="30"/>
      <c r="GN73" s="30"/>
      <c r="GO73" s="30"/>
      <c r="GP73" s="30"/>
      <c r="GQ73" s="30"/>
      <c r="GR73" s="30"/>
      <c r="GS73" s="30"/>
      <c r="GT73" s="30"/>
      <c r="GU73" s="30"/>
      <c r="GV73" s="30"/>
      <c r="GW73" s="30"/>
      <c r="GX73" s="30"/>
      <c r="GY73" s="30"/>
      <c r="GZ73" s="30"/>
      <c r="HA73" s="30"/>
      <c r="HB73" s="30"/>
      <c r="HC73" s="30"/>
      <c r="HD73" s="30"/>
      <c r="HE73" s="30"/>
      <c r="HF73" s="30"/>
      <c r="HG73" s="30"/>
      <c r="HH73" s="30"/>
      <c r="HI73" s="30"/>
      <c r="HJ73" s="30"/>
      <c r="HK73" s="30"/>
      <c r="HL73" s="30"/>
      <c r="HM73" s="30"/>
      <c r="HN73" s="30"/>
      <c r="HO73" s="30"/>
      <c r="HP73" s="30"/>
      <c r="HQ73" s="30"/>
      <c r="HR73" s="30"/>
      <c r="HS73" s="30"/>
      <c r="HT73" s="30"/>
      <c r="HU73" s="30"/>
      <c r="HV73" s="30"/>
      <c r="HW73" s="30"/>
      <c r="HX73" s="30"/>
      <c r="HY73" s="30"/>
      <c r="HZ73" s="30"/>
      <c r="IA73" s="30"/>
      <c r="IB73" s="30"/>
      <c r="IC73" s="30"/>
      <c r="ID73" s="30"/>
      <c r="IE73" s="30"/>
      <c r="IF73" s="30"/>
      <c r="IG73" s="30"/>
      <c r="IH73" s="30"/>
      <c r="II73" s="30"/>
      <c r="IJ73" s="30"/>
      <c r="IK73" s="30"/>
      <c r="IL73" s="30"/>
      <c r="IM73" s="30"/>
      <c r="IN73" s="30"/>
      <c r="IO73" s="30"/>
      <c r="IP73" s="30"/>
      <c r="IQ73" s="30"/>
      <c r="IR73" s="30"/>
      <c r="IS73" s="30"/>
      <c r="IT73" s="30"/>
      <c r="IU73" s="30"/>
    </row>
    <row r="74" spans="1:255">
      <c r="A74" s="30" t="s">
        <v>2105</v>
      </c>
      <c r="B74" s="30" t="s">
        <v>1844</v>
      </c>
      <c r="C74" s="316">
        <f>'7277'!D101+'7277'!D108+'7277'!D113+'7277'!D117+'7277'!D118</f>
        <v>6565406.7899999972</v>
      </c>
      <c r="D74" s="30"/>
      <c r="E74" s="30"/>
      <c r="F74" s="30"/>
      <c r="G74" s="30"/>
      <c r="H74" s="30"/>
      <c r="I74" s="30"/>
      <c r="J74" s="30"/>
      <c r="K74" s="30"/>
      <c r="L74" s="30"/>
      <c r="M74" s="30"/>
      <c r="N74" s="30"/>
      <c r="O74" s="30"/>
      <c r="P74" s="30"/>
      <c r="Q74" s="30"/>
      <c r="R74" s="30"/>
      <c r="S74" s="30"/>
      <c r="T74" s="30"/>
      <c r="U74" s="30"/>
      <c r="V74" s="30"/>
      <c r="W74" s="30"/>
      <c r="X74" s="30"/>
      <c r="Y74" s="30"/>
      <c r="Z74" s="30"/>
      <c r="AA74" s="30"/>
      <c r="AB74" s="30"/>
      <c r="AC74" s="30"/>
      <c r="AD74" s="30"/>
      <c r="AE74" s="30"/>
      <c r="AF74" s="30"/>
      <c r="AG74" s="30"/>
      <c r="AH74" s="30"/>
      <c r="AI74" s="30"/>
      <c r="AJ74" s="30"/>
      <c r="AK74" s="30"/>
      <c r="AL74" s="30"/>
      <c r="AM74" s="30"/>
      <c r="AN74" s="30"/>
      <c r="AO74" s="30"/>
      <c r="AP74" s="30"/>
      <c r="AQ74" s="30"/>
      <c r="AR74" s="30"/>
      <c r="AS74" s="30"/>
      <c r="AT74" s="30"/>
      <c r="AU74" s="30"/>
      <c r="AV74" s="30"/>
      <c r="AW74" s="30"/>
      <c r="AX74" s="30"/>
      <c r="AY74" s="30"/>
      <c r="AZ74" s="30"/>
      <c r="BA74" s="30"/>
      <c r="BB74" s="30"/>
      <c r="BC74" s="30"/>
      <c r="BD74" s="30"/>
      <c r="BE74" s="30"/>
      <c r="BF74" s="30"/>
      <c r="BG74" s="30"/>
      <c r="BH74" s="30"/>
      <c r="BI74" s="30"/>
      <c r="BJ74" s="30"/>
      <c r="BK74" s="30"/>
      <c r="BL74" s="30"/>
      <c r="BM74" s="30"/>
      <c r="BN74" s="30"/>
      <c r="BO74" s="30"/>
      <c r="BP74" s="30"/>
      <c r="BQ74" s="30"/>
      <c r="BR74" s="30"/>
      <c r="BS74" s="30"/>
      <c r="BT74" s="30"/>
      <c r="BU74" s="30"/>
      <c r="BV74" s="30"/>
      <c r="BW74" s="30"/>
      <c r="BX74" s="30"/>
      <c r="BY74" s="30"/>
      <c r="BZ74" s="30"/>
      <c r="CA74" s="30"/>
      <c r="CB74" s="30"/>
      <c r="CC74" s="30"/>
      <c r="CD74" s="30"/>
      <c r="CE74" s="30"/>
      <c r="CF74" s="30"/>
      <c r="CG74" s="30"/>
      <c r="CH74" s="30"/>
      <c r="CI74" s="30"/>
      <c r="CJ74" s="30"/>
      <c r="CK74" s="30"/>
      <c r="CL74" s="30"/>
      <c r="CM74" s="30"/>
      <c r="CN74" s="30"/>
      <c r="CO74" s="30"/>
      <c r="CP74" s="30"/>
      <c r="CQ74" s="30"/>
      <c r="CR74" s="30"/>
      <c r="CS74" s="30"/>
      <c r="CT74" s="30"/>
      <c r="CU74" s="30"/>
      <c r="CV74" s="30"/>
      <c r="CW74" s="30"/>
      <c r="CX74" s="30"/>
      <c r="CY74" s="30"/>
      <c r="CZ74" s="30"/>
      <c r="DA74" s="30"/>
      <c r="DB74" s="30"/>
      <c r="DC74" s="30"/>
      <c r="DD74" s="30"/>
      <c r="DE74" s="30"/>
      <c r="DF74" s="30"/>
      <c r="DG74" s="30"/>
      <c r="DH74" s="30"/>
      <c r="DI74" s="30"/>
      <c r="DJ74" s="30"/>
      <c r="DK74" s="30"/>
      <c r="DL74" s="30"/>
      <c r="DM74" s="30"/>
      <c r="DN74" s="30"/>
      <c r="DO74" s="30"/>
      <c r="DP74" s="30"/>
      <c r="DQ74" s="30"/>
      <c r="DR74" s="30"/>
      <c r="DS74" s="30"/>
      <c r="DT74" s="30"/>
      <c r="DU74" s="30"/>
      <c r="DV74" s="30"/>
      <c r="DW74" s="30"/>
      <c r="DX74" s="30"/>
      <c r="DY74" s="30"/>
      <c r="DZ74" s="30"/>
      <c r="EA74" s="30"/>
      <c r="EB74" s="30"/>
      <c r="EC74" s="30"/>
      <c r="ED74" s="30"/>
      <c r="EE74" s="30"/>
      <c r="EF74" s="30"/>
      <c r="EG74" s="30"/>
      <c r="EH74" s="30"/>
      <c r="EI74" s="30"/>
      <c r="EJ74" s="30"/>
      <c r="EK74" s="30"/>
      <c r="EL74" s="30"/>
      <c r="EM74" s="30"/>
      <c r="EN74" s="30"/>
      <c r="EO74" s="30"/>
      <c r="EP74" s="30"/>
      <c r="EQ74" s="30"/>
      <c r="ER74" s="30"/>
      <c r="ES74" s="30"/>
      <c r="ET74" s="30"/>
      <c r="EU74" s="30"/>
      <c r="EV74" s="30"/>
      <c r="EW74" s="30"/>
      <c r="EX74" s="30"/>
      <c r="EY74" s="30"/>
      <c r="EZ74" s="30"/>
      <c r="FA74" s="30"/>
      <c r="FB74" s="30"/>
      <c r="FC74" s="30"/>
      <c r="FD74" s="30"/>
      <c r="FE74" s="30"/>
      <c r="FF74" s="30"/>
      <c r="FG74" s="30"/>
      <c r="FH74" s="30"/>
      <c r="FI74" s="30"/>
      <c r="FJ74" s="30"/>
      <c r="FK74" s="30"/>
      <c r="FL74" s="30"/>
      <c r="FM74" s="30"/>
      <c r="FN74" s="30"/>
      <c r="FO74" s="30"/>
      <c r="FP74" s="30"/>
      <c r="FQ74" s="30"/>
      <c r="FR74" s="30"/>
      <c r="FS74" s="30"/>
      <c r="FT74" s="30"/>
      <c r="FU74" s="30"/>
      <c r="FV74" s="30"/>
      <c r="FW74" s="30"/>
      <c r="FX74" s="30"/>
      <c r="FY74" s="30"/>
      <c r="FZ74" s="30"/>
      <c r="GA74" s="30"/>
      <c r="GB74" s="30"/>
      <c r="GC74" s="30"/>
      <c r="GD74" s="30"/>
      <c r="GE74" s="30"/>
      <c r="GF74" s="30"/>
      <c r="GG74" s="30"/>
      <c r="GH74" s="30"/>
      <c r="GI74" s="30"/>
      <c r="GJ74" s="30"/>
      <c r="GK74" s="30"/>
      <c r="GL74" s="30"/>
      <c r="GM74" s="30"/>
      <c r="GN74" s="30"/>
      <c r="GO74" s="30"/>
      <c r="GP74" s="30"/>
      <c r="GQ74" s="30"/>
      <c r="GR74" s="30"/>
      <c r="GS74" s="30"/>
      <c r="GT74" s="30"/>
      <c r="GU74" s="30"/>
      <c r="GV74" s="30"/>
      <c r="GW74" s="30"/>
      <c r="GX74" s="30"/>
      <c r="GY74" s="30"/>
      <c r="GZ74" s="30"/>
      <c r="HA74" s="30"/>
      <c r="HB74" s="30"/>
      <c r="HC74" s="30"/>
      <c r="HD74" s="30"/>
      <c r="HE74" s="30"/>
      <c r="HF74" s="30"/>
      <c r="HG74" s="30"/>
      <c r="HH74" s="30"/>
      <c r="HI74" s="30"/>
      <c r="HJ74" s="30"/>
      <c r="HK74" s="30"/>
      <c r="HL74" s="30"/>
      <c r="HM74" s="30"/>
      <c r="HN74" s="30"/>
      <c r="HO74" s="30"/>
      <c r="HP74" s="30"/>
      <c r="HQ74" s="30"/>
      <c r="HR74" s="30"/>
      <c r="HS74" s="30"/>
      <c r="HT74" s="30"/>
      <c r="HU74" s="30"/>
      <c r="HV74" s="30"/>
      <c r="HW74" s="30"/>
      <c r="HX74" s="30"/>
      <c r="HY74" s="30"/>
      <c r="HZ74" s="30"/>
      <c r="IA74" s="30"/>
      <c r="IB74" s="30"/>
      <c r="IC74" s="30"/>
      <c r="ID74" s="30"/>
      <c r="IE74" s="30"/>
      <c r="IF74" s="30"/>
      <c r="IG74" s="30"/>
      <c r="IH74" s="30"/>
      <c r="II74" s="30"/>
      <c r="IJ74" s="30"/>
      <c r="IK74" s="30"/>
      <c r="IL74" s="30"/>
      <c r="IM74" s="30"/>
      <c r="IN74" s="30"/>
      <c r="IO74" s="30"/>
      <c r="IP74" s="30"/>
      <c r="IQ74" s="30"/>
      <c r="IR74" s="30"/>
      <c r="IS74" s="30"/>
      <c r="IT74" s="30"/>
      <c r="IU74" s="30"/>
    </row>
    <row r="75" spans="1:255">
      <c r="A75" s="475" t="s">
        <v>1845</v>
      </c>
      <c r="B75" s="30" t="s">
        <v>480</v>
      </c>
      <c r="C75" s="316">
        <f>SUM(C70:C74)</f>
        <v>381715729.99000019</v>
      </c>
    </row>
    <row r="76" spans="1:255">
      <c r="A76" s="30" t="s">
        <v>2730</v>
      </c>
      <c r="B76" s="30" t="s">
        <v>2731</v>
      </c>
      <c r="C76" s="316">
        <f>'7277'!D157</f>
        <v>0</v>
      </c>
      <c r="D76" s="30"/>
      <c r="E76" s="30"/>
      <c r="F76" s="30"/>
      <c r="G76" s="30"/>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c r="BS76" s="30"/>
      <c r="BT76" s="30"/>
      <c r="BU76" s="30"/>
      <c r="BV76" s="30"/>
      <c r="BW76" s="30"/>
      <c r="BX76" s="30"/>
      <c r="BY76" s="30"/>
      <c r="BZ76" s="30"/>
      <c r="CA76" s="30"/>
      <c r="CB76" s="30"/>
      <c r="CC76" s="30"/>
      <c r="CD76" s="30"/>
      <c r="CE76" s="30"/>
      <c r="CF76" s="30"/>
      <c r="CG76" s="30"/>
      <c r="CH76" s="30"/>
      <c r="CI76" s="30"/>
      <c r="CJ76" s="30"/>
      <c r="CK76" s="30"/>
      <c r="CL76" s="30"/>
      <c r="CM76" s="30"/>
      <c r="CN76" s="30"/>
      <c r="CO76" s="30"/>
      <c r="CP76" s="30"/>
      <c r="CQ76" s="30"/>
      <c r="CR76" s="30"/>
      <c r="CS76" s="30"/>
      <c r="CT76" s="30"/>
      <c r="CU76" s="30"/>
      <c r="CV76" s="30"/>
      <c r="CW76" s="30"/>
      <c r="CX76" s="30"/>
      <c r="CY76" s="30"/>
      <c r="CZ76" s="30"/>
      <c r="DA76" s="30"/>
      <c r="DB76" s="30"/>
      <c r="DC76" s="30"/>
      <c r="DD76" s="30"/>
      <c r="DE76" s="30"/>
      <c r="DF76" s="30"/>
      <c r="DG76" s="30"/>
      <c r="DH76" s="30"/>
      <c r="DI76" s="30"/>
      <c r="DJ76" s="30"/>
      <c r="DK76" s="30"/>
      <c r="DL76" s="30"/>
      <c r="DM76" s="30"/>
      <c r="DN76" s="30"/>
      <c r="DO76" s="30"/>
      <c r="DP76" s="30"/>
      <c r="DQ76" s="30"/>
      <c r="DR76" s="30"/>
      <c r="DS76" s="30"/>
      <c r="DT76" s="30"/>
      <c r="DU76" s="30"/>
      <c r="DV76" s="30"/>
      <c r="DW76" s="30"/>
      <c r="DX76" s="30"/>
      <c r="DY76" s="30"/>
      <c r="DZ76" s="30"/>
      <c r="EA76" s="30"/>
      <c r="EB76" s="30"/>
      <c r="EC76" s="30"/>
      <c r="ED76" s="30"/>
      <c r="EE76" s="30"/>
      <c r="EF76" s="30"/>
      <c r="EG76" s="30"/>
      <c r="EH76" s="30"/>
      <c r="EI76" s="30"/>
      <c r="EJ76" s="30"/>
      <c r="EK76" s="30"/>
      <c r="EL76" s="30"/>
      <c r="EM76" s="30"/>
      <c r="EN76" s="30"/>
      <c r="EO76" s="30"/>
      <c r="EP76" s="30"/>
      <c r="EQ76" s="30"/>
      <c r="ER76" s="30"/>
      <c r="ES76" s="30"/>
      <c r="ET76" s="30"/>
      <c r="EU76" s="30"/>
      <c r="EV76" s="30"/>
      <c r="EW76" s="30"/>
      <c r="EX76" s="30"/>
      <c r="EY76" s="30"/>
      <c r="EZ76" s="30"/>
      <c r="FA76" s="30"/>
      <c r="FB76" s="30"/>
      <c r="FC76" s="30"/>
      <c r="FD76" s="30"/>
      <c r="FE76" s="30"/>
      <c r="FF76" s="30"/>
      <c r="FG76" s="30"/>
      <c r="FH76" s="30"/>
      <c r="FI76" s="30"/>
      <c r="FJ76" s="30"/>
      <c r="FK76" s="30"/>
      <c r="FL76" s="30"/>
      <c r="FM76" s="30"/>
      <c r="FN76" s="30"/>
      <c r="FO76" s="30"/>
      <c r="FP76" s="30"/>
      <c r="FQ76" s="30"/>
      <c r="FR76" s="30"/>
      <c r="FS76" s="30"/>
      <c r="FT76" s="30"/>
      <c r="FU76" s="30"/>
      <c r="FV76" s="30"/>
      <c r="FW76" s="30"/>
      <c r="FX76" s="30"/>
      <c r="FY76" s="30"/>
      <c r="FZ76" s="30"/>
      <c r="GA76" s="30"/>
      <c r="GB76" s="30"/>
      <c r="GC76" s="30"/>
      <c r="GD76" s="30"/>
      <c r="GE76" s="30"/>
      <c r="GF76" s="30"/>
      <c r="GG76" s="30"/>
      <c r="GH76" s="30"/>
      <c r="GI76" s="30"/>
      <c r="GJ76" s="30"/>
      <c r="GK76" s="30"/>
      <c r="GL76" s="30"/>
      <c r="GM76" s="30"/>
      <c r="GN76" s="30"/>
      <c r="GO76" s="30"/>
      <c r="GP76" s="30"/>
      <c r="GQ76" s="30"/>
      <c r="GR76" s="30"/>
      <c r="GS76" s="30"/>
      <c r="GT76" s="30"/>
      <c r="GU76" s="30"/>
      <c r="GV76" s="30"/>
      <c r="GW76" s="30"/>
      <c r="GX76" s="30"/>
      <c r="GY76" s="30"/>
      <c r="GZ76" s="30"/>
      <c r="HA76" s="30"/>
      <c r="HB76" s="30"/>
      <c r="HC76" s="30"/>
      <c r="HD76" s="30"/>
      <c r="HE76" s="30"/>
      <c r="HF76" s="30"/>
      <c r="HG76" s="30"/>
      <c r="HH76" s="30"/>
      <c r="HI76" s="30"/>
      <c r="HJ76" s="30"/>
      <c r="HK76" s="30"/>
      <c r="HL76" s="30"/>
      <c r="HM76" s="30"/>
      <c r="HN76" s="30"/>
      <c r="HO76" s="30"/>
      <c r="HP76" s="30"/>
      <c r="HQ76" s="30"/>
      <c r="HR76" s="30"/>
      <c r="HS76" s="30"/>
      <c r="HT76" s="30"/>
      <c r="HU76" s="30"/>
      <c r="HV76" s="30"/>
      <c r="HW76" s="30"/>
      <c r="HX76" s="30"/>
      <c r="HY76" s="30"/>
      <c r="HZ76" s="30"/>
      <c r="IA76" s="30"/>
      <c r="IB76" s="30"/>
      <c r="IC76" s="30"/>
      <c r="ID76" s="30"/>
      <c r="IE76" s="30"/>
      <c r="IF76" s="30"/>
      <c r="IG76" s="30"/>
      <c r="IH76" s="30"/>
      <c r="II76" s="30"/>
      <c r="IJ76" s="30"/>
      <c r="IK76" s="30"/>
      <c r="IL76" s="30"/>
      <c r="IM76" s="30"/>
      <c r="IN76" s="30"/>
      <c r="IO76" s="30"/>
      <c r="IP76" s="30"/>
      <c r="IQ76" s="30"/>
      <c r="IR76" s="30"/>
      <c r="IS76" s="30"/>
      <c r="IT76" s="30"/>
      <c r="IU76" s="30"/>
    </row>
    <row r="77" spans="1:255">
      <c r="A77" s="30" t="s">
        <v>2732</v>
      </c>
      <c r="B77" s="30" t="s">
        <v>2733</v>
      </c>
      <c r="C77" s="316">
        <f>'7277'!D178+'7277'!D217</f>
        <v>5736759.3043681597</v>
      </c>
      <c r="D77" s="30"/>
      <c r="E77" s="30"/>
      <c r="F77" s="30"/>
      <c r="G77" s="30"/>
      <c r="H77" s="30"/>
      <c r="I77" s="30"/>
      <c r="J77" s="30"/>
      <c r="K77" s="30"/>
      <c r="L77" s="30"/>
      <c r="M77" s="30"/>
      <c r="N77" s="30"/>
      <c r="O77" s="30"/>
      <c r="P77" s="30"/>
      <c r="Q77" s="30"/>
      <c r="R77" s="30"/>
      <c r="S77" s="30"/>
      <c r="T77" s="30"/>
      <c r="U77" s="30"/>
      <c r="V77" s="30"/>
      <c r="W77" s="30"/>
      <c r="X77" s="30"/>
      <c r="Y77" s="30"/>
      <c r="Z77" s="30"/>
      <c r="AA77" s="30"/>
      <c r="AB77" s="30"/>
      <c r="AC77" s="30"/>
      <c r="AD77" s="30"/>
      <c r="AE77" s="30"/>
      <c r="AF77" s="30"/>
      <c r="AG77" s="30"/>
      <c r="AH77" s="30"/>
      <c r="AI77" s="30"/>
      <c r="AJ77" s="30"/>
      <c r="AK77" s="30"/>
      <c r="AL77" s="30"/>
      <c r="AM77" s="30"/>
      <c r="AN77" s="30"/>
      <c r="AO77" s="30"/>
      <c r="AP77" s="30"/>
      <c r="AQ77" s="30"/>
      <c r="AR77" s="30"/>
      <c r="AS77" s="30"/>
      <c r="AT77" s="30"/>
      <c r="AU77" s="30"/>
      <c r="AV77" s="30"/>
      <c r="AW77" s="30"/>
      <c r="AX77" s="30"/>
      <c r="AY77" s="30"/>
      <c r="AZ77" s="30"/>
      <c r="BA77" s="30"/>
      <c r="BB77" s="30"/>
      <c r="BC77" s="30"/>
      <c r="BD77" s="30"/>
      <c r="BE77" s="30"/>
      <c r="BF77" s="30"/>
      <c r="BG77" s="30"/>
      <c r="BH77" s="30"/>
      <c r="BI77" s="30"/>
      <c r="BJ77" s="30"/>
      <c r="BK77" s="30"/>
      <c r="BL77" s="30"/>
      <c r="BM77" s="30"/>
      <c r="BN77" s="30"/>
      <c r="BO77" s="30"/>
      <c r="BP77" s="30"/>
      <c r="BQ77" s="30"/>
      <c r="BR77" s="30"/>
      <c r="BS77" s="30"/>
      <c r="BT77" s="30"/>
      <c r="BU77" s="30"/>
      <c r="BV77" s="30"/>
      <c r="BW77" s="30"/>
      <c r="BX77" s="30"/>
      <c r="BY77" s="30"/>
      <c r="BZ77" s="30"/>
      <c r="CA77" s="30"/>
      <c r="CB77" s="30"/>
      <c r="CC77" s="30"/>
      <c r="CD77" s="30"/>
      <c r="CE77" s="30"/>
      <c r="CF77" s="30"/>
      <c r="CG77" s="30"/>
      <c r="CH77" s="30"/>
      <c r="CI77" s="30"/>
      <c r="CJ77" s="30"/>
      <c r="CK77" s="30"/>
      <c r="CL77" s="30"/>
      <c r="CM77" s="30"/>
      <c r="CN77" s="30"/>
      <c r="CO77" s="30"/>
      <c r="CP77" s="30"/>
      <c r="CQ77" s="30"/>
      <c r="CR77" s="30"/>
      <c r="CS77" s="30"/>
      <c r="CT77" s="30"/>
      <c r="CU77" s="30"/>
      <c r="CV77" s="30"/>
      <c r="CW77" s="30"/>
      <c r="CX77" s="30"/>
      <c r="CY77" s="30"/>
      <c r="CZ77" s="30"/>
      <c r="DA77" s="30"/>
      <c r="DB77" s="30"/>
      <c r="DC77" s="30"/>
      <c r="DD77" s="30"/>
      <c r="DE77" s="30"/>
      <c r="DF77" s="30"/>
      <c r="DG77" s="30"/>
      <c r="DH77" s="30"/>
      <c r="DI77" s="30"/>
      <c r="DJ77" s="30"/>
      <c r="DK77" s="30"/>
      <c r="DL77" s="30"/>
      <c r="DM77" s="30"/>
      <c r="DN77" s="30"/>
      <c r="DO77" s="30"/>
      <c r="DP77" s="30"/>
      <c r="DQ77" s="30"/>
      <c r="DR77" s="30"/>
      <c r="DS77" s="30"/>
      <c r="DT77" s="30"/>
      <c r="DU77" s="30"/>
      <c r="DV77" s="30"/>
      <c r="DW77" s="30"/>
      <c r="DX77" s="30"/>
      <c r="DY77" s="30"/>
      <c r="DZ77" s="30"/>
      <c r="EA77" s="30"/>
      <c r="EB77" s="30"/>
      <c r="EC77" s="30"/>
      <c r="ED77" s="30"/>
      <c r="EE77" s="30"/>
      <c r="EF77" s="30"/>
      <c r="EG77" s="30"/>
      <c r="EH77" s="30"/>
      <c r="EI77" s="30"/>
      <c r="EJ77" s="30"/>
      <c r="EK77" s="30"/>
      <c r="EL77" s="30"/>
      <c r="EM77" s="30"/>
      <c r="EN77" s="30"/>
      <c r="EO77" s="30"/>
      <c r="EP77" s="30"/>
      <c r="EQ77" s="30"/>
      <c r="ER77" s="30"/>
      <c r="ES77" s="30"/>
      <c r="ET77" s="30"/>
      <c r="EU77" s="30"/>
      <c r="EV77" s="30"/>
      <c r="EW77" s="30"/>
      <c r="EX77" s="30"/>
      <c r="EY77" s="30"/>
      <c r="EZ77" s="30"/>
      <c r="FA77" s="30"/>
      <c r="FB77" s="30"/>
      <c r="FC77" s="30"/>
      <c r="FD77" s="30"/>
      <c r="FE77" s="30"/>
      <c r="FF77" s="30"/>
      <c r="FG77" s="30"/>
      <c r="FH77" s="30"/>
      <c r="FI77" s="30"/>
      <c r="FJ77" s="30"/>
      <c r="FK77" s="30"/>
      <c r="FL77" s="30"/>
      <c r="FM77" s="30"/>
      <c r="FN77" s="30"/>
      <c r="FO77" s="30"/>
      <c r="FP77" s="30"/>
      <c r="FQ77" s="30"/>
      <c r="FR77" s="30"/>
      <c r="FS77" s="30"/>
      <c r="FT77" s="30"/>
      <c r="FU77" s="30"/>
      <c r="FV77" s="30"/>
      <c r="FW77" s="30"/>
      <c r="FX77" s="30"/>
      <c r="FY77" s="30"/>
      <c r="FZ77" s="30"/>
      <c r="GA77" s="30"/>
      <c r="GB77" s="30"/>
      <c r="GC77" s="30"/>
      <c r="GD77" s="30"/>
      <c r="GE77" s="30"/>
      <c r="GF77" s="30"/>
      <c r="GG77" s="30"/>
      <c r="GH77" s="30"/>
      <c r="GI77" s="30"/>
      <c r="GJ77" s="30"/>
      <c r="GK77" s="30"/>
      <c r="GL77" s="30"/>
      <c r="GM77" s="30"/>
      <c r="GN77" s="30"/>
      <c r="GO77" s="30"/>
      <c r="GP77" s="30"/>
      <c r="GQ77" s="30"/>
      <c r="GR77" s="30"/>
      <c r="GS77" s="30"/>
      <c r="GT77" s="30"/>
      <c r="GU77" s="30"/>
      <c r="GV77" s="30"/>
      <c r="GW77" s="30"/>
      <c r="GX77" s="30"/>
      <c r="GY77" s="30"/>
      <c r="GZ77" s="30"/>
      <c r="HA77" s="30"/>
      <c r="HB77" s="30"/>
      <c r="HC77" s="30"/>
      <c r="HD77" s="30"/>
      <c r="HE77" s="30"/>
      <c r="HF77" s="30"/>
      <c r="HG77" s="30"/>
      <c r="HH77" s="30"/>
      <c r="HI77" s="30"/>
      <c r="HJ77" s="30"/>
      <c r="HK77" s="30"/>
      <c r="HL77" s="30"/>
      <c r="HM77" s="30"/>
      <c r="HN77" s="30"/>
      <c r="HO77" s="30"/>
      <c r="HP77" s="30"/>
      <c r="HQ77" s="30"/>
      <c r="HR77" s="30"/>
      <c r="HS77" s="30"/>
      <c r="HT77" s="30"/>
      <c r="HU77" s="30"/>
      <c r="HV77" s="30"/>
      <c r="HW77" s="30"/>
      <c r="HX77" s="30"/>
      <c r="HY77" s="30"/>
      <c r="HZ77" s="30"/>
      <c r="IA77" s="30"/>
      <c r="IB77" s="30"/>
      <c r="IC77" s="30"/>
      <c r="ID77" s="30"/>
      <c r="IE77" s="30"/>
      <c r="IF77" s="30"/>
      <c r="IG77" s="30"/>
      <c r="IH77" s="30"/>
      <c r="II77" s="30"/>
      <c r="IJ77" s="30"/>
      <c r="IK77" s="30"/>
      <c r="IL77" s="30"/>
      <c r="IM77" s="30"/>
      <c r="IN77" s="30"/>
      <c r="IO77" s="30"/>
      <c r="IP77" s="30"/>
      <c r="IQ77" s="30"/>
      <c r="IR77" s="30"/>
      <c r="IS77" s="30"/>
      <c r="IT77" s="30"/>
      <c r="IU77" s="30"/>
    </row>
    <row r="78" spans="1:255">
      <c r="A78" s="475" t="s">
        <v>2734</v>
      </c>
      <c r="B78" s="30" t="s">
        <v>480</v>
      </c>
      <c r="C78" s="316">
        <f>SUM(C76:C77)</f>
        <v>5736759.3043681597</v>
      </c>
      <c r="D78" s="30"/>
      <c r="E78" s="30"/>
      <c r="F78" s="30"/>
      <c r="G78" s="30"/>
      <c r="H78" s="30"/>
      <c r="I78" s="30"/>
      <c r="J78" s="30"/>
      <c r="K78" s="30"/>
      <c r="L78" s="30"/>
      <c r="M78" s="30"/>
      <c r="N78" s="30"/>
      <c r="O78" s="30"/>
      <c r="P78" s="30"/>
      <c r="Q78" s="30"/>
      <c r="R78" s="30"/>
      <c r="S78" s="30"/>
      <c r="T78" s="30"/>
      <c r="U78" s="30"/>
      <c r="V78" s="30"/>
      <c r="W78" s="30"/>
      <c r="X78" s="30"/>
      <c r="Y78" s="30"/>
      <c r="Z78" s="30"/>
      <c r="AA78" s="30"/>
      <c r="AB78" s="30"/>
      <c r="AC78" s="30"/>
      <c r="AD78" s="30"/>
      <c r="AE78" s="30"/>
      <c r="AF78" s="30"/>
      <c r="AG78" s="30"/>
      <c r="AH78" s="30"/>
      <c r="AI78" s="30"/>
      <c r="AJ78" s="30"/>
      <c r="AK78" s="30"/>
      <c r="AL78" s="30"/>
      <c r="AM78" s="30"/>
      <c r="AN78" s="30"/>
      <c r="AO78" s="30"/>
      <c r="AP78" s="30"/>
      <c r="AQ78" s="30"/>
      <c r="AR78" s="30"/>
      <c r="AS78" s="30"/>
      <c r="AT78" s="30"/>
      <c r="AU78" s="30"/>
      <c r="AV78" s="30"/>
      <c r="AW78" s="30"/>
      <c r="AX78" s="30"/>
      <c r="AY78" s="30"/>
      <c r="AZ78" s="30"/>
      <c r="BA78" s="30"/>
      <c r="BB78" s="30"/>
      <c r="BC78" s="30"/>
      <c r="BD78" s="30"/>
      <c r="BE78" s="30"/>
      <c r="BF78" s="30"/>
      <c r="BG78" s="30"/>
      <c r="BH78" s="30"/>
      <c r="BI78" s="30"/>
      <c r="BJ78" s="30"/>
      <c r="BK78" s="30"/>
      <c r="BL78" s="30"/>
      <c r="BM78" s="30"/>
      <c r="BN78" s="30"/>
      <c r="BO78" s="30"/>
      <c r="BP78" s="30"/>
      <c r="BQ78" s="30"/>
      <c r="BR78" s="30"/>
      <c r="BS78" s="30"/>
      <c r="BT78" s="30"/>
      <c r="BU78" s="30"/>
      <c r="BV78" s="30"/>
      <c r="BW78" s="30"/>
      <c r="BX78" s="30"/>
      <c r="BY78" s="30"/>
      <c r="BZ78" s="30"/>
      <c r="CA78" s="30"/>
      <c r="CB78" s="30"/>
      <c r="CC78" s="30"/>
      <c r="CD78" s="30"/>
      <c r="CE78" s="30"/>
      <c r="CF78" s="30"/>
      <c r="CG78" s="30"/>
      <c r="CH78" s="30"/>
      <c r="CI78" s="30"/>
      <c r="CJ78" s="30"/>
      <c r="CK78" s="30"/>
      <c r="CL78" s="30"/>
      <c r="CM78" s="30"/>
      <c r="CN78" s="30"/>
      <c r="CO78" s="30"/>
      <c r="CP78" s="30"/>
      <c r="CQ78" s="30"/>
      <c r="CR78" s="30"/>
      <c r="CS78" s="30"/>
      <c r="CT78" s="30"/>
      <c r="CU78" s="30"/>
      <c r="CV78" s="30"/>
      <c r="CW78" s="30"/>
      <c r="CX78" s="30"/>
      <c r="CY78" s="30"/>
      <c r="CZ78" s="30"/>
      <c r="DA78" s="30"/>
      <c r="DB78" s="30"/>
      <c r="DC78" s="30"/>
      <c r="DD78" s="30"/>
      <c r="DE78" s="30"/>
      <c r="DF78" s="30"/>
      <c r="DG78" s="30"/>
      <c r="DH78" s="30"/>
      <c r="DI78" s="30"/>
      <c r="DJ78" s="30"/>
      <c r="DK78" s="30"/>
      <c r="DL78" s="30"/>
      <c r="DM78" s="30"/>
      <c r="DN78" s="30"/>
      <c r="DO78" s="30"/>
      <c r="DP78" s="30"/>
      <c r="DQ78" s="30"/>
      <c r="DR78" s="30"/>
      <c r="DS78" s="30"/>
      <c r="DT78" s="30"/>
      <c r="DU78" s="30"/>
      <c r="DV78" s="30"/>
      <c r="DW78" s="30"/>
      <c r="DX78" s="30"/>
      <c r="DY78" s="30"/>
      <c r="DZ78" s="30"/>
      <c r="EA78" s="30"/>
      <c r="EB78" s="30"/>
      <c r="EC78" s="30"/>
      <c r="ED78" s="30"/>
      <c r="EE78" s="30"/>
      <c r="EF78" s="30"/>
      <c r="EG78" s="30"/>
      <c r="EH78" s="30"/>
      <c r="EI78" s="30"/>
      <c r="EJ78" s="30"/>
      <c r="EK78" s="30"/>
      <c r="EL78" s="30"/>
      <c r="EM78" s="30"/>
      <c r="EN78" s="30"/>
      <c r="EO78" s="30"/>
      <c r="EP78" s="30"/>
      <c r="EQ78" s="30"/>
      <c r="ER78" s="30"/>
      <c r="ES78" s="30"/>
      <c r="ET78" s="30"/>
      <c r="EU78" s="30"/>
      <c r="EV78" s="30"/>
      <c r="EW78" s="30"/>
      <c r="EX78" s="30"/>
      <c r="EY78" s="30"/>
      <c r="EZ78" s="30"/>
      <c r="FA78" s="30"/>
      <c r="FB78" s="30"/>
      <c r="FC78" s="30"/>
      <c r="FD78" s="30"/>
      <c r="FE78" s="30"/>
      <c r="FF78" s="30"/>
      <c r="FG78" s="30"/>
      <c r="FH78" s="30"/>
      <c r="FI78" s="30"/>
      <c r="FJ78" s="30"/>
      <c r="FK78" s="30"/>
      <c r="FL78" s="30"/>
      <c r="FM78" s="30"/>
      <c r="FN78" s="30"/>
      <c r="FO78" s="30"/>
      <c r="FP78" s="30"/>
      <c r="FQ78" s="30"/>
      <c r="FR78" s="30"/>
      <c r="FS78" s="30"/>
      <c r="FT78" s="30"/>
      <c r="FU78" s="30"/>
      <c r="FV78" s="30"/>
      <c r="FW78" s="30"/>
      <c r="FX78" s="30"/>
      <c r="FY78" s="30"/>
      <c r="FZ78" s="30"/>
      <c r="GA78" s="30"/>
      <c r="GB78" s="30"/>
      <c r="GC78" s="30"/>
      <c r="GD78" s="30"/>
      <c r="GE78" s="30"/>
      <c r="GF78" s="30"/>
      <c r="GG78" s="30"/>
      <c r="GH78" s="30"/>
      <c r="GI78" s="30"/>
      <c r="GJ78" s="30"/>
      <c r="GK78" s="30"/>
      <c r="GL78" s="30"/>
      <c r="GM78" s="30"/>
      <c r="GN78" s="30"/>
      <c r="GO78" s="30"/>
      <c r="GP78" s="30"/>
      <c r="GQ78" s="30"/>
      <c r="GR78" s="30"/>
      <c r="GS78" s="30"/>
      <c r="GT78" s="30"/>
      <c r="GU78" s="30"/>
      <c r="GV78" s="30"/>
      <c r="GW78" s="30"/>
      <c r="GX78" s="30"/>
      <c r="GY78" s="30"/>
      <c r="GZ78" s="30"/>
      <c r="HA78" s="30"/>
      <c r="HB78" s="30"/>
      <c r="HC78" s="30"/>
      <c r="HD78" s="30"/>
      <c r="HE78" s="30"/>
      <c r="HF78" s="30"/>
      <c r="HG78" s="30"/>
      <c r="HH78" s="30"/>
      <c r="HI78" s="30"/>
      <c r="HJ78" s="30"/>
      <c r="HK78" s="30"/>
      <c r="HL78" s="30"/>
      <c r="HM78" s="30"/>
      <c r="HN78" s="30"/>
      <c r="HO78" s="30"/>
      <c r="HP78" s="30"/>
      <c r="HQ78" s="30"/>
      <c r="HR78" s="30"/>
      <c r="HS78" s="30"/>
      <c r="HT78" s="30"/>
      <c r="HU78" s="30"/>
      <c r="HV78" s="30"/>
      <c r="HW78" s="30"/>
      <c r="HX78" s="30"/>
      <c r="HY78" s="30"/>
      <c r="HZ78" s="30"/>
      <c r="IA78" s="30"/>
      <c r="IB78" s="30"/>
      <c r="IC78" s="30"/>
      <c r="ID78" s="30"/>
      <c r="IE78" s="30"/>
      <c r="IF78" s="30"/>
      <c r="IG78" s="30"/>
      <c r="IH78" s="30"/>
      <c r="II78" s="30"/>
      <c r="IJ78" s="30"/>
      <c r="IK78" s="30"/>
      <c r="IL78" s="30"/>
      <c r="IM78" s="30"/>
      <c r="IN78" s="30"/>
      <c r="IO78" s="30"/>
      <c r="IP78" s="30"/>
      <c r="IQ78" s="30"/>
      <c r="IR78" s="30"/>
      <c r="IS78" s="30"/>
      <c r="IT78" s="30"/>
      <c r="IU78" s="30"/>
    </row>
    <row r="79" spans="1:255">
      <c r="A79" s="30" t="s">
        <v>2735</v>
      </c>
      <c r="B79" s="30" t="s">
        <v>2736</v>
      </c>
      <c r="C79" s="316">
        <f>'7277'!D252</f>
        <v>7031953.3246244937</v>
      </c>
      <c r="D79" s="30"/>
      <c r="E79" s="30"/>
      <c r="F79" s="30"/>
      <c r="G79" s="30"/>
      <c r="H79" s="30"/>
      <c r="I79" s="30"/>
      <c r="J79" s="30"/>
      <c r="K79" s="30"/>
      <c r="L79" s="30"/>
      <c r="M79" s="30"/>
      <c r="N79" s="30"/>
      <c r="O79" s="30"/>
      <c r="P79" s="30"/>
      <c r="Q79" s="30"/>
      <c r="R79" s="30"/>
      <c r="S79" s="30"/>
      <c r="T79" s="30"/>
      <c r="U79" s="30"/>
      <c r="V79" s="30"/>
      <c r="W79" s="30"/>
      <c r="X79" s="30"/>
      <c r="Y79" s="30"/>
      <c r="Z79" s="30"/>
      <c r="AA79" s="30"/>
      <c r="AB79" s="30"/>
      <c r="AC79" s="30"/>
      <c r="AD79" s="30"/>
      <c r="AE79" s="30"/>
      <c r="AF79" s="30"/>
      <c r="AG79" s="30"/>
      <c r="AH79" s="30"/>
      <c r="AI79" s="30"/>
      <c r="AJ79" s="30"/>
      <c r="AK79" s="30"/>
      <c r="AL79" s="30"/>
      <c r="AM79" s="30"/>
      <c r="AN79" s="30"/>
      <c r="AO79" s="30"/>
      <c r="AP79" s="30"/>
      <c r="AQ79" s="30"/>
      <c r="AR79" s="30"/>
      <c r="AS79" s="30"/>
      <c r="AT79" s="30"/>
      <c r="AU79" s="30"/>
      <c r="AV79" s="30"/>
      <c r="AW79" s="30"/>
      <c r="AX79" s="30"/>
      <c r="AY79" s="30"/>
      <c r="AZ79" s="30"/>
      <c r="BA79" s="30"/>
      <c r="BB79" s="30"/>
      <c r="BC79" s="30"/>
      <c r="BD79" s="30"/>
      <c r="BE79" s="30"/>
      <c r="BF79" s="30"/>
      <c r="BG79" s="30"/>
      <c r="BH79" s="30"/>
      <c r="BI79" s="30"/>
      <c r="BJ79" s="30"/>
      <c r="BK79" s="30"/>
      <c r="BL79" s="30"/>
      <c r="BM79" s="30"/>
      <c r="BN79" s="30"/>
      <c r="BO79" s="30"/>
      <c r="BP79" s="30"/>
      <c r="BQ79" s="30"/>
      <c r="BR79" s="30"/>
      <c r="BS79" s="30"/>
      <c r="BT79" s="30"/>
      <c r="BU79" s="30"/>
      <c r="BV79" s="30"/>
      <c r="BW79" s="30"/>
      <c r="BX79" s="30"/>
      <c r="BY79" s="30"/>
      <c r="BZ79" s="30"/>
      <c r="CA79" s="30"/>
      <c r="CB79" s="30"/>
      <c r="CC79" s="30"/>
      <c r="CD79" s="30"/>
      <c r="CE79" s="30"/>
      <c r="CF79" s="30"/>
      <c r="CG79" s="30"/>
      <c r="CH79" s="30"/>
      <c r="CI79" s="30"/>
      <c r="CJ79" s="30"/>
      <c r="CK79" s="30"/>
      <c r="CL79" s="30"/>
      <c r="CM79" s="30"/>
      <c r="CN79" s="30"/>
      <c r="CO79" s="30"/>
      <c r="CP79" s="30"/>
      <c r="CQ79" s="30"/>
      <c r="CR79" s="30"/>
      <c r="CS79" s="30"/>
      <c r="CT79" s="30"/>
      <c r="CU79" s="30"/>
      <c r="CV79" s="30"/>
      <c r="CW79" s="30"/>
      <c r="CX79" s="30"/>
      <c r="CY79" s="30"/>
      <c r="CZ79" s="30"/>
      <c r="DA79" s="30"/>
      <c r="DB79" s="30"/>
      <c r="DC79" s="30"/>
      <c r="DD79" s="30"/>
      <c r="DE79" s="30"/>
      <c r="DF79" s="30"/>
      <c r="DG79" s="30"/>
      <c r="DH79" s="30"/>
      <c r="DI79" s="30"/>
      <c r="DJ79" s="30"/>
      <c r="DK79" s="30"/>
      <c r="DL79" s="30"/>
      <c r="DM79" s="30"/>
      <c r="DN79" s="30"/>
      <c r="DO79" s="30"/>
      <c r="DP79" s="30"/>
      <c r="DQ79" s="30"/>
      <c r="DR79" s="30"/>
      <c r="DS79" s="30"/>
      <c r="DT79" s="30"/>
      <c r="DU79" s="30"/>
      <c r="DV79" s="30"/>
      <c r="DW79" s="30"/>
      <c r="DX79" s="30"/>
      <c r="DY79" s="30"/>
      <c r="DZ79" s="30"/>
      <c r="EA79" s="30"/>
      <c r="EB79" s="30"/>
      <c r="EC79" s="30"/>
      <c r="ED79" s="30"/>
      <c r="EE79" s="30"/>
      <c r="EF79" s="30"/>
      <c r="EG79" s="30"/>
      <c r="EH79" s="30"/>
      <c r="EI79" s="30"/>
      <c r="EJ79" s="30"/>
      <c r="EK79" s="30"/>
      <c r="EL79" s="30"/>
      <c r="EM79" s="30"/>
      <c r="EN79" s="30"/>
      <c r="EO79" s="30"/>
      <c r="EP79" s="30"/>
      <c r="EQ79" s="30"/>
      <c r="ER79" s="30"/>
      <c r="ES79" s="30"/>
      <c r="ET79" s="30"/>
      <c r="EU79" s="30"/>
      <c r="EV79" s="30"/>
      <c r="EW79" s="30"/>
      <c r="EX79" s="30"/>
      <c r="EY79" s="30"/>
      <c r="EZ79" s="30"/>
      <c r="FA79" s="30"/>
      <c r="FB79" s="30"/>
      <c r="FC79" s="30"/>
      <c r="FD79" s="30"/>
      <c r="FE79" s="30"/>
      <c r="FF79" s="30"/>
      <c r="FG79" s="30"/>
      <c r="FH79" s="30"/>
      <c r="FI79" s="30"/>
      <c r="FJ79" s="30"/>
      <c r="FK79" s="30"/>
      <c r="FL79" s="30"/>
      <c r="FM79" s="30"/>
      <c r="FN79" s="30"/>
      <c r="FO79" s="30"/>
      <c r="FP79" s="30"/>
      <c r="FQ79" s="30"/>
      <c r="FR79" s="30"/>
      <c r="FS79" s="30"/>
      <c r="FT79" s="30"/>
      <c r="FU79" s="30"/>
      <c r="FV79" s="30"/>
      <c r="FW79" s="30"/>
      <c r="FX79" s="30"/>
      <c r="FY79" s="30"/>
      <c r="FZ79" s="30"/>
      <c r="GA79" s="30"/>
      <c r="GB79" s="30"/>
      <c r="GC79" s="30"/>
      <c r="GD79" s="30"/>
      <c r="GE79" s="30"/>
      <c r="GF79" s="30"/>
      <c r="GG79" s="30"/>
      <c r="GH79" s="30"/>
      <c r="GI79" s="30"/>
      <c r="GJ79" s="30"/>
      <c r="GK79" s="30"/>
      <c r="GL79" s="30"/>
      <c r="GM79" s="30"/>
      <c r="GN79" s="30"/>
      <c r="GO79" s="30"/>
      <c r="GP79" s="30"/>
      <c r="GQ79" s="30"/>
      <c r="GR79" s="30"/>
      <c r="GS79" s="30"/>
      <c r="GT79" s="30"/>
      <c r="GU79" s="30"/>
      <c r="GV79" s="30"/>
      <c r="GW79" s="30"/>
      <c r="GX79" s="30"/>
      <c r="GY79" s="30"/>
      <c r="GZ79" s="30"/>
      <c r="HA79" s="30"/>
      <c r="HB79" s="30"/>
      <c r="HC79" s="30"/>
      <c r="HD79" s="30"/>
      <c r="HE79" s="30"/>
      <c r="HF79" s="30"/>
      <c r="HG79" s="30"/>
      <c r="HH79" s="30"/>
      <c r="HI79" s="30"/>
      <c r="HJ79" s="30"/>
      <c r="HK79" s="30"/>
      <c r="HL79" s="30"/>
      <c r="HM79" s="30"/>
      <c r="HN79" s="30"/>
      <c r="HO79" s="30"/>
      <c r="HP79" s="30"/>
      <c r="HQ79" s="30"/>
      <c r="HR79" s="30"/>
      <c r="HS79" s="30"/>
      <c r="HT79" s="30"/>
      <c r="HU79" s="30"/>
      <c r="HV79" s="30"/>
      <c r="HW79" s="30"/>
      <c r="HX79" s="30"/>
      <c r="HY79" s="30"/>
      <c r="HZ79" s="30"/>
      <c r="IA79" s="30"/>
      <c r="IB79" s="30"/>
      <c r="IC79" s="30"/>
      <c r="ID79" s="30"/>
      <c r="IE79" s="30"/>
      <c r="IF79" s="30"/>
      <c r="IG79" s="30"/>
      <c r="IH79" s="30"/>
      <c r="II79" s="30"/>
      <c r="IJ79" s="30"/>
      <c r="IK79" s="30"/>
      <c r="IL79" s="30"/>
      <c r="IM79" s="30"/>
      <c r="IN79" s="30"/>
      <c r="IO79" s="30"/>
      <c r="IP79" s="30"/>
      <c r="IQ79" s="30"/>
      <c r="IR79" s="30"/>
      <c r="IS79" s="30"/>
      <c r="IT79" s="30"/>
      <c r="IU79" s="30"/>
    </row>
    <row r="80" spans="1:255">
      <c r="A80" s="30" t="s">
        <v>1458</v>
      </c>
      <c r="B80" s="30" t="s">
        <v>2648</v>
      </c>
      <c r="C80" s="316">
        <f>'7277'!D280</f>
        <v>45395402.011303246</v>
      </c>
      <c r="D80" s="30"/>
      <c r="E80" s="30"/>
      <c r="F80" s="30"/>
      <c r="G80" s="30"/>
      <c r="H80" s="30"/>
      <c r="I80" s="30"/>
      <c r="J80" s="30"/>
      <c r="K80" s="30"/>
      <c r="L80" s="30"/>
      <c r="M80" s="30"/>
      <c r="N80" s="30"/>
      <c r="O80" s="30"/>
      <c r="P80" s="30"/>
      <c r="Q80" s="30"/>
      <c r="R80" s="30"/>
      <c r="S80" s="30"/>
      <c r="T80" s="30"/>
      <c r="U80" s="30"/>
      <c r="V80" s="30"/>
      <c r="W80" s="30"/>
      <c r="X80" s="30"/>
      <c r="Y80" s="30"/>
      <c r="Z80" s="30"/>
      <c r="AA80" s="30"/>
      <c r="AB80" s="30"/>
      <c r="AC80" s="30"/>
      <c r="AD80" s="30"/>
      <c r="AE80" s="30"/>
      <c r="AF80" s="30"/>
      <c r="AG80" s="30"/>
      <c r="AH80" s="30"/>
      <c r="AI80" s="30"/>
      <c r="AJ80" s="30"/>
      <c r="AK80" s="30"/>
      <c r="AL80" s="30"/>
      <c r="AM80" s="30"/>
      <c r="AN80" s="30"/>
      <c r="AO80" s="30"/>
      <c r="AP80" s="30"/>
      <c r="AQ80" s="30"/>
      <c r="AR80" s="30"/>
      <c r="AS80" s="30"/>
      <c r="AT80" s="30"/>
      <c r="AU80" s="30"/>
      <c r="AV80" s="30"/>
      <c r="AW80" s="30"/>
      <c r="AX80" s="30"/>
      <c r="AY80" s="30"/>
      <c r="AZ80" s="30"/>
      <c r="BA80" s="30"/>
      <c r="BB80" s="30"/>
      <c r="BC80" s="30"/>
      <c r="BD80" s="30"/>
      <c r="BE80" s="30"/>
      <c r="BF80" s="30"/>
      <c r="BG80" s="30"/>
      <c r="BH80" s="30"/>
      <c r="BI80" s="30"/>
      <c r="BJ80" s="30"/>
      <c r="BK80" s="30"/>
      <c r="BL80" s="30"/>
      <c r="BM80" s="30"/>
      <c r="BN80" s="30"/>
      <c r="BO80" s="30"/>
      <c r="BP80" s="30"/>
      <c r="BQ80" s="30"/>
      <c r="BR80" s="30"/>
      <c r="BS80" s="30"/>
      <c r="BT80" s="30"/>
      <c r="BU80" s="30"/>
      <c r="BV80" s="30"/>
      <c r="BW80" s="30"/>
      <c r="BX80" s="30"/>
      <c r="BY80" s="30"/>
      <c r="BZ80" s="30"/>
      <c r="CA80" s="30"/>
      <c r="CB80" s="30"/>
      <c r="CC80" s="30"/>
      <c r="CD80" s="30"/>
      <c r="CE80" s="30"/>
      <c r="CF80" s="30"/>
      <c r="CG80" s="30"/>
      <c r="CH80" s="30"/>
      <c r="CI80" s="30"/>
      <c r="CJ80" s="30"/>
      <c r="CK80" s="30"/>
      <c r="CL80" s="30"/>
      <c r="CM80" s="30"/>
      <c r="CN80" s="30"/>
      <c r="CO80" s="30"/>
      <c r="CP80" s="30"/>
      <c r="CQ80" s="30"/>
      <c r="CR80" s="30"/>
      <c r="CS80" s="30"/>
      <c r="CT80" s="30"/>
      <c r="CU80" s="30"/>
      <c r="CV80" s="30"/>
      <c r="CW80" s="30"/>
      <c r="CX80" s="30"/>
      <c r="CY80" s="30"/>
      <c r="CZ80" s="30"/>
      <c r="DA80" s="30"/>
      <c r="DB80" s="30"/>
      <c r="DC80" s="30"/>
      <c r="DD80" s="30"/>
      <c r="DE80" s="30"/>
      <c r="DF80" s="30"/>
      <c r="DG80" s="30"/>
      <c r="DH80" s="30"/>
      <c r="DI80" s="30"/>
      <c r="DJ80" s="30"/>
      <c r="DK80" s="30"/>
      <c r="DL80" s="30"/>
      <c r="DM80" s="30"/>
      <c r="DN80" s="30"/>
      <c r="DO80" s="30"/>
      <c r="DP80" s="30"/>
      <c r="DQ80" s="30"/>
      <c r="DR80" s="30"/>
      <c r="DS80" s="30"/>
      <c r="DT80" s="30"/>
      <c r="DU80" s="30"/>
      <c r="DV80" s="30"/>
      <c r="DW80" s="30"/>
      <c r="DX80" s="30"/>
      <c r="DY80" s="30"/>
      <c r="DZ80" s="30"/>
      <c r="EA80" s="30"/>
      <c r="EB80" s="30"/>
      <c r="EC80" s="30"/>
      <c r="ED80" s="30"/>
      <c r="EE80" s="30"/>
      <c r="EF80" s="30"/>
      <c r="EG80" s="30"/>
      <c r="EH80" s="30"/>
      <c r="EI80" s="30"/>
      <c r="EJ80" s="30"/>
      <c r="EK80" s="30"/>
      <c r="EL80" s="30"/>
      <c r="EM80" s="30"/>
      <c r="EN80" s="30"/>
      <c r="EO80" s="30"/>
      <c r="EP80" s="30"/>
      <c r="EQ80" s="30"/>
      <c r="ER80" s="30"/>
      <c r="ES80" s="30"/>
      <c r="ET80" s="30"/>
      <c r="EU80" s="30"/>
      <c r="EV80" s="30"/>
      <c r="EW80" s="30"/>
      <c r="EX80" s="30"/>
      <c r="EY80" s="30"/>
      <c r="EZ80" s="30"/>
      <c r="FA80" s="30"/>
      <c r="FB80" s="30"/>
      <c r="FC80" s="30"/>
      <c r="FD80" s="30"/>
      <c r="FE80" s="30"/>
      <c r="FF80" s="30"/>
      <c r="FG80" s="30"/>
      <c r="FH80" s="30"/>
      <c r="FI80" s="30"/>
      <c r="FJ80" s="30"/>
      <c r="FK80" s="30"/>
      <c r="FL80" s="30"/>
      <c r="FM80" s="30"/>
      <c r="FN80" s="30"/>
      <c r="FO80" s="30"/>
      <c r="FP80" s="30"/>
      <c r="FQ80" s="30"/>
      <c r="FR80" s="30"/>
      <c r="FS80" s="30"/>
      <c r="FT80" s="30"/>
      <c r="FU80" s="30"/>
      <c r="FV80" s="30"/>
      <c r="FW80" s="30"/>
      <c r="FX80" s="30"/>
      <c r="FY80" s="30"/>
      <c r="FZ80" s="30"/>
      <c r="GA80" s="30"/>
      <c r="GB80" s="30"/>
      <c r="GC80" s="30"/>
      <c r="GD80" s="30"/>
      <c r="GE80" s="30"/>
      <c r="GF80" s="30"/>
      <c r="GG80" s="30"/>
      <c r="GH80" s="30"/>
      <c r="GI80" s="30"/>
      <c r="GJ80" s="30"/>
      <c r="GK80" s="30"/>
      <c r="GL80" s="30"/>
      <c r="GM80" s="30"/>
      <c r="GN80" s="30"/>
      <c r="GO80" s="30"/>
      <c r="GP80" s="30"/>
      <c r="GQ80" s="30"/>
      <c r="GR80" s="30"/>
      <c r="GS80" s="30"/>
      <c r="GT80" s="30"/>
      <c r="GU80" s="30"/>
      <c r="GV80" s="30"/>
      <c r="GW80" s="30"/>
      <c r="GX80" s="30"/>
      <c r="GY80" s="30"/>
      <c r="GZ80" s="30"/>
      <c r="HA80" s="30"/>
      <c r="HB80" s="30"/>
      <c r="HC80" s="30"/>
      <c r="HD80" s="30"/>
      <c r="HE80" s="30"/>
      <c r="HF80" s="30"/>
      <c r="HG80" s="30"/>
      <c r="HH80" s="30"/>
      <c r="HI80" s="30"/>
      <c r="HJ80" s="30"/>
      <c r="HK80" s="30"/>
      <c r="HL80" s="30"/>
      <c r="HM80" s="30"/>
      <c r="HN80" s="30"/>
      <c r="HO80" s="30"/>
      <c r="HP80" s="30"/>
      <c r="HQ80" s="30"/>
      <c r="HR80" s="30"/>
      <c r="HS80" s="30"/>
      <c r="HT80" s="30"/>
      <c r="HU80" s="30"/>
      <c r="HV80" s="30"/>
      <c r="HW80" s="30"/>
      <c r="HX80" s="30"/>
      <c r="HY80" s="30"/>
      <c r="HZ80" s="30"/>
      <c r="IA80" s="30"/>
      <c r="IB80" s="30"/>
      <c r="IC80" s="30"/>
      <c r="ID80" s="30"/>
      <c r="IE80" s="30"/>
      <c r="IF80" s="30"/>
      <c r="IG80" s="30"/>
      <c r="IH80" s="30"/>
      <c r="II80" s="30"/>
      <c r="IJ80" s="30"/>
      <c r="IK80" s="30"/>
      <c r="IL80" s="30"/>
      <c r="IM80" s="30"/>
      <c r="IN80" s="30"/>
      <c r="IO80" s="30"/>
      <c r="IP80" s="30"/>
      <c r="IQ80" s="30"/>
      <c r="IR80" s="30"/>
      <c r="IS80" s="30"/>
      <c r="IT80" s="30"/>
      <c r="IU80" s="30"/>
    </row>
    <row r="81" spans="1:255">
      <c r="A81" s="30" t="s">
        <v>2649</v>
      </c>
      <c r="B81" s="30" t="s">
        <v>2650</v>
      </c>
      <c r="C81" s="316">
        <f>'7277'!D288+'7277'!D304</f>
        <v>41470542.881367356</v>
      </c>
      <c r="D81" s="30"/>
      <c r="E81" s="30"/>
      <c r="F81" s="30"/>
      <c r="G81" s="30"/>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c r="CA81" s="30"/>
      <c r="CB81" s="30"/>
      <c r="CC81" s="30"/>
      <c r="CD81" s="30"/>
      <c r="CE81" s="30"/>
      <c r="CF81" s="30"/>
      <c r="CG81" s="30"/>
      <c r="CH81" s="30"/>
      <c r="CI81" s="30"/>
      <c r="CJ81" s="30"/>
      <c r="CK81" s="30"/>
      <c r="CL81" s="30"/>
      <c r="CM81" s="30"/>
      <c r="CN81" s="30"/>
      <c r="CO81" s="30"/>
      <c r="CP81" s="30"/>
      <c r="CQ81" s="30"/>
      <c r="CR81" s="30"/>
      <c r="CS81" s="30"/>
      <c r="CT81" s="30"/>
      <c r="CU81" s="30"/>
      <c r="CV81" s="30"/>
      <c r="CW81" s="30"/>
      <c r="CX81" s="30"/>
      <c r="CY81" s="30"/>
      <c r="CZ81" s="30"/>
      <c r="DA81" s="30"/>
      <c r="DB81" s="30"/>
      <c r="DC81" s="30"/>
      <c r="DD81" s="30"/>
      <c r="DE81" s="30"/>
      <c r="DF81" s="30"/>
      <c r="DG81" s="30"/>
      <c r="DH81" s="30"/>
      <c r="DI81" s="30"/>
      <c r="DJ81" s="30"/>
      <c r="DK81" s="30"/>
      <c r="DL81" s="30"/>
      <c r="DM81" s="30"/>
      <c r="DN81" s="30"/>
      <c r="DO81" s="30"/>
      <c r="DP81" s="30"/>
      <c r="DQ81" s="30"/>
      <c r="DR81" s="30"/>
      <c r="DS81" s="30"/>
      <c r="DT81" s="30"/>
      <c r="DU81" s="30"/>
      <c r="DV81" s="30"/>
      <c r="DW81" s="30"/>
      <c r="DX81" s="30"/>
      <c r="DY81" s="30"/>
      <c r="DZ81" s="30"/>
      <c r="EA81" s="30"/>
      <c r="EB81" s="30"/>
      <c r="EC81" s="30"/>
      <c r="ED81" s="30"/>
      <c r="EE81" s="30"/>
      <c r="EF81" s="30"/>
      <c r="EG81" s="30"/>
      <c r="EH81" s="30"/>
      <c r="EI81" s="30"/>
      <c r="EJ81" s="30"/>
      <c r="EK81" s="30"/>
      <c r="EL81" s="30"/>
      <c r="EM81" s="30"/>
      <c r="EN81" s="30"/>
      <c r="EO81" s="30"/>
      <c r="EP81" s="30"/>
      <c r="EQ81" s="30"/>
      <c r="ER81" s="30"/>
      <c r="ES81" s="30"/>
      <c r="ET81" s="30"/>
      <c r="EU81" s="30"/>
      <c r="EV81" s="30"/>
      <c r="EW81" s="30"/>
      <c r="EX81" s="30"/>
      <c r="EY81" s="30"/>
      <c r="EZ81" s="30"/>
      <c r="FA81" s="30"/>
      <c r="FB81" s="30"/>
      <c r="FC81" s="30"/>
      <c r="FD81" s="30"/>
      <c r="FE81" s="30"/>
      <c r="FF81" s="30"/>
      <c r="FG81" s="30"/>
      <c r="FH81" s="30"/>
      <c r="FI81" s="30"/>
      <c r="FJ81" s="30"/>
      <c r="FK81" s="30"/>
      <c r="FL81" s="30"/>
      <c r="FM81" s="30"/>
      <c r="FN81" s="30"/>
      <c r="FO81" s="30"/>
      <c r="FP81" s="30"/>
      <c r="FQ81" s="30"/>
      <c r="FR81" s="30"/>
      <c r="FS81" s="30"/>
      <c r="FT81" s="30"/>
      <c r="FU81" s="30"/>
      <c r="FV81" s="30"/>
      <c r="FW81" s="30"/>
      <c r="FX81" s="30"/>
      <c r="FY81" s="30"/>
      <c r="FZ81" s="30"/>
      <c r="GA81" s="30"/>
      <c r="GB81" s="30"/>
      <c r="GC81" s="30"/>
      <c r="GD81" s="30"/>
      <c r="GE81" s="30"/>
      <c r="GF81" s="30"/>
      <c r="GG81" s="30"/>
      <c r="GH81" s="30"/>
      <c r="GI81" s="30"/>
      <c r="GJ81" s="30"/>
      <c r="GK81" s="30"/>
      <c r="GL81" s="30"/>
      <c r="GM81" s="30"/>
      <c r="GN81" s="30"/>
      <c r="GO81" s="30"/>
      <c r="GP81" s="30"/>
      <c r="GQ81" s="30"/>
      <c r="GR81" s="30"/>
      <c r="GS81" s="30"/>
      <c r="GT81" s="30"/>
      <c r="GU81" s="30"/>
      <c r="GV81" s="30"/>
      <c r="GW81" s="30"/>
      <c r="GX81" s="30"/>
      <c r="GY81" s="30"/>
      <c r="GZ81" s="30"/>
      <c r="HA81" s="30"/>
      <c r="HB81" s="30"/>
      <c r="HC81" s="30"/>
      <c r="HD81" s="30"/>
      <c r="HE81" s="30"/>
      <c r="HF81" s="30"/>
      <c r="HG81" s="30"/>
      <c r="HH81" s="30"/>
      <c r="HI81" s="30"/>
      <c r="HJ81" s="30"/>
      <c r="HK81" s="30"/>
      <c r="HL81" s="30"/>
      <c r="HM81" s="30"/>
      <c r="HN81" s="30"/>
      <c r="HO81" s="30"/>
      <c r="HP81" s="30"/>
      <c r="HQ81" s="30"/>
      <c r="HR81" s="30"/>
      <c r="HS81" s="30"/>
      <c r="HT81" s="30"/>
      <c r="HU81" s="30"/>
      <c r="HV81" s="30"/>
      <c r="HW81" s="30"/>
      <c r="HX81" s="30"/>
      <c r="HY81" s="30"/>
      <c r="HZ81" s="30"/>
      <c r="IA81" s="30"/>
      <c r="IB81" s="30"/>
      <c r="IC81" s="30"/>
      <c r="ID81" s="30"/>
      <c r="IE81" s="30"/>
      <c r="IF81" s="30"/>
      <c r="IG81" s="30"/>
      <c r="IH81" s="30"/>
      <c r="II81" s="30"/>
      <c r="IJ81" s="30"/>
      <c r="IK81" s="30"/>
      <c r="IL81" s="30"/>
      <c r="IM81" s="30"/>
      <c r="IN81" s="30"/>
      <c r="IO81" s="30"/>
      <c r="IP81" s="30"/>
      <c r="IQ81" s="30"/>
      <c r="IR81" s="30"/>
      <c r="IS81" s="30"/>
      <c r="IT81" s="30"/>
      <c r="IU81" s="30"/>
    </row>
    <row r="82" spans="1:255">
      <c r="A82" s="30" t="s">
        <v>2651</v>
      </c>
      <c r="B82" s="30" t="s">
        <v>2652</v>
      </c>
      <c r="C82" s="316">
        <f>'7277'!D311</f>
        <v>3764612.0453991028</v>
      </c>
      <c r="D82" s="30"/>
      <c r="E82" s="30"/>
      <c r="F82" s="30"/>
      <c r="G82" s="30"/>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0"/>
      <c r="CA82" s="30"/>
      <c r="CB82" s="30"/>
      <c r="CC82" s="30"/>
      <c r="CD82" s="30"/>
      <c r="CE82" s="30"/>
      <c r="CF82" s="30"/>
      <c r="CG82" s="30"/>
      <c r="CH82" s="30"/>
      <c r="CI82" s="30"/>
      <c r="CJ82" s="30"/>
      <c r="CK82" s="30"/>
      <c r="CL82" s="30"/>
      <c r="CM82" s="30"/>
      <c r="CN82" s="30"/>
      <c r="CO82" s="30"/>
      <c r="CP82" s="30"/>
      <c r="CQ82" s="30"/>
      <c r="CR82" s="30"/>
      <c r="CS82" s="30"/>
      <c r="CT82" s="30"/>
      <c r="CU82" s="30"/>
      <c r="CV82" s="30"/>
      <c r="CW82" s="30"/>
      <c r="CX82" s="30"/>
      <c r="CY82" s="30"/>
      <c r="CZ82" s="30"/>
      <c r="DA82" s="30"/>
      <c r="DB82" s="30"/>
      <c r="DC82" s="30"/>
      <c r="DD82" s="30"/>
      <c r="DE82" s="30"/>
      <c r="DF82" s="30"/>
      <c r="DG82" s="30"/>
      <c r="DH82" s="30"/>
      <c r="DI82" s="30"/>
      <c r="DJ82" s="30"/>
      <c r="DK82" s="30"/>
      <c r="DL82" s="30"/>
      <c r="DM82" s="30"/>
      <c r="DN82" s="30"/>
      <c r="DO82" s="30"/>
      <c r="DP82" s="30"/>
      <c r="DQ82" s="30"/>
      <c r="DR82" s="30"/>
      <c r="DS82" s="30"/>
      <c r="DT82" s="30"/>
      <c r="DU82" s="30"/>
      <c r="DV82" s="30"/>
      <c r="DW82" s="30"/>
      <c r="DX82" s="30"/>
      <c r="DY82" s="30"/>
      <c r="DZ82" s="30"/>
      <c r="EA82" s="30"/>
      <c r="EB82" s="30"/>
      <c r="EC82" s="30"/>
      <c r="ED82" s="30"/>
      <c r="EE82" s="30"/>
      <c r="EF82" s="30"/>
      <c r="EG82" s="30"/>
      <c r="EH82" s="30"/>
      <c r="EI82" s="30"/>
      <c r="EJ82" s="30"/>
      <c r="EK82" s="30"/>
      <c r="EL82" s="30"/>
      <c r="EM82" s="30"/>
      <c r="EN82" s="30"/>
      <c r="EO82" s="30"/>
      <c r="EP82" s="30"/>
      <c r="EQ82" s="30"/>
      <c r="ER82" s="30"/>
      <c r="ES82" s="30"/>
      <c r="ET82" s="30"/>
      <c r="EU82" s="30"/>
      <c r="EV82" s="30"/>
      <c r="EW82" s="30"/>
      <c r="EX82" s="30"/>
      <c r="EY82" s="30"/>
      <c r="EZ82" s="30"/>
      <c r="FA82" s="30"/>
      <c r="FB82" s="30"/>
      <c r="FC82" s="30"/>
      <c r="FD82" s="30"/>
      <c r="FE82" s="30"/>
      <c r="FF82" s="30"/>
      <c r="FG82" s="30"/>
      <c r="FH82" s="30"/>
      <c r="FI82" s="30"/>
      <c r="FJ82" s="30"/>
      <c r="FK82" s="30"/>
      <c r="FL82" s="30"/>
      <c r="FM82" s="30"/>
      <c r="FN82" s="30"/>
      <c r="FO82" s="30"/>
      <c r="FP82" s="30"/>
      <c r="FQ82" s="30"/>
      <c r="FR82" s="30"/>
      <c r="FS82" s="30"/>
      <c r="FT82" s="30"/>
      <c r="FU82" s="30"/>
      <c r="FV82" s="30"/>
      <c r="FW82" s="30"/>
      <c r="FX82" s="30"/>
      <c r="FY82" s="30"/>
      <c r="FZ82" s="30"/>
      <c r="GA82" s="30"/>
      <c r="GB82" s="30"/>
      <c r="GC82" s="30"/>
      <c r="GD82" s="30"/>
      <c r="GE82" s="30"/>
      <c r="GF82" s="30"/>
      <c r="GG82" s="30"/>
      <c r="GH82" s="30"/>
      <c r="GI82" s="30"/>
      <c r="GJ82" s="30"/>
      <c r="GK82" s="30"/>
      <c r="GL82" s="30"/>
      <c r="GM82" s="30"/>
      <c r="GN82" s="30"/>
      <c r="GO82" s="30"/>
      <c r="GP82" s="30"/>
      <c r="GQ82" s="30"/>
      <c r="GR82" s="30"/>
      <c r="GS82" s="30"/>
      <c r="GT82" s="30"/>
      <c r="GU82" s="30"/>
      <c r="GV82" s="30"/>
      <c r="GW82" s="30"/>
      <c r="GX82" s="30"/>
      <c r="GY82" s="30"/>
      <c r="GZ82" s="30"/>
      <c r="HA82" s="30"/>
      <c r="HB82" s="30"/>
      <c r="HC82" s="30"/>
      <c r="HD82" s="30"/>
      <c r="HE82" s="30"/>
      <c r="HF82" s="30"/>
      <c r="HG82" s="30"/>
      <c r="HH82" s="30"/>
      <c r="HI82" s="30"/>
      <c r="HJ82" s="30"/>
      <c r="HK82" s="30"/>
      <c r="HL82" s="30"/>
      <c r="HM82" s="30"/>
      <c r="HN82" s="30"/>
      <c r="HO82" s="30"/>
      <c r="HP82" s="30"/>
      <c r="HQ82" s="30"/>
      <c r="HR82" s="30"/>
      <c r="HS82" s="30"/>
      <c r="HT82" s="30"/>
      <c r="HU82" s="30"/>
      <c r="HV82" s="30"/>
      <c r="HW82" s="30"/>
      <c r="HX82" s="30"/>
      <c r="HY82" s="30"/>
      <c r="HZ82" s="30"/>
      <c r="IA82" s="30"/>
      <c r="IB82" s="30"/>
      <c r="IC82" s="30"/>
      <c r="ID82" s="30"/>
      <c r="IE82" s="30"/>
      <c r="IF82" s="30"/>
      <c r="IG82" s="30"/>
      <c r="IH82" s="30"/>
      <c r="II82" s="30"/>
      <c r="IJ82" s="30"/>
      <c r="IK82" s="30"/>
      <c r="IL82" s="30"/>
      <c r="IM82" s="30"/>
      <c r="IN82" s="30"/>
      <c r="IO82" s="30"/>
      <c r="IP82" s="30"/>
      <c r="IQ82" s="30"/>
      <c r="IR82" s="30"/>
      <c r="IS82" s="30"/>
      <c r="IT82" s="30"/>
      <c r="IU82" s="30"/>
    </row>
    <row r="83" spans="1:255">
      <c r="A83" s="30" t="s">
        <v>2653</v>
      </c>
      <c r="B83" s="30" t="s">
        <v>2654</v>
      </c>
      <c r="C83" s="316">
        <f>'7277'!D330</f>
        <v>135962693.51110014</v>
      </c>
      <c r="D83" s="30"/>
      <c r="E83" s="30"/>
      <c r="F83" s="30"/>
      <c r="G83" s="30"/>
      <c r="H83" s="30"/>
      <c r="I83" s="30"/>
      <c r="J83" s="30"/>
      <c r="K83" s="30"/>
      <c r="L83" s="30"/>
      <c r="M83" s="30"/>
      <c r="N83" s="30"/>
      <c r="O83" s="30"/>
      <c r="P83" s="30"/>
      <c r="Q83" s="30"/>
      <c r="R83" s="30"/>
      <c r="S83" s="30"/>
      <c r="T83" s="30"/>
      <c r="U83" s="30"/>
      <c r="V83" s="30"/>
      <c r="W83" s="30"/>
      <c r="X83" s="30"/>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c r="BX83" s="30"/>
      <c r="BY83" s="30"/>
      <c r="BZ83" s="30"/>
      <c r="CA83" s="30"/>
      <c r="CB83" s="30"/>
      <c r="CC83" s="30"/>
      <c r="CD83" s="30"/>
      <c r="CE83" s="30"/>
      <c r="CF83" s="30"/>
      <c r="CG83" s="30"/>
      <c r="CH83" s="30"/>
      <c r="CI83" s="30"/>
      <c r="CJ83" s="30"/>
      <c r="CK83" s="30"/>
      <c r="CL83" s="30"/>
      <c r="CM83" s="30"/>
      <c r="CN83" s="30"/>
      <c r="CO83" s="30"/>
      <c r="CP83" s="30"/>
      <c r="CQ83" s="30"/>
      <c r="CR83" s="30"/>
      <c r="CS83" s="30"/>
      <c r="CT83" s="30"/>
      <c r="CU83" s="30"/>
      <c r="CV83" s="30"/>
      <c r="CW83" s="30"/>
      <c r="CX83" s="30"/>
      <c r="CY83" s="30"/>
      <c r="CZ83" s="30"/>
      <c r="DA83" s="30"/>
      <c r="DB83" s="30"/>
      <c r="DC83" s="30"/>
      <c r="DD83" s="30"/>
      <c r="DE83" s="30"/>
      <c r="DF83" s="30"/>
      <c r="DG83" s="30"/>
      <c r="DH83" s="30"/>
      <c r="DI83" s="30"/>
      <c r="DJ83" s="30"/>
      <c r="DK83" s="30"/>
      <c r="DL83" s="30"/>
      <c r="DM83" s="30"/>
      <c r="DN83" s="30"/>
      <c r="DO83" s="30"/>
      <c r="DP83" s="30"/>
      <c r="DQ83" s="30"/>
      <c r="DR83" s="30"/>
      <c r="DS83" s="30"/>
      <c r="DT83" s="30"/>
      <c r="DU83" s="30"/>
      <c r="DV83" s="30"/>
      <c r="DW83" s="30"/>
      <c r="DX83" s="30"/>
      <c r="DY83" s="30"/>
      <c r="DZ83" s="30"/>
      <c r="EA83" s="30"/>
      <c r="EB83" s="30"/>
      <c r="EC83" s="30"/>
      <c r="ED83" s="30"/>
      <c r="EE83" s="30"/>
      <c r="EF83" s="30"/>
      <c r="EG83" s="30"/>
      <c r="EH83" s="30"/>
      <c r="EI83" s="30"/>
      <c r="EJ83" s="30"/>
      <c r="EK83" s="30"/>
      <c r="EL83" s="30"/>
      <c r="EM83" s="30"/>
      <c r="EN83" s="30"/>
      <c r="EO83" s="30"/>
      <c r="EP83" s="30"/>
      <c r="EQ83" s="30"/>
      <c r="ER83" s="30"/>
      <c r="ES83" s="30"/>
      <c r="ET83" s="30"/>
      <c r="EU83" s="30"/>
      <c r="EV83" s="30"/>
      <c r="EW83" s="30"/>
      <c r="EX83" s="30"/>
      <c r="EY83" s="30"/>
      <c r="EZ83" s="30"/>
      <c r="FA83" s="30"/>
      <c r="FB83" s="30"/>
      <c r="FC83" s="30"/>
      <c r="FD83" s="30"/>
      <c r="FE83" s="30"/>
      <c r="FF83" s="30"/>
      <c r="FG83" s="30"/>
      <c r="FH83" s="30"/>
      <c r="FI83" s="30"/>
      <c r="FJ83" s="30"/>
      <c r="FK83" s="30"/>
      <c r="FL83" s="30"/>
      <c r="FM83" s="30"/>
      <c r="FN83" s="30"/>
      <c r="FO83" s="30"/>
      <c r="FP83" s="30"/>
      <c r="FQ83" s="30"/>
      <c r="FR83" s="30"/>
      <c r="FS83" s="30"/>
      <c r="FT83" s="30"/>
      <c r="FU83" s="30"/>
      <c r="FV83" s="30"/>
      <c r="FW83" s="30"/>
      <c r="FX83" s="30"/>
      <c r="FY83" s="30"/>
      <c r="FZ83" s="30"/>
      <c r="GA83" s="30"/>
      <c r="GB83" s="30"/>
      <c r="GC83" s="30"/>
      <c r="GD83" s="30"/>
      <c r="GE83" s="30"/>
      <c r="GF83" s="30"/>
      <c r="GG83" s="30"/>
      <c r="GH83" s="30"/>
      <c r="GI83" s="30"/>
      <c r="GJ83" s="30"/>
      <c r="GK83" s="30"/>
      <c r="GL83" s="30"/>
      <c r="GM83" s="30"/>
      <c r="GN83" s="30"/>
      <c r="GO83" s="30"/>
      <c r="GP83" s="30"/>
      <c r="GQ83" s="30"/>
      <c r="GR83" s="30"/>
      <c r="GS83" s="30"/>
      <c r="GT83" s="30"/>
      <c r="GU83" s="30"/>
      <c r="GV83" s="30"/>
      <c r="GW83" s="30"/>
      <c r="GX83" s="30"/>
      <c r="GY83" s="30"/>
      <c r="GZ83" s="30"/>
      <c r="HA83" s="30"/>
      <c r="HB83" s="30"/>
      <c r="HC83" s="30"/>
      <c r="HD83" s="30"/>
      <c r="HE83" s="30"/>
      <c r="HF83" s="30"/>
      <c r="HG83" s="30"/>
      <c r="HH83" s="30"/>
      <c r="HI83" s="30"/>
      <c r="HJ83" s="30"/>
      <c r="HK83" s="30"/>
      <c r="HL83" s="30"/>
      <c r="HM83" s="30"/>
      <c r="HN83" s="30"/>
      <c r="HO83" s="30"/>
      <c r="HP83" s="30"/>
      <c r="HQ83" s="30"/>
      <c r="HR83" s="30"/>
      <c r="HS83" s="30"/>
      <c r="HT83" s="30"/>
      <c r="HU83" s="30"/>
      <c r="HV83" s="30"/>
      <c r="HW83" s="30"/>
      <c r="HX83" s="30"/>
      <c r="HY83" s="30"/>
      <c r="HZ83" s="30"/>
      <c r="IA83" s="30"/>
      <c r="IB83" s="30"/>
      <c r="IC83" s="30"/>
      <c r="ID83" s="30"/>
      <c r="IE83" s="30"/>
      <c r="IF83" s="30"/>
      <c r="IG83" s="30"/>
      <c r="IH83" s="30"/>
      <c r="II83" s="30"/>
      <c r="IJ83" s="30"/>
      <c r="IK83" s="30"/>
      <c r="IL83" s="30"/>
      <c r="IM83" s="30"/>
      <c r="IN83" s="30"/>
      <c r="IO83" s="30"/>
      <c r="IP83" s="30"/>
      <c r="IQ83" s="30"/>
      <c r="IR83" s="30"/>
      <c r="IS83" s="30"/>
      <c r="IT83" s="30"/>
      <c r="IU83" s="30"/>
    </row>
    <row r="84" spans="1:255" ht="15.75">
      <c r="A84" s="476" t="s">
        <v>2655</v>
      </c>
      <c r="B84" s="475" t="s">
        <v>2656</v>
      </c>
      <c r="C84" s="254">
        <f>SUM(C78:C83)+C75</f>
        <v>621077693.06816268</v>
      </c>
      <c r="D84" s="30"/>
      <c r="E84" s="30"/>
      <c r="F84" s="30"/>
      <c r="G84" s="30"/>
      <c r="H84" s="30"/>
      <c r="I84" s="30"/>
      <c r="J84" s="30"/>
      <c r="K84" s="30"/>
      <c r="L84" s="30"/>
      <c r="M84" s="30"/>
      <c r="N84" s="30"/>
      <c r="O84" s="30"/>
      <c r="P84" s="30"/>
      <c r="Q84" s="30"/>
      <c r="R84" s="30"/>
      <c r="S84" s="30"/>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0"/>
      <c r="CA84" s="30"/>
      <c r="CB84" s="30"/>
      <c r="CC84" s="30"/>
      <c r="CD84" s="30"/>
      <c r="CE84" s="30"/>
      <c r="CF84" s="30"/>
      <c r="CG84" s="30"/>
      <c r="CH84" s="30"/>
      <c r="CI84" s="30"/>
      <c r="CJ84" s="30"/>
      <c r="CK84" s="30"/>
      <c r="CL84" s="30"/>
      <c r="CM84" s="30"/>
      <c r="CN84" s="30"/>
      <c r="CO84" s="30"/>
      <c r="CP84" s="30"/>
      <c r="CQ84" s="30"/>
      <c r="CR84" s="30"/>
      <c r="CS84" s="30"/>
      <c r="CT84" s="30"/>
      <c r="CU84" s="30"/>
      <c r="CV84" s="30"/>
      <c r="CW84" s="30"/>
      <c r="CX84" s="30"/>
      <c r="CY84" s="30"/>
      <c r="CZ84" s="30"/>
      <c r="DA84" s="30"/>
      <c r="DB84" s="30"/>
      <c r="DC84" s="30"/>
      <c r="DD84" s="30"/>
      <c r="DE84" s="30"/>
      <c r="DF84" s="30"/>
      <c r="DG84" s="30"/>
      <c r="DH84" s="30"/>
      <c r="DI84" s="30"/>
      <c r="DJ84" s="30"/>
      <c r="DK84" s="30"/>
      <c r="DL84" s="30"/>
      <c r="DM84" s="30"/>
      <c r="DN84" s="30"/>
      <c r="DO84" s="30"/>
      <c r="DP84" s="30"/>
      <c r="DQ84" s="30"/>
      <c r="DR84" s="30"/>
      <c r="DS84" s="30"/>
      <c r="DT84" s="30"/>
      <c r="DU84" s="30"/>
      <c r="DV84" s="30"/>
      <c r="DW84" s="30"/>
      <c r="DX84" s="30"/>
      <c r="DY84" s="30"/>
      <c r="DZ84" s="30"/>
      <c r="EA84" s="30"/>
      <c r="EB84" s="30"/>
      <c r="EC84" s="30"/>
      <c r="ED84" s="30"/>
      <c r="EE84" s="30"/>
      <c r="EF84" s="30"/>
      <c r="EG84" s="30"/>
      <c r="EH84" s="30"/>
      <c r="EI84" s="30"/>
      <c r="EJ84" s="30"/>
      <c r="EK84" s="30"/>
      <c r="EL84" s="30"/>
      <c r="EM84" s="30"/>
      <c r="EN84" s="30"/>
      <c r="EO84" s="30"/>
      <c r="EP84" s="30"/>
      <c r="EQ84" s="30"/>
      <c r="ER84" s="30"/>
      <c r="ES84" s="30"/>
      <c r="ET84" s="30"/>
      <c r="EU84" s="30"/>
      <c r="EV84" s="30"/>
      <c r="EW84" s="30"/>
      <c r="EX84" s="30"/>
      <c r="EY84" s="30"/>
      <c r="EZ84" s="30"/>
      <c r="FA84" s="30"/>
      <c r="FB84" s="30"/>
      <c r="FC84" s="30"/>
      <c r="FD84" s="30"/>
      <c r="FE84" s="30"/>
      <c r="FF84" s="30"/>
      <c r="FG84" s="30"/>
      <c r="FH84" s="30"/>
      <c r="FI84" s="30"/>
      <c r="FJ84" s="30"/>
      <c r="FK84" s="30"/>
      <c r="FL84" s="30"/>
      <c r="FM84" s="30"/>
      <c r="FN84" s="30"/>
      <c r="FO84" s="30"/>
      <c r="FP84" s="30"/>
      <c r="FQ84" s="30"/>
      <c r="FR84" s="30"/>
      <c r="FS84" s="30"/>
      <c r="FT84" s="30"/>
      <c r="FU84" s="30"/>
      <c r="FV84" s="30"/>
      <c r="FW84" s="30"/>
      <c r="FX84" s="30"/>
      <c r="FY84" s="30"/>
      <c r="FZ84" s="30"/>
      <c r="GA84" s="30"/>
      <c r="GB84" s="30"/>
      <c r="GC84" s="30"/>
      <c r="GD84" s="30"/>
      <c r="GE84" s="30"/>
      <c r="GF84" s="30"/>
      <c r="GG84" s="30"/>
      <c r="GH84" s="30"/>
      <c r="GI84" s="30"/>
      <c r="GJ84" s="30"/>
      <c r="GK84" s="30"/>
      <c r="GL84" s="30"/>
      <c r="GM84" s="30"/>
      <c r="GN84" s="30"/>
      <c r="GO84" s="30"/>
      <c r="GP84" s="30"/>
      <c r="GQ84" s="30"/>
      <c r="GR84" s="30"/>
      <c r="GS84" s="30"/>
      <c r="GT84" s="30"/>
      <c r="GU84" s="30"/>
      <c r="GV84" s="30"/>
      <c r="GW84" s="30"/>
      <c r="GX84" s="30"/>
      <c r="GY84" s="30"/>
      <c r="GZ84" s="30"/>
      <c r="HA84" s="30"/>
      <c r="HB84" s="30"/>
      <c r="HC84" s="30"/>
      <c r="HD84" s="30"/>
      <c r="HE84" s="30"/>
      <c r="HF84" s="30"/>
      <c r="HG84" s="30"/>
      <c r="HH84" s="30"/>
      <c r="HI84" s="30"/>
      <c r="HJ84" s="30"/>
      <c r="HK84" s="30"/>
      <c r="HL84" s="30"/>
      <c r="HM84" s="30"/>
      <c r="HN84" s="30"/>
      <c r="HO84" s="30"/>
      <c r="HP84" s="30"/>
      <c r="HQ84" s="30"/>
      <c r="HR84" s="30"/>
      <c r="HS84" s="30"/>
      <c r="HT84" s="30"/>
      <c r="HU84" s="30"/>
      <c r="HV84" s="30"/>
      <c r="HW84" s="30"/>
      <c r="HX84" s="30"/>
      <c r="HY84" s="30"/>
      <c r="HZ84" s="30"/>
      <c r="IA84" s="30"/>
      <c r="IB84" s="30"/>
      <c r="IC84" s="30"/>
      <c r="ID84" s="30"/>
      <c r="IE84" s="30"/>
      <c r="IF84" s="30"/>
      <c r="IG84" s="30"/>
      <c r="IH84" s="30"/>
      <c r="II84" s="30"/>
      <c r="IJ84" s="30"/>
      <c r="IK84" s="30"/>
      <c r="IL84" s="30"/>
      <c r="IM84" s="30"/>
      <c r="IN84" s="30"/>
      <c r="IO84" s="30"/>
      <c r="IP84" s="30"/>
      <c r="IQ84" s="30"/>
      <c r="IR84" s="30"/>
      <c r="IS84" s="30"/>
      <c r="IT84" s="30"/>
      <c r="IU84" s="30"/>
    </row>
    <row r="85" spans="1:255" ht="15.75">
      <c r="A85" s="475"/>
      <c r="B85" s="476"/>
      <c r="C85" s="476"/>
      <c r="D85" s="30"/>
      <c r="E85" s="30"/>
      <c r="F85" s="30"/>
      <c r="G85" s="30"/>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c r="CA85" s="30"/>
      <c r="CB85" s="30"/>
      <c r="CC85" s="30"/>
      <c r="CD85" s="30"/>
      <c r="CE85" s="30"/>
      <c r="CF85" s="30"/>
      <c r="CG85" s="30"/>
      <c r="CH85" s="30"/>
      <c r="CI85" s="30"/>
      <c r="CJ85" s="30"/>
      <c r="CK85" s="30"/>
      <c r="CL85" s="30"/>
      <c r="CM85" s="30"/>
      <c r="CN85" s="30"/>
      <c r="CO85" s="30"/>
      <c r="CP85" s="30"/>
      <c r="CQ85" s="30"/>
      <c r="CR85" s="30"/>
      <c r="CS85" s="30"/>
      <c r="CT85" s="30"/>
      <c r="CU85" s="30"/>
      <c r="CV85" s="30"/>
      <c r="CW85" s="30"/>
      <c r="CX85" s="30"/>
      <c r="CY85" s="30"/>
      <c r="CZ85" s="30"/>
      <c r="DA85" s="30"/>
      <c r="DB85" s="30"/>
      <c r="DC85" s="30"/>
      <c r="DD85" s="30"/>
      <c r="DE85" s="30"/>
      <c r="DF85" s="30"/>
      <c r="DG85" s="30"/>
      <c r="DH85" s="30"/>
      <c r="DI85" s="30"/>
      <c r="DJ85" s="30"/>
      <c r="DK85" s="30"/>
      <c r="DL85" s="30"/>
      <c r="DM85" s="30"/>
      <c r="DN85" s="30"/>
      <c r="DO85" s="30"/>
      <c r="DP85" s="30"/>
      <c r="DQ85" s="30"/>
      <c r="DR85" s="30"/>
      <c r="DS85" s="30"/>
      <c r="DT85" s="30"/>
      <c r="DU85" s="30"/>
      <c r="DV85" s="30"/>
      <c r="DW85" s="30"/>
      <c r="DX85" s="30"/>
      <c r="DY85" s="30"/>
      <c r="DZ85" s="30"/>
      <c r="EA85" s="30"/>
      <c r="EB85" s="30"/>
      <c r="EC85" s="30"/>
      <c r="ED85" s="30"/>
      <c r="EE85" s="30"/>
      <c r="EF85" s="30"/>
      <c r="EG85" s="30"/>
      <c r="EH85" s="30"/>
      <c r="EI85" s="30"/>
      <c r="EJ85" s="30"/>
      <c r="EK85" s="30"/>
      <c r="EL85" s="30"/>
      <c r="EM85" s="30"/>
      <c r="EN85" s="30"/>
      <c r="EO85" s="30"/>
      <c r="EP85" s="30"/>
      <c r="EQ85" s="30"/>
      <c r="ER85" s="30"/>
      <c r="ES85" s="30"/>
      <c r="ET85" s="30"/>
      <c r="EU85" s="30"/>
      <c r="EV85" s="30"/>
      <c r="EW85" s="30"/>
      <c r="EX85" s="30"/>
      <c r="EY85" s="30"/>
      <c r="EZ85" s="30"/>
      <c r="FA85" s="30"/>
      <c r="FB85" s="30"/>
      <c r="FC85" s="30"/>
      <c r="FD85" s="30"/>
      <c r="FE85" s="30"/>
      <c r="FF85" s="30"/>
      <c r="FG85" s="30"/>
      <c r="FH85" s="30"/>
      <c r="FI85" s="30"/>
      <c r="FJ85" s="30"/>
      <c r="FK85" s="30"/>
      <c r="FL85" s="30"/>
      <c r="FM85" s="30"/>
      <c r="FN85" s="30"/>
      <c r="FO85" s="30"/>
      <c r="FP85" s="30"/>
      <c r="FQ85" s="30"/>
      <c r="FR85" s="30"/>
      <c r="FS85" s="30"/>
      <c r="FT85" s="30"/>
      <c r="FU85" s="30"/>
      <c r="FV85" s="30"/>
      <c r="FW85" s="30"/>
      <c r="FX85" s="30"/>
      <c r="FY85" s="30"/>
      <c r="FZ85" s="30"/>
      <c r="GA85" s="30"/>
      <c r="GB85" s="30"/>
      <c r="GC85" s="30"/>
      <c r="GD85" s="30"/>
      <c r="GE85" s="30"/>
      <c r="GF85" s="30"/>
      <c r="GG85" s="30"/>
      <c r="GH85" s="30"/>
      <c r="GI85" s="30"/>
      <c r="GJ85" s="30"/>
      <c r="GK85" s="30"/>
      <c r="GL85" s="30"/>
      <c r="GM85" s="30"/>
      <c r="GN85" s="30"/>
      <c r="GO85" s="30"/>
      <c r="GP85" s="30"/>
      <c r="GQ85" s="30"/>
      <c r="GR85" s="30"/>
      <c r="GS85" s="30"/>
      <c r="GT85" s="30"/>
      <c r="GU85" s="30"/>
      <c r="GV85" s="30"/>
      <c r="GW85" s="30"/>
      <c r="GX85" s="30"/>
      <c r="GY85" s="30"/>
      <c r="GZ85" s="30"/>
      <c r="HA85" s="30"/>
      <c r="HB85" s="30"/>
      <c r="HC85" s="30"/>
      <c r="HD85" s="30"/>
      <c r="HE85" s="30"/>
      <c r="HF85" s="30"/>
      <c r="HG85" s="30"/>
      <c r="HH85" s="30"/>
      <c r="HI85" s="30"/>
      <c r="HJ85" s="30"/>
      <c r="HK85" s="30"/>
      <c r="HL85" s="30"/>
      <c r="HM85" s="30"/>
      <c r="HN85" s="30"/>
      <c r="HO85" s="30"/>
      <c r="HP85" s="30"/>
      <c r="HQ85" s="30"/>
      <c r="HR85" s="30"/>
      <c r="HS85" s="30"/>
      <c r="HT85" s="30"/>
      <c r="HU85" s="30"/>
      <c r="HV85" s="30"/>
      <c r="HW85" s="30"/>
      <c r="HX85" s="30"/>
      <c r="HY85" s="30"/>
      <c r="HZ85" s="30"/>
      <c r="IA85" s="30"/>
      <c r="IB85" s="30"/>
      <c r="IC85" s="30"/>
      <c r="ID85" s="30"/>
      <c r="IE85" s="30"/>
      <c r="IF85" s="30"/>
      <c r="IG85" s="30"/>
      <c r="IH85" s="30"/>
      <c r="II85" s="30"/>
      <c r="IJ85" s="30"/>
      <c r="IK85" s="30"/>
      <c r="IL85" s="30"/>
      <c r="IM85" s="30"/>
      <c r="IN85" s="30"/>
      <c r="IO85" s="30"/>
      <c r="IP85" s="30"/>
      <c r="IQ85" s="30"/>
      <c r="IR85" s="30"/>
      <c r="IS85" s="30"/>
      <c r="IT85" s="30"/>
      <c r="IU85" s="30"/>
    </row>
    <row r="86" spans="1:255">
      <c r="A86" s="10"/>
      <c r="B86" s="10"/>
      <c r="C86" s="144"/>
    </row>
    <row r="87" spans="1:255" ht="18">
      <c r="A87" s="479" t="s">
        <v>2657</v>
      </c>
      <c r="B87" s="480"/>
      <c r="C87" s="480"/>
      <c r="D87" s="480"/>
    </row>
    <row r="88" spans="1:255" ht="18">
      <c r="A88" s="479"/>
      <c r="B88" s="480"/>
      <c r="C88" s="480"/>
      <c r="D88" s="480"/>
    </row>
    <row r="89" spans="1:255" ht="18">
      <c r="A89" s="479"/>
      <c r="B89" s="480"/>
      <c r="C89" s="480"/>
      <c r="D89" s="480"/>
    </row>
    <row r="90" spans="1:255" ht="18">
      <c r="A90" s="14"/>
    </row>
    <row r="91" spans="1:255" ht="15.75">
      <c r="A91" s="475"/>
      <c r="B91" s="477" t="s">
        <v>492</v>
      </c>
      <c r="C91" s="30"/>
      <c r="D91" s="30"/>
      <c r="E91" s="30"/>
      <c r="F91" s="30"/>
      <c r="G91" s="30"/>
      <c r="H91" s="30"/>
      <c r="I91" s="30"/>
      <c r="J91" s="30"/>
      <c r="K91" s="30"/>
      <c r="L91" s="30"/>
      <c r="M91" s="30"/>
      <c r="N91" s="30"/>
      <c r="O91" s="30"/>
      <c r="P91" s="30"/>
      <c r="Q91" s="30"/>
      <c r="R91" s="30"/>
      <c r="S91" s="30"/>
      <c r="T91" s="30"/>
      <c r="U91" s="30"/>
      <c r="V91" s="30"/>
      <c r="W91" s="30"/>
      <c r="X91" s="30"/>
      <c r="Y91" s="30"/>
      <c r="Z91" s="30"/>
      <c r="AA91" s="30"/>
      <c r="AB91" s="30"/>
      <c r="AC91" s="30"/>
      <c r="AD91" s="30"/>
      <c r="AE91" s="30"/>
      <c r="AF91" s="30"/>
      <c r="AG91" s="30"/>
      <c r="AH91" s="30"/>
      <c r="AI91" s="30"/>
      <c r="AJ91" s="30"/>
      <c r="AK91" s="30"/>
      <c r="AL91" s="30"/>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c r="CA91" s="30"/>
      <c r="CB91" s="30"/>
      <c r="CC91" s="30"/>
      <c r="CD91" s="30"/>
      <c r="CE91" s="30"/>
      <c r="CF91" s="30"/>
      <c r="CG91" s="30"/>
      <c r="CH91" s="30"/>
      <c r="CI91" s="30"/>
      <c r="CJ91" s="30"/>
      <c r="CK91" s="30"/>
      <c r="CL91" s="30"/>
      <c r="CM91" s="30"/>
      <c r="CN91" s="30"/>
      <c r="CO91" s="30"/>
      <c r="CP91" s="30"/>
      <c r="CQ91" s="30"/>
      <c r="CR91" s="30"/>
      <c r="CS91" s="30"/>
      <c r="CT91" s="30"/>
      <c r="CU91" s="30"/>
      <c r="CV91" s="30"/>
      <c r="CW91" s="30"/>
      <c r="CX91" s="30"/>
      <c r="CY91" s="30"/>
      <c r="CZ91" s="30"/>
      <c r="DA91" s="30"/>
      <c r="DB91" s="30"/>
      <c r="DC91" s="30"/>
      <c r="DD91" s="30"/>
      <c r="DE91" s="30"/>
      <c r="DF91" s="30"/>
      <c r="DG91" s="30"/>
      <c r="DH91" s="30"/>
      <c r="DI91" s="30"/>
      <c r="DJ91" s="30"/>
      <c r="DK91" s="30"/>
      <c r="DL91" s="30"/>
      <c r="DM91" s="30"/>
      <c r="DN91" s="30"/>
      <c r="DO91" s="30"/>
      <c r="DP91" s="30"/>
      <c r="DQ91" s="30"/>
      <c r="DR91" s="30"/>
      <c r="DS91" s="30"/>
      <c r="DT91" s="30"/>
      <c r="DU91" s="30"/>
      <c r="DV91" s="30"/>
      <c r="DW91" s="30"/>
      <c r="DX91" s="30"/>
      <c r="DY91" s="30"/>
      <c r="DZ91" s="30"/>
      <c r="EA91" s="30"/>
      <c r="EB91" s="30"/>
      <c r="EC91" s="30"/>
      <c r="ED91" s="30"/>
      <c r="EE91" s="30"/>
      <c r="EF91" s="30"/>
      <c r="EG91" s="30"/>
      <c r="EH91" s="30"/>
      <c r="EI91" s="30"/>
      <c r="EJ91" s="30"/>
      <c r="EK91" s="30"/>
      <c r="EL91" s="30"/>
      <c r="EM91" s="30"/>
      <c r="EN91" s="30"/>
      <c r="EO91" s="30"/>
      <c r="EP91" s="30"/>
      <c r="EQ91" s="30"/>
      <c r="ER91" s="30"/>
      <c r="ES91" s="30"/>
      <c r="ET91" s="30"/>
      <c r="EU91" s="30"/>
      <c r="EV91" s="30"/>
      <c r="EW91" s="30"/>
      <c r="EX91" s="30"/>
      <c r="EY91" s="30"/>
      <c r="EZ91" s="30"/>
      <c r="FA91" s="30"/>
      <c r="FB91" s="30"/>
      <c r="FC91" s="30"/>
      <c r="FD91" s="30"/>
      <c r="FE91" s="30"/>
      <c r="FF91" s="30"/>
      <c r="FG91" s="30"/>
      <c r="FH91" s="30"/>
      <c r="FI91" s="30"/>
      <c r="FJ91" s="30"/>
      <c r="FK91" s="30"/>
      <c r="FL91" s="30"/>
      <c r="FM91" s="30"/>
      <c r="FN91" s="30"/>
      <c r="FO91" s="30"/>
      <c r="FP91" s="30"/>
      <c r="FQ91" s="30"/>
      <c r="FR91" s="30"/>
      <c r="FS91" s="30"/>
      <c r="FT91" s="30"/>
      <c r="FU91" s="30"/>
      <c r="FV91" s="30"/>
      <c r="FW91" s="30"/>
      <c r="FX91" s="30"/>
      <c r="FY91" s="30"/>
      <c r="FZ91" s="30"/>
      <c r="GA91" s="30"/>
      <c r="GB91" s="30"/>
      <c r="GC91" s="30"/>
      <c r="GD91" s="30"/>
      <c r="GE91" s="30"/>
      <c r="GF91" s="30"/>
      <c r="GG91" s="30"/>
      <c r="GH91" s="30"/>
      <c r="GI91" s="30"/>
      <c r="GJ91" s="30"/>
      <c r="GK91" s="30"/>
      <c r="GL91" s="30"/>
      <c r="GM91" s="30"/>
      <c r="GN91" s="30"/>
      <c r="GO91" s="30"/>
      <c r="GP91" s="30"/>
      <c r="GQ91" s="30"/>
      <c r="GR91" s="30"/>
      <c r="GS91" s="30"/>
      <c r="GT91" s="30"/>
      <c r="GU91" s="30"/>
      <c r="GV91" s="30"/>
      <c r="GW91" s="30"/>
      <c r="GX91" s="30"/>
      <c r="GY91" s="30"/>
      <c r="GZ91" s="30"/>
      <c r="HA91" s="30"/>
      <c r="HB91" s="30"/>
      <c r="HC91" s="30"/>
      <c r="HD91" s="30"/>
      <c r="HE91" s="30"/>
      <c r="HF91" s="30"/>
      <c r="HG91" s="30"/>
      <c r="HH91" s="30"/>
      <c r="HI91" s="30"/>
      <c r="HJ91" s="30"/>
      <c r="HK91" s="30"/>
      <c r="HL91" s="30"/>
      <c r="HM91" s="30"/>
      <c r="HN91" s="30"/>
      <c r="HO91" s="30"/>
      <c r="HP91" s="30"/>
      <c r="HQ91" s="30"/>
      <c r="HR91" s="30"/>
      <c r="HS91" s="30"/>
      <c r="HT91" s="30"/>
      <c r="HU91" s="30"/>
      <c r="HV91" s="30"/>
      <c r="HW91" s="30"/>
      <c r="HX91" s="30"/>
      <c r="HY91" s="30"/>
      <c r="HZ91" s="30"/>
      <c r="IA91" s="30"/>
      <c r="IB91" s="30"/>
      <c r="IC91" s="30"/>
      <c r="ID91" s="30"/>
      <c r="IE91" s="30"/>
      <c r="IF91" s="30"/>
      <c r="IG91" s="30"/>
      <c r="IH91" s="30"/>
      <c r="II91" s="30"/>
      <c r="IJ91" s="30"/>
      <c r="IK91" s="30"/>
      <c r="IL91" s="30"/>
      <c r="IM91" s="30"/>
      <c r="IN91" s="30"/>
      <c r="IO91" s="30"/>
      <c r="IP91" s="30"/>
      <c r="IQ91" s="30"/>
      <c r="IR91" s="30"/>
      <c r="IS91" s="30"/>
      <c r="IT91" s="30"/>
      <c r="IU91" s="30"/>
    </row>
    <row r="92" spans="1:255" ht="15.75">
      <c r="A92" s="30"/>
      <c r="B92" s="477" t="s">
        <v>1612</v>
      </c>
      <c r="C92" s="2750" t="str">
        <f>'Data Sheet'!$C$38</f>
        <v>December 31, 2013</v>
      </c>
      <c r="D92" s="476"/>
      <c r="E92" s="30"/>
      <c r="F92" s="30"/>
      <c r="G92" s="30"/>
      <c r="H92" s="30"/>
      <c r="I92" s="30"/>
      <c r="J92" s="30"/>
      <c r="K92" s="30"/>
      <c r="L92" s="30"/>
      <c r="M92" s="30"/>
      <c r="N92" s="30"/>
      <c r="O92" s="30"/>
      <c r="P92" s="30"/>
      <c r="Q92" s="30"/>
      <c r="R92" s="30"/>
      <c r="S92" s="30"/>
      <c r="T92" s="30"/>
      <c r="U92" s="30"/>
      <c r="V92" s="30"/>
      <c r="W92" s="30"/>
      <c r="X92" s="30"/>
      <c r="Y92" s="30"/>
      <c r="Z92" s="30"/>
      <c r="AA92" s="30"/>
      <c r="AB92" s="30"/>
      <c r="AC92" s="30"/>
      <c r="AD92" s="30"/>
      <c r="AE92" s="30"/>
      <c r="AF92" s="30"/>
      <c r="AG92" s="30"/>
      <c r="AH92" s="30"/>
      <c r="AI92" s="30"/>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0"/>
      <c r="BU92" s="30"/>
      <c r="BV92" s="30"/>
      <c r="BW92" s="30"/>
      <c r="BX92" s="30"/>
      <c r="BY92" s="30"/>
      <c r="BZ92" s="30"/>
      <c r="CA92" s="30"/>
      <c r="CB92" s="30"/>
      <c r="CC92" s="30"/>
      <c r="CD92" s="30"/>
      <c r="CE92" s="30"/>
      <c r="CF92" s="30"/>
      <c r="CG92" s="30"/>
      <c r="CH92" s="30"/>
      <c r="CI92" s="30"/>
      <c r="CJ92" s="30"/>
      <c r="CK92" s="30"/>
      <c r="CL92" s="30"/>
      <c r="CM92" s="30"/>
      <c r="CN92" s="30"/>
      <c r="CO92" s="30"/>
      <c r="CP92" s="30"/>
      <c r="CQ92" s="30"/>
      <c r="CR92" s="30"/>
      <c r="CS92" s="30"/>
      <c r="CT92" s="30"/>
      <c r="CU92" s="30"/>
      <c r="CV92" s="30"/>
      <c r="CW92" s="30"/>
      <c r="CX92" s="30"/>
      <c r="CY92" s="30"/>
      <c r="CZ92" s="30"/>
      <c r="DA92" s="30"/>
      <c r="DB92" s="30"/>
      <c r="DC92" s="30"/>
      <c r="DD92" s="30"/>
      <c r="DE92" s="30"/>
      <c r="DF92" s="30"/>
      <c r="DG92" s="30"/>
      <c r="DH92" s="30"/>
      <c r="DI92" s="30"/>
      <c r="DJ92" s="30"/>
      <c r="DK92" s="30"/>
      <c r="DL92" s="30"/>
      <c r="DM92" s="30"/>
      <c r="DN92" s="30"/>
      <c r="DO92" s="30"/>
      <c r="DP92" s="30"/>
      <c r="DQ92" s="30"/>
      <c r="DR92" s="30"/>
      <c r="DS92" s="30"/>
      <c r="DT92" s="30"/>
      <c r="DU92" s="30"/>
      <c r="DV92" s="30"/>
      <c r="DW92" s="30"/>
      <c r="DX92" s="30"/>
      <c r="DY92" s="30"/>
      <c r="DZ92" s="30"/>
      <c r="EA92" s="30"/>
      <c r="EB92" s="30"/>
      <c r="EC92" s="30"/>
      <c r="ED92" s="30"/>
      <c r="EE92" s="30"/>
      <c r="EF92" s="30"/>
      <c r="EG92" s="30"/>
      <c r="EH92" s="30"/>
      <c r="EI92" s="30"/>
      <c r="EJ92" s="30"/>
      <c r="EK92" s="30"/>
      <c r="EL92" s="30"/>
      <c r="EM92" s="30"/>
      <c r="EN92" s="30"/>
      <c r="EO92" s="30"/>
      <c r="EP92" s="30"/>
      <c r="EQ92" s="30"/>
      <c r="ER92" s="30"/>
      <c r="ES92" s="30"/>
      <c r="ET92" s="30"/>
      <c r="EU92" s="30"/>
      <c r="EV92" s="30"/>
      <c r="EW92" s="30"/>
      <c r="EX92" s="30"/>
      <c r="EY92" s="30"/>
      <c r="EZ92" s="30"/>
      <c r="FA92" s="30"/>
      <c r="FB92" s="30"/>
      <c r="FC92" s="30"/>
      <c r="FD92" s="30"/>
      <c r="FE92" s="30"/>
      <c r="FF92" s="30"/>
      <c r="FG92" s="30"/>
      <c r="FH92" s="30"/>
      <c r="FI92" s="30"/>
      <c r="FJ92" s="30"/>
      <c r="FK92" s="30"/>
      <c r="FL92" s="30"/>
      <c r="FM92" s="30"/>
      <c r="FN92" s="30"/>
      <c r="FO92" s="30"/>
      <c r="FP92" s="30"/>
      <c r="FQ92" s="30"/>
      <c r="FR92" s="30"/>
      <c r="FS92" s="30"/>
      <c r="FT92" s="30"/>
      <c r="FU92" s="30"/>
      <c r="FV92" s="30"/>
      <c r="FW92" s="30"/>
      <c r="FX92" s="30"/>
      <c r="FY92" s="30"/>
      <c r="FZ92" s="30"/>
      <c r="GA92" s="30"/>
      <c r="GB92" s="30"/>
      <c r="GC92" s="30"/>
      <c r="GD92" s="30"/>
      <c r="GE92" s="30"/>
      <c r="GF92" s="30"/>
      <c r="GG92" s="30"/>
      <c r="GH92" s="30"/>
      <c r="GI92" s="30"/>
      <c r="GJ92" s="30"/>
      <c r="GK92" s="30"/>
      <c r="GL92" s="30"/>
      <c r="GM92" s="30"/>
      <c r="GN92" s="30"/>
      <c r="GO92" s="30"/>
      <c r="GP92" s="30"/>
      <c r="GQ92" s="30"/>
      <c r="GR92" s="30"/>
      <c r="GS92" s="30"/>
      <c r="GT92" s="30"/>
      <c r="GU92" s="30"/>
      <c r="GV92" s="30"/>
      <c r="GW92" s="30"/>
      <c r="GX92" s="30"/>
      <c r="GY92" s="30"/>
      <c r="GZ92" s="30"/>
      <c r="HA92" s="30"/>
      <c r="HB92" s="30"/>
      <c r="HC92" s="30"/>
      <c r="HD92" s="30"/>
      <c r="HE92" s="30"/>
      <c r="HF92" s="30"/>
      <c r="HG92" s="30"/>
      <c r="HH92" s="30"/>
      <c r="HI92" s="30"/>
      <c r="HJ92" s="30"/>
      <c r="HK92" s="30"/>
      <c r="HL92" s="30"/>
      <c r="HM92" s="30"/>
      <c r="HN92" s="30"/>
      <c r="HO92" s="30"/>
      <c r="HP92" s="30"/>
      <c r="HQ92" s="30"/>
      <c r="HR92" s="30"/>
      <c r="HS92" s="30"/>
      <c r="HT92" s="30"/>
      <c r="HU92" s="30"/>
      <c r="HV92" s="30"/>
      <c r="HW92" s="30"/>
      <c r="HX92" s="30"/>
      <c r="HY92" s="30"/>
      <c r="HZ92" s="30"/>
      <c r="IA92" s="30"/>
      <c r="IB92" s="30"/>
      <c r="IC92" s="30"/>
      <c r="ID92" s="30"/>
      <c r="IE92" s="30"/>
      <c r="IF92" s="30"/>
      <c r="IG92" s="30"/>
      <c r="IH92" s="30"/>
      <c r="II92" s="30"/>
      <c r="IJ92" s="30"/>
      <c r="IK92" s="30"/>
      <c r="IL92" s="30"/>
      <c r="IM92" s="30"/>
      <c r="IN92" s="30"/>
      <c r="IO92" s="30"/>
      <c r="IP92" s="30"/>
      <c r="IQ92" s="30"/>
      <c r="IR92" s="30"/>
      <c r="IS92" s="30"/>
      <c r="IT92" s="30"/>
      <c r="IU92" s="30"/>
    </row>
    <row r="93" spans="1:255" ht="15.75">
      <c r="A93" s="30"/>
      <c r="B93" s="476"/>
      <c r="C93" s="476"/>
      <c r="D93" s="30"/>
      <c r="E93" s="30"/>
      <c r="F93" s="30"/>
      <c r="G93" s="30"/>
      <c r="H93" s="30"/>
      <c r="I93" s="30"/>
      <c r="J93" s="30"/>
      <c r="K93" s="30"/>
      <c r="L93" s="30"/>
      <c r="M93" s="30"/>
      <c r="N93" s="30"/>
      <c r="O93" s="30"/>
      <c r="P93" s="30"/>
      <c r="Q93" s="30"/>
      <c r="R93" s="30"/>
      <c r="S93" s="30"/>
      <c r="T93" s="30"/>
      <c r="U93" s="30"/>
      <c r="V93" s="30"/>
      <c r="W93" s="30"/>
      <c r="X93" s="30"/>
      <c r="Y93" s="30"/>
      <c r="Z93" s="30"/>
      <c r="AA93" s="30"/>
      <c r="AB93" s="30"/>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30"/>
      <c r="CA93" s="30"/>
      <c r="CB93" s="30"/>
      <c r="CC93" s="30"/>
      <c r="CD93" s="30"/>
      <c r="CE93" s="30"/>
      <c r="CF93" s="30"/>
      <c r="CG93" s="30"/>
      <c r="CH93" s="30"/>
      <c r="CI93" s="30"/>
      <c r="CJ93" s="30"/>
      <c r="CK93" s="30"/>
      <c r="CL93" s="30"/>
      <c r="CM93" s="30"/>
      <c r="CN93" s="30"/>
      <c r="CO93" s="30"/>
      <c r="CP93" s="30"/>
      <c r="CQ93" s="30"/>
      <c r="CR93" s="30"/>
      <c r="CS93" s="30"/>
      <c r="CT93" s="30"/>
      <c r="CU93" s="30"/>
      <c r="CV93" s="30"/>
      <c r="CW93" s="30"/>
      <c r="CX93" s="30"/>
      <c r="CY93" s="30"/>
      <c r="CZ93" s="30"/>
      <c r="DA93" s="30"/>
      <c r="DB93" s="30"/>
      <c r="DC93" s="30"/>
      <c r="DD93" s="30"/>
      <c r="DE93" s="30"/>
      <c r="DF93" s="30"/>
      <c r="DG93" s="30"/>
      <c r="DH93" s="30"/>
      <c r="DI93" s="30"/>
      <c r="DJ93" s="30"/>
      <c r="DK93" s="30"/>
      <c r="DL93" s="30"/>
      <c r="DM93" s="30"/>
      <c r="DN93" s="30"/>
      <c r="DO93" s="30"/>
      <c r="DP93" s="30"/>
      <c r="DQ93" s="30"/>
      <c r="DR93" s="30"/>
      <c r="DS93" s="30"/>
      <c r="DT93" s="30"/>
      <c r="DU93" s="30"/>
      <c r="DV93" s="30"/>
      <c r="DW93" s="30"/>
      <c r="DX93" s="30"/>
      <c r="DY93" s="30"/>
      <c r="DZ93" s="30"/>
      <c r="EA93" s="30"/>
      <c r="EB93" s="30"/>
      <c r="EC93" s="30"/>
      <c r="ED93" s="30"/>
      <c r="EE93" s="30"/>
      <c r="EF93" s="30"/>
      <c r="EG93" s="30"/>
      <c r="EH93" s="30"/>
      <c r="EI93" s="30"/>
      <c r="EJ93" s="30"/>
      <c r="EK93" s="30"/>
      <c r="EL93" s="30"/>
      <c r="EM93" s="30"/>
      <c r="EN93" s="30"/>
      <c r="EO93" s="30"/>
      <c r="EP93" s="30"/>
      <c r="EQ93" s="30"/>
      <c r="ER93" s="30"/>
      <c r="ES93" s="30"/>
      <c r="ET93" s="30"/>
      <c r="EU93" s="30"/>
      <c r="EV93" s="30"/>
      <c r="EW93" s="30"/>
      <c r="EX93" s="30"/>
      <c r="EY93" s="30"/>
      <c r="EZ93" s="30"/>
      <c r="FA93" s="30"/>
      <c r="FB93" s="30"/>
      <c r="FC93" s="30"/>
      <c r="FD93" s="30"/>
      <c r="FE93" s="30"/>
      <c r="FF93" s="30"/>
      <c r="FG93" s="30"/>
      <c r="FH93" s="30"/>
      <c r="FI93" s="30"/>
      <c r="FJ93" s="30"/>
      <c r="FK93" s="30"/>
      <c r="FL93" s="30"/>
      <c r="FM93" s="30"/>
      <c r="FN93" s="30"/>
      <c r="FO93" s="30"/>
      <c r="FP93" s="30"/>
      <c r="FQ93" s="30"/>
      <c r="FR93" s="30"/>
      <c r="FS93" s="30"/>
      <c r="FT93" s="30"/>
      <c r="FU93" s="30"/>
      <c r="FV93" s="30"/>
      <c r="FW93" s="30"/>
      <c r="FX93" s="30"/>
      <c r="FY93" s="30"/>
      <c r="FZ93" s="30"/>
      <c r="GA93" s="30"/>
      <c r="GB93" s="30"/>
      <c r="GC93" s="30"/>
      <c r="GD93" s="30"/>
      <c r="GE93" s="30"/>
      <c r="GF93" s="30"/>
      <c r="GG93" s="30"/>
      <c r="GH93" s="30"/>
      <c r="GI93" s="30"/>
      <c r="GJ93" s="30"/>
      <c r="GK93" s="30"/>
      <c r="GL93" s="30"/>
      <c r="GM93" s="30"/>
      <c r="GN93" s="30"/>
      <c r="GO93" s="30"/>
      <c r="GP93" s="30"/>
      <c r="GQ93" s="30"/>
      <c r="GR93" s="30"/>
      <c r="GS93" s="30"/>
      <c r="GT93" s="30"/>
      <c r="GU93" s="30"/>
      <c r="GV93" s="30"/>
      <c r="GW93" s="30"/>
      <c r="GX93" s="30"/>
      <c r="GY93" s="30"/>
      <c r="GZ93" s="30"/>
      <c r="HA93" s="30"/>
      <c r="HB93" s="30"/>
      <c r="HC93" s="30"/>
      <c r="HD93" s="30"/>
      <c r="HE93" s="30"/>
      <c r="HF93" s="30"/>
      <c r="HG93" s="30"/>
      <c r="HH93" s="30"/>
      <c r="HI93" s="30"/>
      <c r="HJ93" s="30"/>
      <c r="HK93" s="30"/>
      <c r="HL93" s="30"/>
      <c r="HM93" s="30"/>
      <c r="HN93" s="30"/>
      <c r="HO93" s="30"/>
      <c r="HP93" s="30"/>
      <c r="HQ93" s="30"/>
      <c r="HR93" s="30"/>
      <c r="HS93" s="30"/>
      <c r="HT93" s="30"/>
      <c r="HU93" s="30"/>
      <c r="HV93" s="30"/>
      <c r="HW93" s="30"/>
      <c r="HX93" s="30"/>
      <c r="HY93" s="30"/>
      <c r="HZ93" s="30"/>
      <c r="IA93" s="30"/>
      <c r="IB93" s="30"/>
      <c r="IC93" s="30"/>
      <c r="ID93" s="30"/>
      <c r="IE93" s="30"/>
      <c r="IF93" s="30"/>
      <c r="IG93" s="30"/>
      <c r="IH93" s="30"/>
      <c r="II93" s="30"/>
      <c r="IJ93" s="30"/>
      <c r="IK93" s="30"/>
      <c r="IL93" s="30"/>
      <c r="IM93" s="30"/>
      <c r="IN93" s="30"/>
      <c r="IO93" s="30"/>
      <c r="IP93" s="30"/>
      <c r="IQ93" s="30"/>
      <c r="IR93" s="30"/>
      <c r="IS93" s="30"/>
      <c r="IT93" s="30"/>
      <c r="IU93" s="30"/>
    </row>
    <row r="94" spans="1:255">
      <c r="A94" s="30" t="s">
        <v>2658</v>
      </c>
      <c r="B94" s="30" t="s">
        <v>480</v>
      </c>
      <c r="C94" s="254">
        <f>C26</f>
        <v>1002781032.1700001</v>
      </c>
      <c r="D94" s="254"/>
      <c r="E94" s="30"/>
      <c r="F94" s="30"/>
      <c r="G94" s="30"/>
      <c r="H94" s="30"/>
      <c r="I94" s="30"/>
      <c r="J94" s="30"/>
      <c r="K94" s="30"/>
      <c r="L94" s="30"/>
      <c r="M94" s="30"/>
      <c r="N94" s="30"/>
      <c r="O94" s="30"/>
      <c r="P94" s="30"/>
      <c r="Q94" s="30"/>
      <c r="R94" s="30"/>
      <c r="S94" s="30"/>
      <c r="T94" s="30"/>
      <c r="U94" s="30"/>
      <c r="V94" s="30"/>
      <c r="W94" s="30"/>
      <c r="X94" s="30"/>
      <c r="Y94" s="30"/>
      <c r="Z94" s="30"/>
      <c r="AA94" s="30"/>
      <c r="AB94" s="30"/>
      <c r="AC94" s="30"/>
      <c r="AD94" s="30"/>
      <c r="AE94" s="30"/>
      <c r="AF94" s="30"/>
      <c r="AG94" s="30"/>
      <c r="AH94" s="30"/>
      <c r="AI94" s="30"/>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0"/>
      <c r="BU94" s="30"/>
      <c r="BV94" s="30"/>
      <c r="BW94" s="30"/>
      <c r="BX94" s="30"/>
      <c r="BY94" s="30"/>
      <c r="BZ94" s="30"/>
      <c r="CA94" s="30"/>
      <c r="CB94" s="30"/>
      <c r="CC94" s="30"/>
      <c r="CD94" s="30"/>
      <c r="CE94" s="30"/>
      <c r="CF94" s="30"/>
      <c r="CG94" s="30"/>
      <c r="CH94" s="30"/>
      <c r="CI94" s="30"/>
      <c r="CJ94" s="30"/>
      <c r="CK94" s="30"/>
      <c r="CL94" s="30"/>
      <c r="CM94" s="30"/>
      <c r="CN94" s="30"/>
      <c r="CO94" s="30"/>
      <c r="CP94" s="30"/>
      <c r="CQ94" s="30"/>
      <c r="CR94" s="30"/>
      <c r="CS94" s="30"/>
      <c r="CT94" s="30"/>
      <c r="CU94" s="30"/>
      <c r="CV94" s="30"/>
      <c r="CW94" s="30"/>
      <c r="CX94" s="30"/>
      <c r="CY94" s="30"/>
      <c r="CZ94" s="30"/>
      <c r="DA94" s="30"/>
      <c r="DB94" s="30"/>
      <c r="DC94" s="30"/>
      <c r="DD94" s="30"/>
      <c r="DE94" s="30"/>
      <c r="DF94" s="30"/>
      <c r="DG94" s="30"/>
      <c r="DH94" s="30"/>
      <c r="DI94" s="30"/>
      <c r="DJ94" s="30"/>
      <c r="DK94" s="30"/>
      <c r="DL94" s="30"/>
      <c r="DM94" s="30"/>
      <c r="DN94" s="30"/>
      <c r="DO94" s="30"/>
      <c r="DP94" s="30"/>
      <c r="DQ94" s="30"/>
      <c r="DR94" s="30"/>
      <c r="DS94" s="30"/>
      <c r="DT94" s="30"/>
      <c r="DU94" s="30"/>
      <c r="DV94" s="30"/>
      <c r="DW94" s="30"/>
      <c r="DX94" s="30"/>
      <c r="DY94" s="30"/>
      <c r="DZ94" s="30"/>
      <c r="EA94" s="30"/>
      <c r="EB94" s="30"/>
      <c r="EC94" s="30"/>
      <c r="ED94" s="30"/>
      <c r="EE94" s="30"/>
      <c r="EF94" s="30"/>
      <c r="EG94" s="30"/>
      <c r="EH94" s="30"/>
      <c r="EI94" s="30"/>
      <c r="EJ94" s="30"/>
      <c r="EK94" s="30"/>
      <c r="EL94" s="30"/>
      <c r="EM94" s="30"/>
      <c r="EN94" s="30"/>
      <c r="EO94" s="30"/>
      <c r="EP94" s="30"/>
      <c r="EQ94" s="30"/>
      <c r="ER94" s="30"/>
      <c r="ES94" s="30"/>
      <c r="ET94" s="30"/>
      <c r="EU94" s="30"/>
      <c r="EV94" s="30"/>
      <c r="EW94" s="30"/>
      <c r="EX94" s="30"/>
      <c r="EY94" s="30"/>
      <c r="EZ94" s="30"/>
      <c r="FA94" s="30"/>
      <c r="FB94" s="30"/>
      <c r="FC94" s="30"/>
      <c r="FD94" s="30"/>
      <c r="FE94" s="30"/>
      <c r="FF94" s="30"/>
      <c r="FG94" s="30"/>
      <c r="FH94" s="30"/>
      <c r="FI94" s="30"/>
      <c r="FJ94" s="30"/>
      <c r="FK94" s="30"/>
      <c r="FL94" s="30"/>
      <c r="FM94" s="30"/>
      <c r="FN94" s="30"/>
      <c r="FO94" s="30"/>
      <c r="FP94" s="30"/>
      <c r="FQ94" s="30"/>
      <c r="FR94" s="30"/>
      <c r="FS94" s="30"/>
      <c r="FT94" s="30"/>
      <c r="FU94" s="30"/>
      <c r="FV94" s="30"/>
      <c r="FW94" s="30"/>
      <c r="FX94" s="30"/>
      <c r="FY94" s="30"/>
      <c r="FZ94" s="30"/>
      <c r="GA94" s="30"/>
      <c r="GB94" s="30"/>
      <c r="GC94" s="30"/>
      <c r="GD94" s="30"/>
      <c r="GE94" s="30"/>
      <c r="GF94" s="30"/>
      <c r="GG94" s="30"/>
      <c r="GH94" s="30"/>
      <c r="GI94" s="30"/>
      <c r="GJ94" s="30"/>
      <c r="GK94" s="30"/>
      <c r="GL94" s="30"/>
      <c r="GM94" s="30"/>
      <c r="GN94" s="30"/>
      <c r="GO94" s="30"/>
      <c r="GP94" s="30"/>
      <c r="GQ94" s="30"/>
      <c r="GR94" s="30"/>
      <c r="GS94" s="30"/>
      <c r="GT94" s="30"/>
      <c r="GU94" s="30"/>
      <c r="GV94" s="30"/>
      <c r="GW94" s="30"/>
      <c r="GX94" s="30"/>
      <c r="GY94" s="30"/>
      <c r="GZ94" s="30"/>
      <c r="HA94" s="30"/>
      <c r="HB94" s="30"/>
      <c r="HC94" s="30"/>
      <c r="HD94" s="30"/>
      <c r="HE94" s="30"/>
      <c r="HF94" s="30"/>
      <c r="HG94" s="30"/>
      <c r="HH94" s="30"/>
      <c r="HI94" s="30"/>
      <c r="HJ94" s="30"/>
      <c r="HK94" s="30"/>
      <c r="HL94" s="30"/>
      <c r="HM94" s="30"/>
      <c r="HN94" s="30"/>
      <c r="HO94" s="30"/>
      <c r="HP94" s="30"/>
      <c r="HQ94" s="30"/>
      <c r="HR94" s="30"/>
      <c r="HS94" s="30"/>
      <c r="HT94" s="30"/>
      <c r="HU94" s="30"/>
      <c r="HV94" s="30"/>
      <c r="HW94" s="30"/>
      <c r="HX94" s="30"/>
      <c r="HY94" s="30"/>
      <c r="HZ94" s="30"/>
      <c r="IA94" s="30"/>
      <c r="IB94" s="30"/>
      <c r="IC94" s="30"/>
      <c r="ID94" s="30"/>
      <c r="IE94" s="30"/>
      <c r="IF94" s="30"/>
      <c r="IG94" s="30"/>
      <c r="IH94" s="30"/>
      <c r="II94" s="30"/>
      <c r="IJ94" s="30"/>
      <c r="IK94" s="30"/>
      <c r="IL94" s="30"/>
      <c r="IM94" s="30"/>
      <c r="IN94" s="30"/>
      <c r="IO94" s="30"/>
      <c r="IP94" s="30"/>
      <c r="IQ94" s="30"/>
      <c r="IR94" s="30"/>
      <c r="IS94" s="30"/>
      <c r="IT94" s="30"/>
      <c r="IU94" s="30"/>
    </row>
    <row r="95" spans="1:255">
      <c r="A95" s="30"/>
      <c r="B95" s="30"/>
      <c r="C95" s="30"/>
      <c r="D95" s="254"/>
      <c r="E95" s="30"/>
      <c r="F95" s="30"/>
      <c r="G95" s="30"/>
      <c r="H95" s="30"/>
      <c r="I95" s="30"/>
      <c r="J95" s="30"/>
      <c r="K95" s="30"/>
      <c r="L95" s="30"/>
      <c r="M95" s="30"/>
      <c r="N95" s="30"/>
      <c r="O95" s="30"/>
      <c r="P95" s="30"/>
      <c r="Q95" s="30"/>
      <c r="R95" s="30"/>
      <c r="S95" s="30"/>
      <c r="T95" s="30"/>
      <c r="U95" s="30"/>
      <c r="V95" s="30"/>
      <c r="W95" s="30"/>
      <c r="X95" s="30"/>
      <c r="Y95" s="30"/>
      <c r="Z95" s="30"/>
      <c r="AA95" s="30"/>
      <c r="AB95" s="30"/>
      <c r="AC95" s="30"/>
      <c r="AD95" s="30"/>
      <c r="AE95" s="30"/>
      <c r="AF95" s="30"/>
      <c r="AG95" s="30"/>
      <c r="AH95" s="30"/>
      <c r="AI95" s="30"/>
      <c r="AJ95" s="30"/>
      <c r="AK95" s="30"/>
      <c r="AL95" s="30"/>
      <c r="AM95" s="30"/>
      <c r="AN95" s="30"/>
      <c r="AO95" s="30"/>
      <c r="AP95" s="30"/>
      <c r="AQ95" s="30"/>
      <c r="AR95" s="30"/>
      <c r="AS95" s="30"/>
      <c r="AT95" s="30"/>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30"/>
      <c r="CA95" s="30"/>
      <c r="CB95" s="30"/>
      <c r="CC95" s="30"/>
      <c r="CD95" s="30"/>
      <c r="CE95" s="30"/>
      <c r="CF95" s="30"/>
      <c r="CG95" s="30"/>
      <c r="CH95" s="30"/>
      <c r="CI95" s="30"/>
      <c r="CJ95" s="30"/>
      <c r="CK95" s="30"/>
      <c r="CL95" s="30"/>
      <c r="CM95" s="30"/>
      <c r="CN95" s="30"/>
      <c r="CO95" s="30"/>
      <c r="CP95" s="30"/>
      <c r="CQ95" s="30"/>
      <c r="CR95" s="30"/>
      <c r="CS95" s="30"/>
      <c r="CT95" s="30"/>
      <c r="CU95" s="30"/>
      <c r="CV95" s="30"/>
      <c r="CW95" s="30"/>
      <c r="CX95" s="30"/>
      <c r="CY95" s="30"/>
      <c r="CZ95" s="30"/>
      <c r="DA95" s="30"/>
      <c r="DB95" s="30"/>
      <c r="DC95" s="30"/>
      <c r="DD95" s="30"/>
      <c r="DE95" s="30"/>
      <c r="DF95" s="30"/>
      <c r="DG95" s="30"/>
      <c r="DH95" s="30"/>
      <c r="DI95" s="30"/>
      <c r="DJ95" s="30"/>
      <c r="DK95" s="30"/>
      <c r="DL95" s="30"/>
      <c r="DM95" s="30"/>
      <c r="DN95" s="30"/>
      <c r="DO95" s="30"/>
      <c r="DP95" s="30"/>
      <c r="DQ95" s="30"/>
      <c r="DR95" s="30"/>
      <c r="DS95" s="30"/>
      <c r="DT95" s="30"/>
      <c r="DU95" s="30"/>
      <c r="DV95" s="30"/>
      <c r="DW95" s="30"/>
      <c r="DX95" s="30"/>
      <c r="DY95" s="30"/>
      <c r="DZ95" s="30"/>
      <c r="EA95" s="30"/>
      <c r="EB95" s="30"/>
      <c r="EC95" s="30"/>
      <c r="ED95" s="30"/>
      <c r="EE95" s="30"/>
      <c r="EF95" s="30"/>
      <c r="EG95" s="30"/>
      <c r="EH95" s="30"/>
      <c r="EI95" s="30"/>
      <c r="EJ95" s="30"/>
      <c r="EK95" s="30"/>
      <c r="EL95" s="30"/>
      <c r="EM95" s="30"/>
      <c r="EN95" s="30"/>
      <c r="EO95" s="30"/>
      <c r="EP95" s="30"/>
      <c r="EQ95" s="30"/>
      <c r="ER95" s="30"/>
      <c r="ES95" s="30"/>
      <c r="ET95" s="30"/>
      <c r="EU95" s="30"/>
      <c r="EV95" s="30"/>
      <c r="EW95" s="30"/>
      <c r="EX95" s="30"/>
      <c r="EY95" s="30"/>
      <c r="EZ95" s="30"/>
      <c r="FA95" s="30"/>
      <c r="FB95" s="30"/>
      <c r="FC95" s="30"/>
      <c r="FD95" s="30"/>
      <c r="FE95" s="30"/>
      <c r="FF95" s="30"/>
      <c r="FG95" s="30"/>
      <c r="FH95" s="30"/>
      <c r="FI95" s="30"/>
      <c r="FJ95" s="30"/>
      <c r="FK95" s="30"/>
      <c r="FL95" s="30"/>
      <c r="FM95" s="30"/>
      <c r="FN95" s="30"/>
      <c r="FO95" s="30"/>
      <c r="FP95" s="30"/>
      <c r="FQ95" s="30"/>
      <c r="FR95" s="30"/>
      <c r="FS95" s="30"/>
      <c r="FT95" s="30"/>
      <c r="FU95" s="30"/>
      <c r="FV95" s="30"/>
      <c r="FW95" s="30"/>
      <c r="FX95" s="30"/>
      <c r="FY95" s="30"/>
      <c r="FZ95" s="30"/>
      <c r="GA95" s="30"/>
      <c r="GB95" s="30"/>
      <c r="GC95" s="30"/>
      <c r="GD95" s="30"/>
      <c r="GE95" s="30"/>
      <c r="GF95" s="30"/>
      <c r="GG95" s="30"/>
      <c r="GH95" s="30"/>
      <c r="GI95" s="30"/>
      <c r="GJ95" s="30"/>
      <c r="GK95" s="30"/>
      <c r="GL95" s="30"/>
      <c r="GM95" s="30"/>
      <c r="GN95" s="30"/>
      <c r="GO95" s="30"/>
      <c r="GP95" s="30"/>
      <c r="GQ95" s="30"/>
      <c r="GR95" s="30"/>
      <c r="GS95" s="30"/>
      <c r="GT95" s="30"/>
      <c r="GU95" s="30"/>
      <c r="GV95" s="30"/>
      <c r="GW95" s="30"/>
      <c r="GX95" s="30"/>
      <c r="GY95" s="30"/>
      <c r="GZ95" s="30"/>
      <c r="HA95" s="30"/>
      <c r="HB95" s="30"/>
      <c r="HC95" s="30"/>
      <c r="HD95" s="30"/>
      <c r="HE95" s="30"/>
      <c r="HF95" s="30"/>
      <c r="HG95" s="30"/>
      <c r="HH95" s="30"/>
      <c r="HI95" s="30"/>
      <c r="HJ95" s="30"/>
      <c r="HK95" s="30"/>
      <c r="HL95" s="30"/>
      <c r="HM95" s="30"/>
      <c r="HN95" s="30"/>
      <c r="HO95" s="30"/>
      <c r="HP95" s="30"/>
      <c r="HQ95" s="30"/>
      <c r="HR95" s="30"/>
      <c r="HS95" s="30"/>
      <c r="HT95" s="30"/>
      <c r="HU95" s="30"/>
      <c r="HV95" s="30"/>
      <c r="HW95" s="30"/>
      <c r="HX95" s="30"/>
      <c r="HY95" s="30"/>
      <c r="HZ95" s="30"/>
      <c r="IA95" s="30"/>
      <c r="IB95" s="30"/>
      <c r="IC95" s="30"/>
      <c r="ID95" s="30"/>
      <c r="IE95" s="30"/>
      <c r="IF95" s="30"/>
      <c r="IG95" s="30"/>
      <c r="IH95" s="30"/>
      <c r="II95" s="30"/>
      <c r="IJ95" s="30"/>
      <c r="IK95" s="30"/>
      <c r="IL95" s="30"/>
      <c r="IM95" s="30"/>
      <c r="IN95" s="30"/>
      <c r="IO95" s="30"/>
      <c r="IP95" s="30"/>
      <c r="IQ95" s="30"/>
      <c r="IR95" s="30"/>
      <c r="IS95" s="30"/>
      <c r="IT95" s="30"/>
      <c r="IU95" s="30"/>
    </row>
    <row r="96" spans="1:255">
      <c r="A96" s="30" t="s">
        <v>2659</v>
      </c>
      <c r="B96" s="30" t="s">
        <v>480</v>
      </c>
      <c r="C96" s="316">
        <f>IF(ISERR(C33+C34),"  ",C33+C34)</f>
        <v>79755715.400000006</v>
      </c>
      <c r="D96" s="316"/>
      <c r="E96" s="30"/>
      <c r="F96" s="30"/>
      <c r="G96" s="30"/>
      <c r="H96" s="30"/>
      <c r="I96" s="30"/>
      <c r="J96" s="30"/>
      <c r="K96" s="30"/>
      <c r="L96" s="30"/>
      <c r="M96" s="30"/>
      <c r="N96" s="30"/>
      <c r="O96" s="30"/>
      <c r="P96" s="30"/>
      <c r="Q96" s="30"/>
      <c r="R96" s="30"/>
      <c r="S96" s="30"/>
      <c r="T96" s="30"/>
      <c r="U96" s="30"/>
      <c r="V96" s="30"/>
      <c r="W96" s="30"/>
      <c r="X96" s="30"/>
      <c r="Y96" s="30"/>
      <c r="Z96" s="30"/>
      <c r="AA96" s="30"/>
      <c r="AB96" s="30"/>
      <c r="AC96" s="30"/>
      <c r="AD96" s="30"/>
      <c r="AE96" s="30"/>
      <c r="AF96" s="30"/>
      <c r="AG96" s="30"/>
      <c r="AH96" s="30"/>
      <c r="AI96" s="30"/>
      <c r="AJ96" s="30"/>
      <c r="AK96" s="30"/>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30"/>
      <c r="CA96" s="30"/>
      <c r="CB96" s="30"/>
      <c r="CC96" s="30"/>
      <c r="CD96" s="30"/>
      <c r="CE96" s="30"/>
      <c r="CF96" s="30"/>
      <c r="CG96" s="30"/>
      <c r="CH96" s="30"/>
      <c r="CI96" s="30"/>
      <c r="CJ96" s="30"/>
      <c r="CK96" s="30"/>
      <c r="CL96" s="30"/>
      <c r="CM96" s="30"/>
      <c r="CN96" s="30"/>
      <c r="CO96" s="30"/>
      <c r="CP96" s="30"/>
      <c r="CQ96" s="30"/>
      <c r="CR96" s="30"/>
      <c r="CS96" s="30"/>
      <c r="CT96" s="30"/>
      <c r="CU96" s="30"/>
      <c r="CV96" s="30"/>
      <c r="CW96" s="30"/>
      <c r="CX96" s="30"/>
      <c r="CY96" s="30"/>
      <c r="CZ96" s="30"/>
      <c r="DA96" s="30"/>
      <c r="DB96" s="30"/>
      <c r="DC96" s="30"/>
      <c r="DD96" s="30"/>
      <c r="DE96" s="30"/>
      <c r="DF96" s="30"/>
      <c r="DG96" s="30"/>
      <c r="DH96" s="30"/>
      <c r="DI96" s="30"/>
      <c r="DJ96" s="30"/>
      <c r="DK96" s="30"/>
      <c r="DL96" s="30"/>
      <c r="DM96" s="30"/>
      <c r="DN96" s="30"/>
      <c r="DO96" s="30"/>
      <c r="DP96" s="30"/>
      <c r="DQ96" s="30"/>
      <c r="DR96" s="30"/>
      <c r="DS96" s="30"/>
      <c r="DT96" s="30"/>
      <c r="DU96" s="30"/>
      <c r="DV96" s="30"/>
      <c r="DW96" s="30"/>
      <c r="DX96" s="30"/>
      <c r="DY96" s="30"/>
      <c r="DZ96" s="30"/>
      <c r="EA96" s="30"/>
      <c r="EB96" s="30"/>
      <c r="EC96" s="30"/>
      <c r="ED96" s="30"/>
      <c r="EE96" s="30"/>
      <c r="EF96" s="30"/>
      <c r="EG96" s="30"/>
      <c r="EH96" s="30"/>
      <c r="EI96" s="30"/>
      <c r="EJ96" s="30"/>
      <c r="EK96" s="30"/>
      <c r="EL96" s="30"/>
      <c r="EM96" s="30"/>
      <c r="EN96" s="30"/>
      <c r="EO96" s="30"/>
      <c r="EP96" s="30"/>
      <c r="EQ96" s="30"/>
      <c r="ER96" s="30"/>
      <c r="ES96" s="30"/>
      <c r="ET96" s="30"/>
      <c r="EU96" s="30"/>
      <c r="EV96" s="30"/>
      <c r="EW96" s="30"/>
      <c r="EX96" s="30"/>
      <c r="EY96" s="30"/>
      <c r="EZ96" s="30"/>
      <c r="FA96" s="30"/>
      <c r="FB96" s="30"/>
      <c r="FC96" s="30"/>
      <c r="FD96" s="30"/>
      <c r="FE96" s="30"/>
      <c r="FF96" s="30"/>
      <c r="FG96" s="30"/>
      <c r="FH96" s="30"/>
      <c r="FI96" s="30"/>
      <c r="FJ96" s="30"/>
      <c r="FK96" s="30"/>
      <c r="FL96" s="30"/>
      <c r="FM96" s="30"/>
      <c r="FN96" s="30"/>
      <c r="FO96" s="30"/>
      <c r="FP96" s="30"/>
      <c r="FQ96" s="30"/>
      <c r="FR96" s="30"/>
      <c r="FS96" s="30"/>
      <c r="FT96" s="30"/>
      <c r="FU96" s="30"/>
      <c r="FV96" s="30"/>
      <c r="FW96" s="30"/>
      <c r="FX96" s="30"/>
      <c r="FY96" s="30"/>
      <c r="FZ96" s="30"/>
      <c r="GA96" s="30"/>
      <c r="GB96" s="30"/>
      <c r="GC96" s="30"/>
      <c r="GD96" s="30"/>
      <c r="GE96" s="30"/>
      <c r="GF96" s="30"/>
      <c r="GG96" s="30"/>
      <c r="GH96" s="30"/>
      <c r="GI96" s="30"/>
      <c r="GJ96" s="30"/>
      <c r="GK96" s="30"/>
      <c r="GL96" s="30"/>
      <c r="GM96" s="30"/>
      <c r="GN96" s="30"/>
      <c r="GO96" s="30"/>
      <c r="GP96" s="30"/>
      <c r="GQ96" s="30"/>
      <c r="GR96" s="30"/>
      <c r="GS96" s="30"/>
      <c r="GT96" s="30"/>
      <c r="GU96" s="30"/>
      <c r="GV96" s="30"/>
      <c r="GW96" s="30"/>
      <c r="GX96" s="30"/>
      <c r="GY96" s="30"/>
      <c r="GZ96" s="30"/>
      <c r="HA96" s="30"/>
      <c r="HB96" s="30"/>
      <c r="HC96" s="30"/>
      <c r="HD96" s="30"/>
      <c r="HE96" s="30"/>
      <c r="HF96" s="30"/>
      <c r="HG96" s="30"/>
      <c r="HH96" s="30"/>
      <c r="HI96" s="30"/>
      <c r="HJ96" s="30"/>
      <c r="HK96" s="30"/>
      <c r="HL96" s="30"/>
      <c r="HM96" s="30"/>
      <c r="HN96" s="30"/>
      <c r="HO96" s="30"/>
      <c r="HP96" s="30"/>
      <c r="HQ96" s="30"/>
      <c r="HR96" s="30"/>
      <c r="HS96" s="30"/>
      <c r="HT96" s="30"/>
      <c r="HU96" s="30"/>
      <c r="HV96" s="30"/>
      <c r="HW96" s="30"/>
      <c r="HX96" s="30"/>
      <c r="HY96" s="30"/>
      <c r="HZ96" s="30"/>
      <c r="IA96" s="30"/>
      <c r="IB96" s="30"/>
      <c r="IC96" s="30"/>
      <c r="ID96" s="30"/>
      <c r="IE96" s="30"/>
      <c r="IF96" s="30"/>
      <c r="IG96" s="30"/>
      <c r="IH96" s="30"/>
      <c r="II96" s="30"/>
      <c r="IJ96" s="30"/>
      <c r="IK96" s="30"/>
      <c r="IL96" s="30"/>
      <c r="IM96" s="30"/>
      <c r="IN96" s="30"/>
      <c r="IO96" s="30"/>
      <c r="IP96" s="30"/>
      <c r="IQ96" s="30"/>
      <c r="IR96" s="30"/>
      <c r="IS96" s="30"/>
      <c r="IT96" s="30"/>
      <c r="IU96" s="30"/>
    </row>
    <row r="97" spans="1:255">
      <c r="A97" s="30"/>
      <c r="B97" s="30"/>
      <c r="C97" s="316"/>
      <c r="D97" s="316"/>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c r="CA97" s="30"/>
      <c r="CB97" s="30"/>
      <c r="CC97" s="30"/>
      <c r="CD97" s="30"/>
      <c r="CE97" s="30"/>
      <c r="CF97" s="30"/>
      <c r="CG97" s="30"/>
      <c r="CH97" s="30"/>
      <c r="CI97" s="30"/>
      <c r="CJ97" s="30"/>
      <c r="CK97" s="30"/>
      <c r="CL97" s="30"/>
      <c r="CM97" s="30"/>
      <c r="CN97" s="30"/>
      <c r="CO97" s="30"/>
      <c r="CP97" s="30"/>
      <c r="CQ97" s="30"/>
      <c r="CR97" s="30"/>
      <c r="CS97" s="30"/>
      <c r="CT97" s="30"/>
      <c r="CU97" s="30"/>
      <c r="CV97" s="30"/>
      <c r="CW97" s="30"/>
      <c r="CX97" s="30"/>
      <c r="CY97" s="30"/>
      <c r="CZ97" s="30"/>
      <c r="DA97" s="30"/>
      <c r="DB97" s="30"/>
      <c r="DC97" s="30"/>
      <c r="DD97" s="30"/>
      <c r="DE97" s="30"/>
      <c r="DF97" s="30"/>
      <c r="DG97" s="30"/>
      <c r="DH97" s="30"/>
      <c r="DI97" s="30"/>
      <c r="DJ97" s="30"/>
      <c r="DK97" s="30"/>
      <c r="DL97" s="30"/>
      <c r="DM97" s="30"/>
      <c r="DN97" s="30"/>
      <c r="DO97" s="30"/>
      <c r="DP97" s="30"/>
      <c r="DQ97" s="30"/>
      <c r="DR97" s="30"/>
      <c r="DS97" s="30"/>
      <c r="DT97" s="30"/>
      <c r="DU97" s="30"/>
      <c r="DV97" s="30"/>
      <c r="DW97" s="30"/>
      <c r="DX97" s="30"/>
      <c r="DY97" s="30"/>
      <c r="DZ97" s="30"/>
      <c r="EA97" s="30"/>
      <c r="EB97" s="30"/>
      <c r="EC97" s="30"/>
      <c r="ED97" s="30"/>
      <c r="EE97" s="30"/>
      <c r="EF97" s="30"/>
      <c r="EG97" s="30"/>
      <c r="EH97" s="30"/>
      <c r="EI97" s="30"/>
      <c r="EJ97" s="30"/>
      <c r="EK97" s="30"/>
      <c r="EL97" s="30"/>
      <c r="EM97" s="30"/>
      <c r="EN97" s="30"/>
      <c r="EO97" s="30"/>
      <c r="EP97" s="30"/>
      <c r="EQ97" s="30"/>
      <c r="ER97" s="30"/>
      <c r="ES97" s="30"/>
      <c r="ET97" s="30"/>
      <c r="EU97" s="30"/>
      <c r="EV97" s="30"/>
      <c r="EW97" s="30"/>
      <c r="EX97" s="30"/>
      <c r="EY97" s="30"/>
      <c r="EZ97" s="30"/>
      <c r="FA97" s="30"/>
      <c r="FB97" s="30"/>
      <c r="FC97" s="30"/>
      <c r="FD97" s="30"/>
      <c r="FE97" s="30"/>
      <c r="FF97" s="30"/>
      <c r="FG97" s="30"/>
      <c r="FH97" s="30"/>
      <c r="FI97" s="30"/>
      <c r="FJ97" s="30"/>
      <c r="FK97" s="30"/>
      <c r="FL97" s="30"/>
      <c r="FM97" s="30"/>
      <c r="FN97" s="30"/>
      <c r="FO97" s="30"/>
      <c r="FP97" s="30"/>
      <c r="FQ97" s="30"/>
      <c r="FR97" s="30"/>
      <c r="FS97" s="30"/>
      <c r="FT97" s="30"/>
      <c r="FU97" s="30"/>
      <c r="FV97" s="30"/>
      <c r="FW97" s="30"/>
      <c r="FX97" s="30"/>
      <c r="FY97" s="30"/>
      <c r="FZ97" s="30"/>
      <c r="GA97" s="30"/>
      <c r="GB97" s="30"/>
      <c r="GC97" s="30"/>
      <c r="GD97" s="30"/>
      <c r="GE97" s="30"/>
      <c r="GF97" s="30"/>
      <c r="GG97" s="30"/>
      <c r="GH97" s="30"/>
      <c r="GI97" s="30"/>
      <c r="GJ97" s="30"/>
      <c r="GK97" s="30"/>
      <c r="GL97" s="30"/>
      <c r="GM97" s="30"/>
      <c r="GN97" s="30"/>
      <c r="GO97" s="30"/>
      <c r="GP97" s="30"/>
      <c r="GQ97" s="30"/>
      <c r="GR97" s="30"/>
      <c r="GS97" s="30"/>
      <c r="GT97" s="30"/>
      <c r="GU97" s="30"/>
      <c r="GV97" s="30"/>
      <c r="GW97" s="30"/>
      <c r="GX97" s="30"/>
      <c r="GY97" s="30"/>
      <c r="GZ97" s="30"/>
      <c r="HA97" s="30"/>
      <c r="HB97" s="30"/>
      <c r="HC97" s="30"/>
      <c r="HD97" s="30"/>
      <c r="HE97" s="30"/>
      <c r="HF97" s="30"/>
      <c r="HG97" s="30"/>
      <c r="HH97" s="30"/>
      <c r="HI97" s="30"/>
      <c r="HJ97" s="30"/>
      <c r="HK97" s="30"/>
      <c r="HL97" s="30"/>
      <c r="HM97" s="30"/>
      <c r="HN97" s="30"/>
      <c r="HO97" s="30"/>
      <c r="HP97" s="30"/>
      <c r="HQ97" s="30"/>
      <c r="HR97" s="30"/>
      <c r="HS97" s="30"/>
      <c r="HT97" s="30"/>
      <c r="HU97" s="30"/>
      <c r="HV97" s="30"/>
      <c r="HW97" s="30"/>
      <c r="HX97" s="30"/>
      <c r="HY97" s="30"/>
      <c r="HZ97" s="30"/>
      <c r="IA97" s="30"/>
      <c r="IB97" s="30"/>
      <c r="IC97" s="30"/>
      <c r="ID97" s="30"/>
      <c r="IE97" s="30"/>
      <c r="IF97" s="30"/>
      <c r="IG97" s="30"/>
      <c r="IH97" s="30"/>
      <c r="II97" s="30"/>
      <c r="IJ97" s="30"/>
      <c r="IK97" s="30"/>
      <c r="IL97" s="30"/>
      <c r="IM97" s="30"/>
      <c r="IN97" s="30"/>
      <c r="IO97" s="30"/>
      <c r="IP97" s="30"/>
      <c r="IQ97" s="30"/>
      <c r="IR97" s="30"/>
      <c r="IS97" s="30"/>
      <c r="IT97" s="30"/>
      <c r="IU97" s="30"/>
    </row>
    <row r="98" spans="1:255" ht="15.75">
      <c r="A98" s="480" t="s">
        <v>1391</v>
      </c>
      <c r="B98" s="480"/>
      <c r="C98" s="480"/>
      <c r="D98" s="480"/>
      <c r="E98" s="30"/>
      <c r="F98" s="30"/>
      <c r="G98" s="30"/>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c r="AG98" s="30"/>
      <c r="AH98" s="30"/>
      <c r="AI98" s="30"/>
      <c r="AJ98" s="30"/>
      <c r="AK98" s="30"/>
      <c r="AL98" s="30"/>
      <c r="AM98" s="30"/>
      <c r="AN98" s="30"/>
      <c r="AO98" s="30"/>
      <c r="AP98" s="30"/>
      <c r="AQ98" s="30"/>
      <c r="AR98" s="30"/>
      <c r="AS98" s="30"/>
      <c r="AT98" s="30"/>
      <c r="AU98" s="30"/>
      <c r="AV98" s="30"/>
      <c r="AW98" s="30"/>
      <c r="AX98" s="30"/>
      <c r="AY98" s="30"/>
      <c r="AZ98" s="30"/>
      <c r="BA98" s="30"/>
      <c r="BB98" s="30"/>
      <c r="BC98" s="30"/>
      <c r="BD98" s="30"/>
      <c r="BE98" s="30"/>
      <c r="BF98" s="30"/>
      <c r="BG98" s="30"/>
      <c r="BH98" s="30"/>
      <c r="BI98" s="30"/>
      <c r="BJ98" s="30"/>
      <c r="BK98" s="30"/>
      <c r="BL98" s="30"/>
      <c r="BM98" s="30"/>
      <c r="BN98" s="30"/>
      <c r="BO98" s="30"/>
      <c r="BP98" s="30"/>
      <c r="BQ98" s="30"/>
      <c r="BR98" s="30"/>
      <c r="BS98" s="30"/>
      <c r="BT98" s="30"/>
      <c r="BU98" s="30"/>
      <c r="BV98" s="30"/>
      <c r="BW98" s="30"/>
      <c r="BX98" s="30"/>
      <c r="BY98" s="30"/>
      <c r="BZ98" s="30"/>
      <c r="CA98" s="30"/>
      <c r="CB98" s="30"/>
      <c r="CC98" s="30"/>
      <c r="CD98" s="30"/>
      <c r="CE98" s="30"/>
      <c r="CF98" s="30"/>
      <c r="CG98" s="30"/>
      <c r="CH98" s="30"/>
      <c r="CI98" s="30"/>
      <c r="CJ98" s="30"/>
      <c r="CK98" s="30"/>
      <c r="CL98" s="30"/>
      <c r="CM98" s="30"/>
      <c r="CN98" s="30"/>
      <c r="CO98" s="30"/>
      <c r="CP98" s="30"/>
      <c r="CQ98" s="30"/>
      <c r="CR98" s="30"/>
      <c r="CS98" s="30"/>
      <c r="CT98" s="30"/>
      <c r="CU98" s="30"/>
      <c r="CV98" s="30"/>
      <c r="CW98" s="30"/>
      <c r="CX98" s="30"/>
      <c r="CY98" s="30"/>
      <c r="CZ98" s="30"/>
      <c r="DA98" s="30"/>
      <c r="DB98" s="30"/>
      <c r="DC98" s="30"/>
      <c r="DD98" s="30"/>
      <c r="DE98" s="30"/>
      <c r="DF98" s="30"/>
      <c r="DG98" s="30"/>
      <c r="DH98" s="30"/>
      <c r="DI98" s="30"/>
      <c r="DJ98" s="30"/>
      <c r="DK98" s="30"/>
      <c r="DL98" s="30"/>
      <c r="DM98" s="30"/>
      <c r="DN98" s="30"/>
      <c r="DO98" s="30"/>
      <c r="DP98" s="30"/>
      <c r="DQ98" s="30"/>
      <c r="DR98" s="30"/>
      <c r="DS98" s="30"/>
      <c r="DT98" s="30"/>
      <c r="DU98" s="30"/>
      <c r="DV98" s="30"/>
      <c r="DW98" s="30"/>
      <c r="DX98" s="30"/>
      <c r="DY98" s="30"/>
      <c r="DZ98" s="30"/>
      <c r="EA98" s="30"/>
      <c r="EB98" s="30"/>
      <c r="EC98" s="30"/>
      <c r="ED98" s="30"/>
      <c r="EE98" s="30"/>
      <c r="EF98" s="30"/>
      <c r="EG98" s="30"/>
      <c r="EH98" s="30"/>
      <c r="EI98" s="30"/>
      <c r="EJ98" s="30"/>
      <c r="EK98" s="30"/>
      <c r="EL98" s="30"/>
      <c r="EM98" s="30"/>
      <c r="EN98" s="30"/>
      <c r="EO98" s="30"/>
      <c r="EP98" s="30"/>
      <c r="EQ98" s="30"/>
      <c r="ER98" s="30"/>
      <c r="ES98" s="30"/>
      <c r="ET98" s="30"/>
      <c r="EU98" s="30"/>
      <c r="EV98" s="30"/>
      <c r="EW98" s="30"/>
      <c r="EX98" s="30"/>
      <c r="EY98" s="30"/>
      <c r="EZ98" s="30"/>
      <c r="FA98" s="30"/>
      <c r="FB98" s="30"/>
      <c r="FC98" s="30"/>
      <c r="FD98" s="30"/>
      <c r="FE98" s="30"/>
      <c r="FF98" s="30"/>
      <c r="FG98" s="30"/>
      <c r="FH98" s="30"/>
      <c r="FI98" s="30"/>
      <c r="FJ98" s="30"/>
      <c r="FK98" s="30"/>
      <c r="FL98" s="30"/>
      <c r="FM98" s="30"/>
      <c r="FN98" s="30"/>
      <c r="FO98" s="30"/>
      <c r="FP98" s="30"/>
      <c r="FQ98" s="30"/>
      <c r="FR98" s="30"/>
      <c r="FS98" s="30"/>
      <c r="FT98" s="30"/>
      <c r="FU98" s="30"/>
      <c r="FV98" s="30"/>
      <c r="FW98" s="30"/>
      <c r="FX98" s="30"/>
      <c r="FY98" s="30"/>
      <c r="FZ98" s="30"/>
      <c r="GA98" s="30"/>
      <c r="GB98" s="30"/>
      <c r="GC98" s="30"/>
      <c r="GD98" s="30"/>
      <c r="GE98" s="30"/>
      <c r="GF98" s="30"/>
      <c r="GG98" s="30"/>
      <c r="GH98" s="30"/>
      <c r="GI98" s="30"/>
      <c r="GJ98" s="30"/>
      <c r="GK98" s="30"/>
      <c r="GL98" s="30"/>
      <c r="GM98" s="30"/>
      <c r="GN98" s="30"/>
      <c r="GO98" s="30"/>
      <c r="GP98" s="30"/>
      <c r="GQ98" s="30"/>
      <c r="GR98" s="30"/>
      <c r="GS98" s="30"/>
      <c r="GT98" s="30"/>
      <c r="GU98" s="30"/>
      <c r="GV98" s="30"/>
      <c r="GW98" s="30"/>
      <c r="GX98" s="30"/>
      <c r="GY98" s="30"/>
      <c r="GZ98" s="30"/>
      <c r="HA98" s="30"/>
      <c r="HB98" s="30"/>
      <c r="HC98" s="30"/>
      <c r="HD98" s="30"/>
      <c r="HE98" s="30"/>
      <c r="HF98" s="30"/>
      <c r="HG98" s="30"/>
      <c r="HH98" s="30"/>
      <c r="HI98" s="30"/>
      <c r="HJ98" s="30"/>
      <c r="HK98" s="30"/>
      <c r="HL98" s="30"/>
      <c r="HM98" s="30"/>
      <c r="HN98" s="30"/>
      <c r="HO98" s="30"/>
      <c r="HP98" s="30"/>
      <c r="HQ98" s="30"/>
      <c r="HR98" s="30"/>
      <c r="HS98" s="30"/>
      <c r="HT98" s="30"/>
      <c r="HU98" s="30"/>
      <c r="HV98" s="30"/>
      <c r="HW98" s="30"/>
      <c r="HX98" s="30"/>
      <c r="HY98" s="30"/>
      <c r="HZ98" s="30"/>
      <c r="IA98" s="30"/>
      <c r="IB98" s="30"/>
      <c r="IC98" s="30"/>
      <c r="ID98" s="30"/>
      <c r="IE98" s="30"/>
      <c r="IF98" s="30"/>
      <c r="IG98" s="30"/>
      <c r="IH98" s="30"/>
      <c r="II98" s="30"/>
      <c r="IJ98" s="30"/>
      <c r="IK98" s="30"/>
      <c r="IL98" s="30"/>
      <c r="IM98" s="30"/>
      <c r="IN98" s="30"/>
      <c r="IO98" s="30"/>
      <c r="IP98" s="30"/>
      <c r="IQ98" s="30"/>
      <c r="IR98" s="30"/>
      <c r="IS98" s="30"/>
      <c r="IT98" s="30"/>
      <c r="IU98" s="30"/>
    </row>
    <row r="99" spans="1:255">
      <c r="A99" s="30"/>
      <c r="B99" s="30"/>
      <c r="C99" s="30"/>
      <c r="D99" s="30"/>
      <c r="E99" s="30"/>
      <c r="F99" s="30"/>
      <c r="G99" s="30"/>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c r="AG99" s="30"/>
      <c r="AH99" s="30"/>
      <c r="AI99" s="30"/>
      <c r="AJ99" s="30"/>
      <c r="AK99" s="30"/>
      <c r="AL99" s="30"/>
      <c r="AM99" s="30"/>
      <c r="AN99" s="30"/>
      <c r="AO99" s="30"/>
      <c r="AP99" s="30"/>
      <c r="AQ99" s="30"/>
      <c r="AR99" s="30"/>
      <c r="AS99" s="30"/>
      <c r="AT99" s="30"/>
      <c r="AU99" s="30"/>
      <c r="AV99" s="30"/>
      <c r="AW99" s="30"/>
      <c r="AX99" s="30"/>
      <c r="AY99" s="30"/>
      <c r="AZ99" s="30"/>
      <c r="BA99" s="30"/>
      <c r="BB99" s="30"/>
      <c r="BC99" s="30"/>
      <c r="BD99" s="30"/>
      <c r="BE99" s="30"/>
      <c r="BF99" s="30"/>
      <c r="BG99" s="30"/>
      <c r="BH99" s="30"/>
      <c r="BI99" s="30"/>
      <c r="BJ99" s="30"/>
      <c r="BK99" s="30"/>
      <c r="BL99" s="30"/>
      <c r="BM99" s="30"/>
      <c r="BN99" s="30"/>
      <c r="BO99" s="30"/>
      <c r="BP99" s="30"/>
      <c r="BQ99" s="30"/>
      <c r="BR99" s="30"/>
      <c r="BS99" s="30"/>
      <c r="BT99" s="30"/>
      <c r="BU99" s="30"/>
      <c r="BV99" s="30"/>
      <c r="BW99" s="30"/>
      <c r="BX99" s="30"/>
      <c r="BY99" s="30"/>
      <c r="BZ99" s="30"/>
      <c r="CA99" s="30"/>
      <c r="CB99" s="30"/>
      <c r="CC99" s="30"/>
      <c r="CD99" s="30"/>
      <c r="CE99" s="30"/>
      <c r="CF99" s="30"/>
      <c r="CG99" s="30"/>
      <c r="CH99" s="30"/>
      <c r="CI99" s="30"/>
      <c r="CJ99" s="30"/>
      <c r="CK99" s="30"/>
      <c r="CL99" s="30"/>
      <c r="CM99" s="30"/>
      <c r="CN99" s="30"/>
      <c r="CO99" s="30"/>
      <c r="CP99" s="30"/>
      <c r="CQ99" s="30"/>
      <c r="CR99" s="30"/>
      <c r="CS99" s="30"/>
      <c r="CT99" s="30"/>
      <c r="CU99" s="30"/>
      <c r="CV99" s="30"/>
      <c r="CW99" s="30"/>
      <c r="CX99" s="30"/>
      <c r="CY99" s="30"/>
      <c r="CZ99" s="30"/>
      <c r="DA99" s="30"/>
      <c r="DB99" s="30"/>
      <c r="DC99" s="30"/>
      <c r="DD99" s="30"/>
      <c r="DE99" s="30"/>
      <c r="DF99" s="30"/>
      <c r="DG99" s="30"/>
      <c r="DH99" s="30"/>
      <c r="DI99" s="30"/>
      <c r="DJ99" s="30"/>
      <c r="DK99" s="30"/>
      <c r="DL99" s="30"/>
      <c r="DM99" s="30"/>
      <c r="DN99" s="30"/>
      <c r="DO99" s="30"/>
      <c r="DP99" s="30"/>
      <c r="DQ99" s="30"/>
      <c r="DR99" s="30"/>
      <c r="DS99" s="30"/>
      <c r="DT99" s="30"/>
      <c r="DU99" s="30"/>
      <c r="DV99" s="30"/>
      <c r="DW99" s="30"/>
      <c r="DX99" s="30"/>
      <c r="DY99" s="30"/>
      <c r="DZ99" s="30"/>
      <c r="EA99" s="30"/>
      <c r="EB99" s="30"/>
      <c r="EC99" s="30"/>
      <c r="ED99" s="30"/>
      <c r="EE99" s="30"/>
      <c r="EF99" s="30"/>
      <c r="EG99" s="30"/>
      <c r="EH99" s="30"/>
      <c r="EI99" s="30"/>
      <c r="EJ99" s="30"/>
      <c r="EK99" s="30"/>
      <c r="EL99" s="30"/>
      <c r="EM99" s="30"/>
      <c r="EN99" s="30"/>
      <c r="EO99" s="30"/>
      <c r="EP99" s="30"/>
      <c r="EQ99" s="30"/>
      <c r="ER99" s="30"/>
      <c r="ES99" s="30"/>
      <c r="ET99" s="30"/>
      <c r="EU99" s="30"/>
      <c r="EV99" s="30"/>
      <c r="EW99" s="30"/>
      <c r="EX99" s="30"/>
      <c r="EY99" s="30"/>
      <c r="EZ99" s="30"/>
      <c r="FA99" s="30"/>
      <c r="FB99" s="30"/>
      <c r="FC99" s="30"/>
      <c r="FD99" s="30"/>
      <c r="FE99" s="30"/>
      <c r="FF99" s="30"/>
      <c r="FG99" s="30"/>
      <c r="FH99" s="30"/>
      <c r="FI99" s="30"/>
      <c r="FJ99" s="30"/>
      <c r="FK99" s="30"/>
      <c r="FL99" s="30"/>
      <c r="FM99" s="30"/>
      <c r="FN99" s="30"/>
      <c r="FO99" s="30"/>
      <c r="FP99" s="30"/>
      <c r="FQ99" s="30"/>
      <c r="FR99" s="30"/>
      <c r="FS99" s="30"/>
      <c r="FT99" s="30"/>
      <c r="FU99" s="30"/>
      <c r="FV99" s="30"/>
      <c r="FW99" s="30"/>
      <c r="FX99" s="30"/>
      <c r="FY99" s="30"/>
      <c r="FZ99" s="30"/>
      <c r="GA99" s="30"/>
      <c r="GB99" s="30"/>
      <c r="GC99" s="30"/>
      <c r="GD99" s="30"/>
      <c r="GE99" s="30"/>
      <c r="GF99" s="30"/>
      <c r="GG99" s="30"/>
      <c r="GH99" s="30"/>
      <c r="GI99" s="30"/>
      <c r="GJ99" s="30"/>
      <c r="GK99" s="30"/>
      <c r="GL99" s="30"/>
      <c r="GM99" s="30"/>
      <c r="GN99" s="30"/>
      <c r="GO99" s="30"/>
      <c r="GP99" s="30"/>
      <c r="GQ99" s="30"/>
      <c r="GR99" s="30"/>
      <c r="GS99" s="30"/>
      <c r="GT99" s="30"/>
      <c r="GU99" s="30"/>
      <c r="GV99" s="30"/>
      <c r="GW99" s="30"/>
      <c r="GX99" s="30"/>
      <c r="GY99" s="30"/>
      <c r="GZ99" s="30"/>
      <c r="HA99" s="30"/>
      <c r="HB99" s="30"/>
      <c r="HC99" s="30"/>
      <c r="HD99" s="30"/>
      <c r="HE99" s="30"/>
      <c r="HF99" s="30"/>
      <c r="HG99" s="30"/>
      <c r="HH99" s="30"/>
      <c r="HI99" s="30"/>
      <c r="HJ99" s="30"/>
      <c r="HK99" s="30"/>
      <c r="HL99" s="30"/>
      <c r="HM99" s="30"/>
      <c r="HN99" s="30"/>
      <c r="HO99" s="30"/>
      <c r="HP99" s="30"/>
      <c r="HQ99" s="30"/>
      <c r="HR99" s="30"/>
      <c r="HS99" s="30"/>
      <c r="HT99" s="30"/>
      <c r="HU99" s="30"/>
      <c r="HV99" s="30"/>
      <c r="HW99" s="30"/>
      <c r="HX99" s="30"/>
      <c r="HY99" s="30"/>
      <c r="HZ99" s="30"/>
      <c r="IA99" s="30"/>
      <c r="IB99" s="30"/>
      <c r="IC99" s="30"/>
      <c r="ID99" s="30"/>
      <c r="IE99" s="30"/>
      <c r="IF99" s="30"/>
      <c r="IG99" s="30"/>
      <c r="IH99" s="30"/>
      <c r="II99" s="30"/>
      <c r="IJ99" s="30"/>
      <c r="IK99" s="30"/>
      <c r="IL99" s="30"/>
      <c r="IM99" s="30"/>
      <c r="IN99" s="30"/>
      <c r="IO99" s="30"/>
      <c r="IP99" s="30"/>
      <c r="IQ99" s="30"/>
      <c r="IR99" s="30"/>
      <c r="IS99" s="30"/>
      <c r="IT99" s="30"/>
      <c r="IU99" s="30"/>
    </row>
    <row r="100" spans="1:255">
      <c r="A100" s="30" t="s">
        <v>2169</v>
      </c>
      <c r="B100" s="30" t="s">
        <v>480</v>
      </c>
      <c r="C100" s="254">
        <f>C166</f>
        <v>375150323.20000017</v>
      </c>
      <c r="D100" s="254"/>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0"/>
      <c r="AG100" s="30"/>
      <c r="AH100" s="30"/>
      <c r="AI100" s="30"/>
      <c r="AJ100" s="30"/>
      <c r="AK100" s="30"/>
      <c r="AL100" s="30"/>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30"/>
      <c r="CA100" s="30"/>
      <c r="CB100" s="30"/>
      <c r="CC100" s="30"/>
      <c r="CD100" s="30"/>
      <c r="CE100" s="30"/>
      <c r="CF100" s="30"/>
      <c r="CG100" s="30"/>
      <c r="CH100" s="30"/>
      <c r="CI100" s="30"/>
      <c r="CJ100" s="30"/>
      <c r="CK100" s="30"/>
      <c r="CL100" s="30"/>
      <c r="CM100" s="30"/>
      <c r="CN100" s="30"/>
      <c r="CO100" s="30"/>
      <c r="CP100" s="30"/>
      <c r="CQ100" s="30"/>
      <c r="CR100" s="30"/>
      <c r="CS100" s="30"/>
      <c r="CT100" s="30"/>
      <c r="CU100" s="30"/>
      <c r="CV100" s="30"/>
      <c r="CW100" s="30"/>
      <c r="CX100" s="30"/>
      <c r="CY100" s="30"/>
      <c r="CZ100" s="30"/>
      <c r="DA100" s="30"/>
      <c r="DB100" s="30"/>
      <c r="DC100" s="30"/>
      <c r="DD100" s="30"/>
      <c r="DE100" s="30"/>
      <c r="DF100" s="30"/>
      <c r="DG100" s="30"/>
      <c r="DH100" s="30"/>
      <c r="DI100" s="30"/>
      <c r="DJ100" s="30"/>
      <c r="DK100" s="30"/>
      <c r="DL100" s="30"/>
      <c r="DM100" s="30"/>
      <c r="DN100" s="30"/>
      <c r="DO100" s="30"/>
      <c r="DP100" s="30"/>
      <c r="DQ100" s="30"/>
      <c r="DR100" s="30"/>
      <c r="DS100" s="30"/>
      <c r="DT100" s="30"/>
      <c r="DU100" s="30"/>
      <c r="DV100" s="30"/>
      <c r="DW100" s="30"/>
      <c r="DX100" s="30"/>
      <c r="DY100" s="30"/>
      <c r="DZ100" s="30"/>
      <c r="EA100" s="30"/>
      <c r="EB100" s="30"/>
      <c r="EC100" s="30"/>
      <c r="ED100" s="30"/>
      <c r="EE100" s="30"/>
      <c r="EF100" s="30"/>
      <c r="EG100" s="30"/>
      <c r="EH100" s="30"/>
      <c r="EI100" s="30"/>
      <c r="EJ100" s="30"/>
      <c r="EK100" s="30"/>
      <c r="EL100" s="30"/>
      <c r="EM100" s="30"/>
      <c r="EN100" s="30"/>
      <c r="EO100" s="30"/>
      <c r="EP100" s="30"/>
      <c r="EQ100" s="30"/>
      <c r="ER100" s="30"/>
      <c r="ES100" s="30"/>
      <c r="ET100" s="30"/>
      <c r="EU100" s="30"/>
      <c r="EV100" s="30"/>
      <c r="EW100" s="30"/>
      <c r="EX100" s="30"/>
      <c r="EY100" s="30"/>
      <c r="EZ100" s="30"/>
      <c r="FA100" s="30"/>
      <c r="FB100" s="30"/>
      <c r="FC100" s="30"/>
      <c r="FD100" s="30"/>
      <c r="FE100" s="30"/>
      <c r="FF100" s="30"/>
      <c r="FG100" s="30"/>
      <c r="FH100" s="30"/>
      <c r="FI100" s="30"/>
      <c r="FJ100" s="30"/>
      <c r="FK100" s="30"/>
      <c r="FL100" s="30"/>
      <c r="FM100" s="30"/>
      <c r="FN100" s="30"/>
      <c r="FO100" s="30"/>
      <c r="FP100" s="30"/>
      <c r="FQ100" s="30"/>
      <c r="FR100" s="30"/>
      <c r="FS100" s="30"/>
      <c r="FT100" s="30"/>
      <c r="FU100" s="30"/>
      <c r="FV100" s="30"/>
      <c r="FW100" s="30"/>
      <c r="FX100" s="30"/>
      <c r="FY100" s="30"/>
      <c r="FZ100" s="30"/>
      <c r="GA100" s="30"/>
      <c r="GB100" s="30"/>
      <c r="GC100" s="30"/>
      <c r="GD100" s="30"/>
      <c r="GE100" s="30"/>
      <c r="GF100" s="30"/>
      <c r="GG100" s="30"/>
      <c r="GH100" s="30"/>
      <c r="GI100" s="30"/>
      <c r="GJ100" s="30"/>
      <c r="GK100" s="30"/>
      <c r="GL100" s="30"/>
      <c r="GM100" s="30"/>
      <c r="GN100" s="30"/>
      <c r="GO100" s="30"/>
      <c r="GP100" s="30"/>
      <c r="GQ100" s="30"/>
      <c r="GR100" s="30"/>
      <c r="GS100" s="30"/>
      <c r="GT100" s="30"/>
      <c r="GU100" s="30"/>
      <c r="GV100" s="30"/>
      <c r="GW100" s="30"/>
      <c r="GX100" s="30"/>
      <c r="GY100" s="30"/>
      <c r="GZ100" s="30"/>
      <c r="HA100" s="30"/>
      <c r="HB100" s="30"/>
      <c r="HC100" s="30"/>
      <c r="HD100" s="30"/>
      <c r="HE100" s="30"/>
      <c r="HF100" s="30"/>
      <c r="HG100" s="30"/>
      <c r="HH100" s="30"/>
      <c r="HI100" s="30"/>
      <c r="HJ100" s="30"/>
      <c r="HK100" s="30"/>
      <c r="HL100" s="30"/>
      <c r="HM100" s="30"/>
      <c r="HN100" s="30"/>
      <c r="HO100" s="30"/>
      <c r="HP100" s="30"/>
      <c r="HQ100" s="30"/>
      <c r="HR100" s="30"/>
      <c r="HS100" s="30"/>
      <c r="HT100" s="30"/>
      <c r="HU100" s="30"/>
      <c r="HV100" s="30"/>
      <c r="HW100" s="30"/>
      <c r="HX100" s="30"/>
      <c r="HY100" s="30"/>
      <c r="HZ100" s="30"/>
      <c r="IA100" s="30"/>
      <c r="IB100" s="30"/>
      <c r="IC100" s="30"/>
      <c r="ID100" s="30"/>
      <c r="IE100" s="30"/>
      <c r="IF100" s="30"/>
      <c r="IG100" s="30"/>
      <c r="IH100" s="30"/>
      <c r="II100" s="30"/>
      <c r="IJ100" s="30"/>
      <c r="IK100" s="30"/>
      <c r="IL100" s="30"/>
      <c r="IM100" s="30"/>
      <c r="IN100" s="30"/>
      <c r="IO100" s="30"/>
      <c r="IP100" s="30"/>
      <c r="IQ100" s="30"/>
      <c r="IR100" s="30"/>
      <c r="IS100" s="30"/>
      <c r="IT100" s="30"/>
      <c r="IU100" s="30"/>
    </row>
    <row r="101" spans="1:255">
      <c r="A101" s="30"/>
      <c r="B101" s="30"/>
      <c r="C101" s="254"/>
      <c r="D101" s="254"/>
      <c r="E101" s="30"/>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c r="AG101" s="30"/>
      <c r="AH101" s="30"/>
      <c r="AI101" s="30"/>
      <c r="AJ101" s="30"/>
      <c r="AK101" s="30"/>
      <c r="AL101" s="30"/>
      <c r="AM101" s="30"/>
      <c r="AN101" s="30"/>
      <c r="AO101" s="30"/>
      <c r="AP101" s="30"/>
      <c r="AQ101" s="30"/>
      <c r="AR101" s="30"/>
      <c r="AS101" s="30"/>
      <c r="AT101" s="30"/>
      <c r="AU101" s="30"/>
      <c r="AV101" s="30"/>
      <c r="AW101" s="30"/>
      <c r="AX101" s="30"/>
      <c r="AY101" s="30"/>
      <c r="AZ101" s="30"/>
      <c r="BA101" s="30"/>
      <c r="BB101" s="30"/>
      <c r="BC101" s="30"/>
      <c r="BD101" s="30"/>
      <c r="BE101" s="30"/>
      <c r="BF101" s="30"/>
      <c r="BG101" s="30"/>
      <c r="BH101" s="30"/>
      <c r="BI101" s="30"/>
      <c r="BJ101" s="30"/>
      <c r="BK101" s="30"/>
      <c r="BL101" s="30"/>
      <c r="BM101" s="30"/>
      <c r="BN101" s="30"/>
      <c r="BO101" s="30"/>
      <c r="BP101" s="30"/>
      <c r="BQ101" s="30"/>
      <c r="BR101" s="30"/>
      <c r="BS101" s="30"/>
      <c r="BT101" s="30"/>
      <c r="BU101" s="30"/>
      <c r="BV101" s="30"/>
      <c r="BW101" s="30"/>
      <c r="BX101" s="30"/>
      <c r="BY101" s="30"/>
      <c r="BZ101" s="30"/>
      <c r="CA101" s="30"/>
      <c r="CB101" s="30"/>
      <c r="CC101" s="30"/>
      <c r="CD101" s="30"/>
      <c r="CE101" s="30"/>
      <c r="CF101" s="30"/>
      <c r="CG101" s="30"/>
      <c r="CH101" s="30"/>
      <c r="CI101" s="30"/>
      <c r="CJ101" s="30"/>
      <c r="CK101" s="30"/>
      <c r="CL101" s="30"/>
      <c r="CM101" s="30"/>
      <c r="CN101" s="30"/>
      <c r="CO101" s="30"/>
      <c r="CP101" s="30"/>
      <c r="CQ101" s="30"/>
      <c r="CR101" s="30"/>
      <c r="CS101" s="30"/>
      <c r="CT101" s="30"/>
      <c r="CU101" s="30"/>
      <c r="CV101" s="30"/>
      <c r="CW101" s="30"/>
      <c r="CX101" s="30"/>
      <c r="CY101" s="30"/>
      <c r="CZ101" s="30"/>
      <c r="DA101" s="30"/>
      <c r="DB101" s="30"/>
      <c r="DC101" s="30"/>
      <c r="DD101" s="30"/>
      <c r="DE101" s="30"/>
      <c r="DF101" s="30"/>
      <c r="DG101" s="30"/>
      <c r="DH101" s="30"/>
      <c r="DI101" s="30"/>
      <c r="DJ101" s="30"/>
      <c r="DK101" s="30"/>
      <c r="DL101" s="30"/>
      <c r="DM101" s="30"/>
      <c r="DN101" s="30"/>
      <c r="DO101" s="30"/>
      <c r="DP101" s="30"/>
      <c r="DQ101" s="30"/>
      <c r="DR101" s="30"/>
      <c r="DS101" s="30"/>
      <c r="DT101" s="30"/>
      <c r="DU101" s="30"/>
      <c r="DV101" s="30"/>
      <c r="DW101" s="30"/>
      <c r="DX101" s="30"/>
      <c r="DY101" s="30"/>
      <c r="DZ101" s="30"/>
      <c r="EA101" s="30"/>
      <c r="EB101" s="30"/>
      <c r="EC101" s="30"/>
      <c r="ED101" s="30"/>
      <c r="EE101" s="30"/>
      <c r="EF101" s="30"/>
      <c r="EG101" s="30"/>
      <c r="EH101" s="30"/>
      <c r="EI101" s="30"/>
      <c r="EJ101" s="30"/>
      <c r="EK101" s="30"/>
      <c r="EL101" s="30"/>
      <c r="EM101" s="30"/>
      <c r="EN101" s="30"/>
      <c r="EO101" s="30"/>
      <c r="EP101" s="30"/>
      <c r="EQ101" s="30"/>
      <c r="ER101" s="30"/>
      <c r="ES101" s="30"/>
      <c r="ET101" s="30"/>
      <c r="EU101" s="30"/>
      <c r="EV101" s="30"/>
      <c r="EW101" s="30"/>
      <c r="EX101" s="30"/>
      <c r="EY101" s="30"/>
      <c r="EZ101" s="30"/>
      <c r="FA101" s="30"/>
      <c r="FB101" s="30"/>
      <c r="FC101" s="30"/>
      <c r="FD101" s="30"/>
      <c r="FE101" s="30"/>
      <c r="FF101" s="30"/>
      <c r="FG101" s="30"/>
      <c r="FH101" s="30"/>
      <c r="FI101" s="30"/>
      <c r="FJ101" s="30"/>
      <c r="FK101" s="30"/>
      <c r="FL101" s="30"/>
      <c r="FM101" s="30"/>
      <c r="FN101" s="30"/>
      <c r="FO101" s="30"/>
      <c r="FP101" s="30"/>
      <c r="FQ101" s="30"/>
      <c r="FR101" s="30"/>
      <c r="FS101" s="30"/>
      <c r="FT101" s="30"/>
      <c r="FU101" s="30"/>
      <c r="FV101" s="30"/>
      <c r="FW101" s="30"/>
      <c r="FX101" s="30"/>
      <c r="FY101" s="30"/>
      <c r="FZ101" s="30"/>
      <c r="GA101" s="30"/>
      <c r="GB101" s="30"/>
      <c r="GC101" s="30"/>
      <c r="GD101" s="30"/>
      <c r="GE101" s="30"/>
      <c r="GF101" s="30"/>
      <c r="GG101" s="30"/>
      <c r="GH101" s="30"/>
      <c r="GI101" s="30"/>
      <c r="GJ101" s="30"/>
      <c r="GK101" s="30"/>
      <c r="GL101" s="30"/>
      <c r="GM101" s="30"/>
      <c r="GN101" s="30"/>
      <c r="GO101" s="30"/>
      <c r="GP101" s="30"/>
      <c r="GQ101" s="30"/>
      <c r="GR101" s="30"/>
      <c r="GS101" s="30"/>
      <c r="GT101" s="30"/>
      <c r="GU101" s="30"/>
      <c r="GV101" s="30"/>
      <c r="GW101" s="30"/>
      <c r="GX101" s="30"/>
      <c r="GY101" s="30"/>
      <c r="GZ101" s="30"/>
      <c r="HA101" s="30"/>
      <c r="HB101" s="30"/>
      <c r="HC101" s="30"/>
      <c r="HD101" s="30"/>
      <c r="HE101" s="30"/>
      <c r="HF101" s="30"/>
      <c r="HG101" s="30"/>
      <c r="HH101" s="30"/>
      <c r="HI101" s="30"/>
      <c r="HJ101" s="30"/>
      <c r="HK101" s="30"/>
      <c r="HL101" s="30"/>
      <c r="HM101" s="30"/>
      <c r="HN101" s="30"/>
      <c r="HO101" s="30"/>
      <c r="HP101" s="30"/>
      <c r="HQ101" s="30"/>
      <c r="HR101" s="30"/>
      <c r="HS101" s="30"/>
      <c r="HT101" s="30"/>
      <c r="HU101" s="30"/>
      <c r="HV101" s="30"/>
      <c r="HW101" s="30"/>
      <c r="HX101" s="30"/>
      <c r="HY101" s="30"/>
      <c r="HZ101" s="30"/>
      <c r="IA101" s="30"/>
      <c r="IB101" s="30"/>
      <c r="IC101" s="30"/>
      <c r="ID101" s="30"/>
      <c r="IE101" s="30"/>
      <c r="IF101" s="30"/>
      <c r="IG101" s="30"/>
      <c r="IH101" s="30"/>
      <c r="II101" s="30"/>
      <c r="IJ101" s="30"/>
      <c r="IK101" s="30"/>
      <c r="IL101" s="30"/>
      <c r="IM101" s="30"/>
      <c r="IN101" s="30"/>
      <c r="IO101" s="30"/>
      <c r="IP101" s="30"/>
      <c r="IQ101" s="30"/>
      <c r="IR101" s="30"/>
      <c r="IS101" s="30"/>
      <c r="IT101" s="30"/>
      <c r="IU101" s="30"/>
    </row>
    <row r="102" spans="1:255">
      <c r="A102" s="30" t="s">
        <v>2170</v>
      </c>
      <c r="B102" s="30" t="s">
        <v>480</v>
      </c>
      <c r="C102" s="316">
        <f>C171</f>
        <v>86015174.053672075</v>
      </c>
      <c r="D102" s="316"/>
      <c r="E102" s="30"/>
      <c r="F102" s="30"/>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c r="AG102" s="30"/>
      <c r="AH102" s="30"/>
      <c r="AI102" s="30"/>
      <c r="AJ102" s="30"/>
      <c r="AK102" s="30"/>
      <c r="AL102" s="30"/>
      <c r="AM102" s="30"/>
      <c r="AN102" s="30"/>
      <c r="AO102" s="30"/>
      <c r="AP102" s="30"/>
      <c r="AQ102" s="30"/>
      <c r="AR102" s="30"/>
      <c r="AS102" s="30"/>
      <c r="AT102" s="30"/>
      <c r="AU102" s="30"/>
      <c r="AV102" s="30"/>
      <c r="AW102" s="30"/>
      <c r="AX102" s="30"/>
      <c r="AY102" s="30"/>
      <c r="AZ102" s="30"/>
      <c r="BA102" s="30"/>
      <c r="BB102" s="30"/>
      <c r="BC102" s="30"/>
      <c r="BD102" s="30"/>
      <c r="BE102" s="30"/>
      <c r="BF102" s="30"/>
      <c r="BG102" s="30"/>
      <c r="BH102" s="30"/>
      <c r="BI102" s="30"/>
      <c r="BJ102" s="30"/>
      <c r="BK102" s="30"/>
      <c r="BL102" s="30"/>
      <c r="BM102" s="30"/>
      <c r="BN102" s="30"/>
      <c r="BO102" s="30"/>
      <c r="BP102" s="30"/>
      <c r="BQ102" s="30"/>
      <c r="BR102" s="30"/>
      <c r="BS102" s="30"/>
      <c r="BT102" s="30"/>
      <c r="BU102" s="30"/>
      <c r="BV102" s="30"/>
      <c r="BW102" s="30"/>
      <c r="BX102" s="30"/>
      <c r="BY102" s="30"/>
      <c r="BZ102" s="30"/>
      <c r="CA102" s="30"/>
      <c r="CB102" s="30"/>
      <c r="CC102" s="30"/>
      <c r="CD102" s="30"/>
      <c r="CE102" s="30"/>
      <c r="CF102" s="30"/>
      <c r="CG102" s="30"/>
      <c r="CH102" s="30"/>
      <c r="CI102" s="30"/>
      <c r="CJ102" s="30"/>
      <c r="CK102" s="30"/>
      <c r="CL102" s="30"/>
      <c r="CM102" s="30"/>
      <c r="CN102" s="30"/>
      <c r="CO102" s="30"/>
      <c r="CP102" s="30"/>
      <c r="CQ102" s="30"/>
      <c r="CR102" s="30"/>
      <c r="CS102" s="30"/>
      <c r="CT102" s="30"/>
      <c r="CU102" s="30"/>
      <c r="CV102" s="30"/>
      <c r="CW102" s="30"/>
      <c r="CX102" s="30"/>
      <c r="CY102" s="30"/>
      <c r="CZ102" s="30"/>
      <c r="DA102" s="30"/>
      <c r="DB102" s="30"/>
      <c r="DC102" s="30"/>
      <c r="DD102" s="30"/>
      <c r="DE102" s="30"/>
      <c r="DF102" s="30"/>
      <c r="DG102" s="30"/>
      <c r="DH102" s="30"/>
      <c r="DI102" s="30"/>
      <c r="DJ102" s="30"/>
      <c r="DK102" s="30"/>
      <c r="DL102" s="30"/>
      <c r="DM102" s="30"/>
      <c r="DN102" s="30"/>
      <c r="DO102" s="30"/>
      <c r="DP102" s="30"/>
      <c r="DQ102" s="30"/>
      <c r="DR102" s="30"/>
      <c r="DS102" s="30"/>
      <c r="DT102" s="30"/>
      <c r="DU102" s="30"/>
      <c r="DV102" s="30"/>
      <c r="DW102" s="30"/>
      <c r="DX102" s="30"/>
      <c r="DY102" s="30"/>
      <c r="DZ102" s="30"/>
      <c r="EA102" s="30"/>
      <c r="EB102" s="30"/>
      <c r="EC102" s="30"/>
      <c r="ED102" s="30"/>
      <c r="EE102" s="30"/>
      <c r="EF102" s="30"/>
      <c r="EG102" s="30"/>
      <c r="EH102" s="30"/>
      <c r="EI102" s="30"/>
      <c r="EJ102" s="30"/>
      <c r="EK102" s="30"/>
      <c r="EL102" s="30"/>
      <c r="EM102" s="30"/>
      <c r="EN102" s="30"/>
      <c r="EO102" s="30"/>
      <c r="EP102" s="30"/>
      <c r="EQ102" s="30"/>
      <c r="ER102" s="30"/>
      <c r="ES102" s="30"/>
      <c r="ET102" s="30"/>
      <c r="EU102" s="30"/>
      <c r="EV102" s="30"/>
      <c r="EW102" s="30"/>
      <c r="EX102" s="30"/>
      <c r="EY102" s="30"/>
      <c r="EZ102" s="30"/>
      <c r="FA102" s="30"/>
      <c r="FB102" s="30"/>
      <c r="FC102" s="30"/>
      <c r="FD102" s="30"/>
      <c r="FE102" s="30"/>
      <c r="FF102" s="30"/>
      <c r="FG102" s="30"/>
      <c r="FH102" s="30"/>
      <c r="FI102" s="30"/>
      <c r="FJ102" s="30"/>
      <c r="FK102" s="30"/>
      <c r="FL102" s="30"/>
      <c r="FM102" s="30"/>
      <c r="FN102" s="30"/>
      <c r="FO102" s="30"/>
      <c r="FP102" s="30"/>
      <c r="FQ102" s="30"/>
      <c r="FR102" s="30"/>
      <c r="FS102" s="30"/>
      <c r="FT102" s="30"/>
      <c r="FU102" s="30"/>
      <c r="FV102" s="30"/>
      <c r="FW102" s="30"/>
      <c r="FX102" s="30"/>
      <c r="FY102" s="30"/>
      <c r="FZ102" s="30"/>
      <c r="GA102" s="30"/>
      <c r="GB102" s="30"/>
      <c r="GC102" s="30"/>
      <c r="GD102" s="30"/>
      <c r="GE102" s="30"/>
      <c r="GF102" s="30"/>
      <c r="GG102" s="30"/>
      <c r="GH102" s="30"/>
      <c r="GI102" s="30"/>
      <c r="GJ102" s="30"/>
      <c r="GK102" s="30"/>
      <c r="GL102" s="30"/>
      <c r="GM102" s="30"/>
      <c r="GN102" s="30"/>
      <c r="GO102" s="30"/>
      <c r="GP102" s="30"/>
      <c r="GQ102" s="30"/>
      <c r="GR102" s="30"/>
      <c r="GS102" s="30"/>
      <c r="GT102" s="30"/>
      <c r="GU102" s="30"/>
      <c r="GV102" s="30"/>
      <c r="GW102" s="30"/>
      <c r="GX102" s="30"/>
      <c r="GY102" s="30"/>
      <c r="GZ102" s="30"/>
      <c r="HA102" s="30"/>
      <c r="HB102" s="30"/>
      <c r="HC102" s="30"/>
      <c r="HD102" s="30"/>
      <c r="HE102" s="30"/>
      <c r="HF102" s="30"/>
      <c r="HG102" s="30"/>
      <c r="HH102" s="30"/>
      <c r="HI102" s="30"/>
      <c r="HJ102" s="30"/>
      <c r="HK102" s="30"/>
      <c r="HL102" s="30"/>
      <c r="HM102" s="30"/>
      <c r="HN102" s="30"/>
      <c r="HO102" s="30"/>
      <c r="HP102" s="30"/>
      <c r="HQ102" s="30"/>
      <c r="HR102" s="30"/>
      <c r="HS102" s="30"/>
      <c r="HT102" s="30"/>
      <c r="HU102" s="30"/>
      <c r="HV102" s="30"/>
      <c r="HW102" s="30"/>
      <c r="HX102" s="30"/>
      <c r="HY102" s="30"/>
      <c r="HZ102" s="30"/>
      <c r="IA102" s="30"/>
      <c r="IB102" s="30"/>
      <c r="IC102" s="30"/>
      <c r="ID102" s="30"/>
      <c r="IE102" s="30"/>
      <c r="IF102" s="30"/>
      <c r="IG102" s="30"/>
      <c r="IH102" s="30"/>
      <c r="II102" s="30"/>
      <c r="IJ102" s="30"/>
      <c r="IK102" s="30"/>
      <c r="IL102" s="30"/>
      <c r="IM102" s="30"/>
      <c r="IN102" s="30"/>
      <c r="IO102" s="30"/>
      <c r="IP102" s="30"/>
      <c r="IQ102" s="30"/>
      <c r="IR102" s="30"/>
      <c r="IS102" s="30"/>
      <c r="IT102" s="30"/>
      <c r="IU102" s="30"/>
    </row>
    <row r="103" spans="1:255">
      <c r="A103" s="30"/>
      <c r="B103" s="30"/>
      <c r="C103" s="316"/>
      <c r="D103" s="316"/>
      <c r="E103" s="30"/>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c r="AG103" s="30"/>
      <c r="AH103" s="30"/>
      <c r="AI103" s="30"/>
      <c r="AJ103" s="30"/>
      <c r="AK103" s="30"/>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30"/>
      <c r="BK103" s="30"/>
      <c r="BL103" s="30"/>
      <c r="BM103" s="30"/>
      <c r="BN103" s="30"/>
      <c r="BO103" s="30"/>
      <c r="BP103" s="30"/>
      <c r="BQ103" s="30"/>
      <c r="BR103" s="30"/>
      <c r="BS103" s="30"/>
      <c r="BT103" s="30"/>
      <c r="BU103" s="30"/>
      <c r="BV103" s="30"/>
      <c r="BW103" s="30"/>
      <c r="BX103" s="30"/>
      <c r="BY103" s="30"/>
      <c r="BZ103" s="30"/>
      <c r="CA103" s="30"/>
      <c r="CB103" s="30"/>
      <c r="CC103" s="30"/>
      <c r="CD103" s="30"/>
      <c r="CE103" s="30"/>
      <c r="CF103" s="30"/>
      <c r="CG103" s="30"/>
      <c r="CH103" s="30"/>
      <c r="CI103" s="30"/>
      <c r="CJ103" s="30"/>
      <c r="CK103" s="30"/>
      <c r="CL103" s="30"/>
      <c r="CM103" s="30"/>
      <c r="CN103" s="30"/>
      <c r="CO103" s="30"/>
      <c r="CP103" s="30"/>
      <c r="CQ103" s="30"/>
      <c r="CR103" s="30"/>
      <c r="CS103" s="30"/>
      <c r="CT103" s="30"/>
      <c r="CU103" s="30"/>
      <c r="CV103" s="30"/>
      <c r="CW103" s="30"/>
      <c r="CX103" s="30"/>
      <c r="CY103" s="30"/>
      <c r="CZ103" s="30"/>
      <c r="DA103" s="30"/>
      <c r="DB103" s="30"/>
      <c r="DC103" s="30"/>
      <c r="DD103" s="30"/>
      <c r="DE103" s="30"/>
      <c r="DF103" s="30"/>
      <c r="DG103" s="30"/>
      <c r="DH103" s="30"/>
      <c r="DI103" s="30"/>
      <c r="DJ103" s="30"/>
      <c r="DK103" s="30"/>
      <c r="DL103" s="30"/>
      <c r="DM103" s="30"/>
      <c r="DN103" s="30"/>
      <c r="DO103" s="30"/>
      <c r="DP103" s="30"/>
      <c r="DQ103" s="30"/>
      <c r="DR103" s="30"/>
      <c r="DS103" s="30"/>
      <c r="DT103" s="30"/>
      <c r="DU103" s="30"/>
      <c r="DV103" s="30"/>
      <c r="DW103" s="30"/>
      <c r="DX103" s="30"/>
      <c r="DY103" s="30"/>
      <c r="DZ103" s="30"/>
      <c r="EA103" s="30"/>
      <c r="EB103" s="30"/>
      <c r="EC103" s="30"/>
      <c r="ED103" s="30"/>
      <c r="EE103" s="30"/>
      <c r="EF103" s="30"/>
      <c r="EG103" s="30"/>
      <c r="EH103" s="30"/>
      <c r="EI103" s="30"/>
      <c r="EJ103" s="30"/>
      <c r="EK103" s="30"/>
      <c r="EL103" s="30"/>
      <c r="EM103" s="30"/>
      <c r="EN103" s="30"/>
      <c r="EO103" s="30"/>
      <c r="EP103" s="30"/>
      <c r="EQ103" s="30"/>
      <c r="ER103" s="30"/>
      <c r="ES103" s="30"/>
      <c r="ET103" s="30"/>
      <c r="EU103" s="30"/>
      <c r="EV103" s="30"/>
      <c r="EW103" s="30"/>
      <c r="EX103" s="30"/>
      <c r="EY103" s="30"/>
      <c r="EZ103" s="30"/>
      <c r="FA103" s="30"/>
      <c r="FB103" s="30"/>
      <c r="FC103" s="30"/>
      <c r="FD103" s="30"/>
      <c r="FE103" s="30"/>
      <c r="FF103" s="30"/>
      <c r="FG103" s="30"/>
      <c r="FH103" s="30"/>
      <c r="FI103" s="30"/>
      <c r="FJ103" s="30"/>
      <c r="FK103" s="30"/>
      <c r="FL103" s="30"/>
      <c r="FM103" s="30"/>
      <c r="FN103" s="30"/>
      <c r="FO103" s="30"/>
      <c r="FP103" s="30"/>
      <c r="FQ103" s="30"/>
      <c r="FR103" s="30"/>
      <c r="FS103" s="30"/>
      <c r="FT103" s="30"/>
      <c r="FU103" s="30"/>
      <c r="FV103" s="30"/>
      <c r="FW103" s="30"/>
      <c r="FX103" s="30"/>
      <c r="FY103" s="30"/>
      <c r="FZ103" s="30"/>
      <c r="GA103" s="30"/>
      <c r="GB103" s="30"/>
      <c r="GC103" s="30"/>
      <c r="GD103" s="30"/>
      <c r="GE103" s="30"/>
      <c r="GF103" s="30"/>
      <c r="GG103" s="30"/>
      <c r="GH103" s="30"/>
      <c r="GI103" s="30"/>
      <c r="GJ103" s="30"/>
      <c r="GK103" s="30"/>
      <c r="GL103" s="30"/>
      <c r="GM103" s="30"/>
      <c r="GN103" s="30"/>
      <c r="GO103" s="30"/>
      <c r="GP103" s="30"/>
      <c r="GQ103" s="30"/>
      <c r="GR103" s="30"/>
      <c r="GS103" s="30"/>
      <c r="GT103" s="30"/>
      <c r="GU103" s="30"/>
      <c r="GV103" s="30"/>
      <c r="GW103" s="30"/>
      <c r="GX103" s="30"/>
      <c r="GY103" s="30"/>
      <c r="GZ103" s="30"/>
      <c r="HA103" s="30"/>
      <c r="HB103" s="30"/>
      <c r="HC103" s="30"/>
      <c r="HD103" s="30"/>
      <c r="HE103" s="30"/>
      <c r="HF103" s="30"/>
      <c r="HG103" s="30"/>
      <c r="HH103" s="30"/>
      <c r="HI103" s="30"/>
      <c r="HJ103" s="30"/>
      <c r="HK103" s="30"/>
      <c r="HL103" s="30"/>
      <c r="HM103" s="30"/>
      <c r="HN103" s="30"/>
      <c r="HO103" s="30"/>
      <c r="HP103" s="30"/>
      <c r="HQ103" s="30"/>
      <c r="HR103" s="30"/>
      <c r="HS103" s="30"/>
      <c r="HT103" s="30"/>
      <c r="HU103" s="30"/>
      <c r="HV103" s="30"/>
      <c r="HW103" s="30"/>
      <c r="HX103" s="30"/>
      <c r="HY103" s="30"/>
      <c r="HZ103" s="30"/>
      <c r="IA103" s="30"/>
      <c r="IB103" s="30"/>
      <c r="IC103" s="30"/>
      <c r="ID103" s="30"/>
      <c r="IE103" s="30"/>
      <c r="IF103" s="30"/>
      <c r="IG103" s="30"/>
      <c r="IH103" s="30"/>
      <c r="II103" s="30"/>
      <c r="IJ103" s="30"/>
      <c r="IK103" s="30"/>
      <c r="IL103" s="30"/>
      <c r="IM103" s="30"/>
      <c r="IN103" s="30"/>
      <c r="IO103" s="30"/>
      <c r="IP103" s="30"/>
      <c r="IQ103" s="30"/>
      <c r="IR103" s="30"/>
      <c r="IS103" s="30"/>
      <c r="IT103" s="30"/>
      <c r="IU103" s="30"/>
    </row>
    <row r="104" spans="1:255">
      <c r="A104" s="30" t="s">
        <v>2171</v>
      </c>
      <c r="B104" s="30" t="s">
        <v>480</v>
      </c>
      <c r="C104" s="316">
        <f>C180</f>
        <v>159912194.81449044</v>
      </c>
      <c r="D104" s="316"/>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c r="AG104" s="30"/>
      <c r="AH104" s="30"/>
      <c r="AI104" s="30"/>
      <c r="AJ104" s="30"/>
      <c r="AK104" s="30"/>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30"/>
      <c r="BK104" s="30"/>
      <c r="BL104" s="30"/>
      <c r="BM104" s="30"/>
      <c r="BN104" s="30"/>
      <c r="BO104" s="30"/>
      <c r="BP104" s="30"/>
      <c r="BQ104" s="30"/>
      <c r="BR104" s="30"/>
      <c r="BS104" s="30"/>
      <c r="BT104" s="30"/>
      <c r="BU104" s="30"/>
      <c r="BV104" s="30"/>
      <c r="BW104" s="30"/>
      <c r="BX104" s="30"/>
      <c r="BY104" s="30"/>
      <c r="BZ104" s="30"/>
      <c r="CA104" s="30"/>
      <c r="CB104" s="30"/>
      <c r="CC104" s="30"/>
      <c r="CD104" s="30"/>
      <c r="CE104" s="30"/>
      <c r="CF104" s="30"/>
      <c r="CG104" s="30"/>
      <c r="CH104" s="30"/>
      <c r="CI104" s="30"/>
      <c r="CJ104" s="30"/>
      <c r="CK104" s="30"/>
      <c r="CL104" s="30"/>
      <c r="CM104" s="30"/>
      <c r="CN104" s="30"/>
      <c r="CO104" s="30"/>
      <c r="CP104" s="30"/>
      <c r="CQ104" s="30"/>
      <c r="CR104" s="30"/>
      <c r="CS104" s="30"/>
      <c r="CT104" s="30"/>
      <c r="CU104" s="30"/>
      <c r="CV104" s="30"/>
      <c r="CW104" s="30"/>
      <c r="CX104" s="30"/>
      <c r="CY104" s="30"/>
      <c r="CZ104" s="30"/>
      <c r="DA104" s="30"/>
      <c r="DB104" s="30"/>
      <c r="DC104" s="30"/>
      <c r="DD104" s="30"/>
      <c r="DE104" s="30"/>
      <c r="DF104" s="30"/>
      <c r="DG104" s="30"/>
      <c r="DH104" s="30"/>
      <c r="DI104" s="30"/>
      <c r="DJ104" s="30"/>
      <c r="DK104" s="30"/>
      <c r="DL104" s="30"/>
      <c r="DM104" s="30"/>
      <c r="DN104" s="30"/>
      <c r="DO104" s="30"/>
      <c r="DP104" s="30"/>
      <c r="DQ104" s="30"/>
      <c r="DR104" s="30"/>
      <c r="DS104" s="30"/>
      <c r="DT104" s="30"/>
      <c r="DU104" s="30"/>
      <c r="DV104" s="30"/>
      <c r="DW104" s="30"/>
      <c r="DX104" s="30"/>
      <c r="DY104" s="30"/>
      <c r="DZ104" s="30"/>
      <c r="EA104" s="30"/>
      <c r="EB104" s="30"/>
      <c r="EC104" s="30"/>
      <c r="ED104" s="30"/>
      <c r="EE104" s="30"/>
      <c r="EF104" s="30"/>
      <c r="EG104" s="30"/>
      <c r="EH104" s="30"/>
      <c r="EI104" s="30"/>
      <c r="EJ104" s="30"/>
      <c r="EK104" s="30"/>
      <c r="EL104" s="30"/>
      <c r="EM104" s="30"/>
      <c r="EN104" s="30"/>
      <c r="EO104" s="30"/>
      <c r="EP104" s="30"/>
      <c r="EQ104" s="30"/>
      <c r="ER104" s="30"/>
      <c r="ES104" s="30"/>
      <c r="ET104" s="30"/>
      <c r="EU104" s="30"/>
      <c r="EV104" s="30"/>
      <c r="EW104" s="30"/>
      <c r="EX104" s="30"/>
      <c r="EY104" s="30"/>
      <c r="EZ104" s="30"/>
      <c r="FA104" s="30"/>
      <c r="FB104" s="30"/>
      <c r="FC104" s="30"/>
      <c r="FD104" s="30"/>
      <c r="FE104" s="30"/>
      <c r="FF104" s="30"/>
      <c r="FG104" s="30"/>
      <c r="FH104" s="30"/>
      <c r="FI104" s="30"/>
      <c r="FJ104" s="30"/>
      <c r="FK104" s="30"/>
      <c r="FL104" s="30"/>
      <c r="FM104" s="30"/>
      <c r="FN104" s="30"/>
      <c r="FO104" s="30"/>
      <c r="FP104" s="30"/>
      <c r="FQ104" s="30"/>
      <c r="FR104" s="30"/>
      <c r="FS104" s="30"/>
      <c r="FT104" s="30"/>
      <c r="FU104" s="30"/>
      <c r="FV104" s="30"/>
      <c r="FW104" s="30"/>
      <c r="FX104" s="30"/>
      <c r="FY104" s="30"/>
      <c r="FZ104" s="30"/>
      <c r="GA104" s="30"/>
      <c r="GB104" s="30"/>
      <c r="GC104" s="30"/>
      <c r="GD104" s="30"/>
      <c r="GE104" s="30"/>
      <c r="GF104" s="30"/>
      <c r="GG104" s="30"/>
      <c r="GH104" s="30"/>
      <c r="GI104" s="30"/>
      <c r="GJ104" s="30"/>
      <c r="GK104" s="30"/>
      <c r="GL104" s="30"/>
      <c r="GM104" s="30"/>
      <c r="GN104" s="30"/>
      <c r="GO104" s="30"/>
      <c r="GP104" s="30"/>
      <c r="GQ104" s="30"/>
      <c r="GR104" s="30"/>
      <c r="GS104" s="30"/>
      <c r="GT104" s="30"/>
      <c r="GU104" s="30"/>
      <c r="GV104" s="30"/>
      <c r="GW104" s="30"/>
      <c r="GX104" s="30"/>
      <c r="GY104" s="30"/>
      <c r="GZ104" s="30"/>
      <c r="HA104" s="30"/>
      <c r="HB104" s="30"/>
      <c r="HC104" s="30"/>
      <c r="HD104" s="30"/>
      <c r="HE104" s="30"/>
      <c r="HF104" s="30"/>
      <c r="HG104" s="30"/>
      <c r="HH104" s="30"/>
      <c r="HI104" s="30"/>
      <c r="HJ104" s="30"/>
      <c r="HK104" s="30"/>
      <c r="HL104" s="30"/>
      <c r="HM104" s="30"/>
      <c r="HN104" s="30"/>
      <c r="HO104" s="30"/>
      <c r="HP104" s="30"/>
      <c r="HQ104" s="30"/>
      <c r="HR104" s="30"/>
      <c r="HS104" s="30"/>
      <c r="HT104" s="30"/>
      <c r="HU104" s="30"/>
      <c r="HV104" s="30"/>
      <c r="HW104" s="30"/>
      <c r="HX104" s="30"/>
      <c r="HY104" s="30"/>
      <c r="HZ104" s="30"/>
      <c r="IA104" s="30"/>
      <c r="IB104" s="30"/>
      <c r="IC104" s="30"/>
      <c r="ID104" s="30"/>
      <c r="IE104" s="30"/>
      <c r="IF104" s="30"/>
      <c r="IG104" s="30"/>
      <c r="IH104" s="30"/>
      <c r="II104" s="30"/>
      <c r="IJ104" s="30"/>
      <c r="IK104" s="30"/>
      <c r="IL104" s="30"/>
      <c r="IM104" s="30"/>
      <c r="IN104" s="30"/>
      <c r="IO104" s="30"/>
      <c r="IP104" s="30"/>
      <c r="IQ104" s="30"/>
      <c r="IR104" s="30"/>
      <c r="IS104" s="30"/>
      <c r="IT104" s="30"/>
      <c r="IU104" s="30"/>
    </row>
    <row r="105" spans="1:255">
      <c r="A105" s="30"/>
      <c r="B105" s="30"/>
      <c r="C105" s="316"/>
      <c r="D105" s="316"/>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30"/>
      <c r="BL105" s="30"/>
      <c r="BM105" s="30"/>
      <c r="BN105" s="30"/>
      <c r="BO105" s="30"/>
      <c r="BP105" s="30"/>
      <c r="BQ105" s="30"/>
      <c r="BR105" s="30"/>
      <c r="BS105" s="30"/>
      <c r="BT105" s="30"/>
      <c r="BU105" s="30"/>
      <c r="BV105" s="30"/>
      <c r="BW105" s="30"/>
      <c r="BX105" s="30"/>
      <c r="BY105" s="30"/>
      <c r="BZ105" s="30"/>
      <c r="CA105" s="30"/>
      <c r="CB105" s="30"/>
      <c r="CC105" s="30"/>
      <c r="CD105" s="30"/>
      <c r="CE105" s="30"/>
      <c r="CF105" s="30"/>
      <c r="CG105" s="30"/>
      <c r="CH105" s="30"/>
      <c r="CI105" s="30"/>
      <c r="CJ105" s="30"/>
      <c r="CK105" s="30"/>
      <c r="CL105" s="30"/>
      <c r="CM105" s="30"/>
      <c r="CN105" s="30"/>
      <c r="CO105" s="30"/>
      <c r="CP105" s="30"/>
      <c r="CQ105" s="30"/>
      <c r="CR105" s="30"/>
      <c r="CS105" s="30"/>
      <c r="CT105" s="30"/>
      <c r="CU105" s="30"/>
      <c r="CV105" s="30"/>
      <c r="CW105" s="30"/>
      <c r="CX105" s="30"/>
      <c r="CY105" s="30"/>
      <c r="CZ105" s="30"/>
      <c r="DA105" s="30"/>
      <c r="DB105" s="30"/>
      <c r="DC105" s="30"/>
      <c r="DD105" s="30"/>
      <c r="DE105" s="30"/>
      <c r="DF105" s="30"/>
      <c r="DG105" s="30"/>
      <c r="DH105" s="30"/>
      <c r="DI105" s="30"/>
      <c r="DJ105" s="30"/>
      <c r="DK105" s="30"/>
      <c r="DL105" s="30"/>
      <c r="DM105" s="30"/>
      <c r="DN105" s="30"/>
      <c r="DO105" s="30"/>
      <c r="DP105" s="30"/>
      <c r="DQ105" s="30"/>
      <c r="DR105" s="30"/>
      <c r="DS105" s="30"/>
      <c r="DT105" s="30"/>
      <c r="DU105" s="30"/>
      <c r="DV105" s="30"/>
      <c r="DW105" s="30"/>
      <c r="DX105" s="30"/>
      <c r="DY105" s="30"/>
      <c r="DZ105" s="30"/>
      <c r="EA105" s="30"/>
      <c r="EB105" s="30"/>
      <c r="EC105" s="30"/>
      <c r="ED105" s="30"/>
      <c r="EE105" s="30"/>
      <c r="EF105" s="30"/>
      <c r="EG105" s="30"/>
      <c r="EH105" s="30"/>
      <c r="EI105" s="30"/>
      <c r="EJ105" s="30"/>
      <c r="EK105" s="30"/>
      <c r="EL105" s="30"/>
      <c r="EM105" s="30"/>
      <c r="EN105" s="30"/>
      <c r="EO105" s="30"/>
      <c r="EP105" s="30"/>
      <c r="EQ105" s="30"/>
      <c r="ER105" s="30"/>
      <c r="ES105" s="30"/>
      <c r="ET105" s="30"/>
      <c r="EU105" s="30"/>
      <c r="EV105" s="30"/>
      <c r="EW105" s="30"/>
      <c r="EX105" s="30"/>
      <c r="EY105" s="30"/>
      <c r="EZ105" s="30"/>
      <c r="FA105" s="30"/>
      <c r="FB105" s="30"/>
      <c r="FC105" s="30"/>
      <c r="FD105" s="30"/>
      <c r="FE105" s="30"/>
      <c r="FF105" s="30"/>
      <c r="FG105" s="30"/>
      <c r="FH105" s="30"/>
      <c r="FI105" s="30"/>
      <c r="FJ105" s="30"/>
      <c r="FK105" s="30"/>
      <c r="FL105" s="30"/>
      <c r="FM105" s="30"/>
      <c r="FN105" s="30"/>
      <c r="FO105" s="30"/>
      <c r="FP105" s="30"/>
      <c r="FQ105" s="30"/>
      <c r="FR105" s="30"/>
      <c r="FS105" s="30"/>
      <c r="FT105" s="30"/>
      <c r="FU105" s="30"/>
      <c r="FV105" s="30"/>
      <c r="FW105" s="30"/>
      <c r="FX105" s="30"/>
      <c r="FY105" s="30"/>
      <c r="FZ105" s="30"/>
      <c r="GA105" s="30"/>
      <c r="GB105" s="30"/>
      <c r="GC105" s="30"/>
      <c r="GD105" s="30"/>
      <c r="GE105" s="30"/>
      <c r="GF105" s="30"/>
      <c r="GG105" s="30"/>
      <c r="GH105" s="30"/>
      <c r="GI105" s="30"/>
      <c r="GJ105" s="30"/>
      <c r="GK105" s="30"/>
      <c r="GL105" s="30"/>
      <c r="GM105" s="30"/>
      <c r="GN105" s="30"/>
      <c r="GO105" s="30"/>
      <c r="GP105" s="30"/>
      <c r="GQ105" s="30"/>
      <c r="GR105" s="30"/>
      <c r="GS105" s="30"/>
      <c r="GT105" s="30"/>
      <c r="GU105" s="30"/>
      <c r="GV105" s="30"/>
      <c r="GW105" s="30"/>
      <c r="GX105" s="30"/>
      <c r="GY105" s="30"/>
      <c r="GZ105" s="30"/>
      <c r="HA105" s="30"/>
      <c r="HB105" s="30"/>
      <c r="HC105" s="30"/>
      <c r="HD105" s="30"/>
      <c r="HE105" s="30"/>
      <c r="HF105" s="30"/>
      <c r="HG105" s="30"/>
      <c r="HH105" s="30"/>
      <c r="HI105" s="30"/>
      <c r="HJ105" s="30"/>
      <c r="HK105" s="30"/>
      <c r="HL105" s="30"/>
      <c r="HM105" s="30"/>
      <c r="HN105" s="30"/>
      <c r="HO105" s="30"/>
      <c r="HP105" s="30"/>
      <c r="HQ105" s="30"/>
      <c r="HR105" s="30"/>
      <c r="HS105" s="30"/>
      <c r="HT105" s="30"/>
      <c r="HU105" s="30"/>
      <c r="HV105" s="30"/>
      <c r="HW105" s="30"/>
      <c r="HX105" s="30"/>
      <c r="HY105" s="30"/>
      <c r="HZ105" s="30"/>
      <c r="IA105" s="30"/>
      <c r="IB105" s="30"/>
      <c r="IC105" s="30"/>
      <c r="ID105" s="30"/>
      <c r="IE105" s="30"/>
      <c r="IF105" s="30"/>
      <c r="IG105" s="30"/>
      <c r="IH105" s="30"/>
      <c r="II105" s="30"/>
      <c r="IJ105" s="30"/>
      <c r="IK105" s="30"/>
      <c r="IL105" s="30"/>
      <c r="IM105" s="30"/>
      <c r="IN105" s="30"/>
      <c r="IO105" s="30"/>
      <c r="IP105" s="30"/>
      <c r="IQ105" s="30"/>
      <c r="IR105" s="30"/>
      <c r="IS105" s="30"/>
      <c r="IT105" s="30"/>
      <c r="IU105" s="30"/>
    </row>
    <row r="106" spans="1:255">
      <c r="A106" s="30" t="s">
        <v>2172</v>
      </c>
      <c r="B106" s="30" t="s">
        <v>480</v>
      </c>
      <c r="C106" s="316">
        <f>C182</f>
        <v>0</v>
      </c>
      <c r="D106" s="316"/>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30"/>
      <c r="CA106" s="30"/>
      <c r="CB106" s="30"/>
      <c r="CC106" s="30"/>
      <c r="CD106" s="30"/>
      <c r="CE106" s="30"/>
      <c r="CF106" s="30"/>
      <c r="CG106" s="30"/>
      <c r="CH106" s="30"/>
      <c r="CI106" s="30"/>
      <c r="CJ106" s="30"/>
      <c r="CK106" s="30"/>
      <c r="CL106" s="30"/>
      <c r="CM106" s="30"/>
      <c r="CN106" s="30"/>
      <c r="CO106" s="30"/>
      <c r="CP106" s="30"/>
      <c r="CQ106" s="30"/>
      <c r="CR106" s="30"/>
      <c r="CS106" s="30"/>
      <c r="CT106" s="30"/>
      <c r="CU106" s="30"/>
      <c r="CV106" s="30"/>
      <c r="CW106" s="30"/>
      <c r="CX106" s="30"/>
      <c r="CY106" s="30"/>
      <c r="CZ106" s="30"/>
      <c r="DA106" s="30"/>
      <c r="DB106" s="30"/>
      <c r="DC106" s="30"/>
      <c r="DD106" s="30"/>
      <c r="DE106" s="30"/>
      <c r="DF106" s="30"/>
      <c r="DG106" s="30"/>
      <c r="DH106" s="30"/>
      <c r="DI106" s="30"/>
      <c r="DJ106" s="30"/>
      <c r="DK106" s="30"/>
      <c r="DL106" s="30"/>
      <c r="DM106" s="30"/>
      <c r="DN106" s="30"/>
      <c r="DO106" s="30"/>
      <c r="DP106" s="30"/>
      <c r="DQ106" s="30"/>
      <c r="DR106" s="30"/>
      <c r="DS106" s="30"/>
      <c r="DT106" s="30"/>
      <c r="DU106" s="30"/>
      <c r="DV106" s="30"/>
      <c r="DW106" s="30"/>
      <c r="DX106" s="30"/>
      <c r="DY106" s="30"/>
      <c r="DZ106" s="30"/>
      <c r="EA106" s="30"/>
      <c r="EB106" s="30"/>
      <c r="EC106" s="30"/>
      <c r="ED106" s="30"/>
      <c r="EE106" s="30"/>
      <c r="EF106" s="30"/>
      <c r="EG106" s="30"/>
      <c r="EH106" s="30"/>
      <c r="EI106" s="30"/>
      <c r="EJ106" s="30"/>
      <c r="EK106" s="30"/>
      <c r="EL106" s="30"/>
      <c r="EM106" s="30"/>
      <c r="EN106" s="30"/>
      <c r="EO106" s="30"/>
      <c r="EP106" s="30"/>
      <c r="EQ106" s="30"/>
      <c r="ER106" s="30"/>
      <c r="ES106" s="30"/>
      <c r="ET106" s="30"/>
      <c r="EU106" s="30"/>
      <c r="EV106" s="30"/>
      <c r="EW106" s="30"/>
      <c r="EX106" s="30"/>
      <c r="EY106" s="30"/>
      <c r="EZ106" s="30"/>
      <c r="FA106" s="30"/>
      <c r="FB106" s="30"/>
      <c r="FC106" s="30"/>
      <c r="FD106" s="30"/>
      <c r="FE106" s="30"/>
      <c r="FF106" s="30"/>
      <c r="FG106" s="30"/>
      <c r="FH106" s="30"/>
      <c r="FI106" s="30"/>
      <c r="FJ106" s="30"/>
      <c r="FK106" s="30"/>
      <c r="FL106" s="30"/>
      <c r="FM106" s="30"/>
      <c r="FN106" s="30"/>
      <c r="FO106" s="30"/>
      <c r="FP106" s="30"/>
      <c r="FQ106" s="30"/>
      <c r="FR106" s="30"/>
      <c r="FS106" s="30"/>
      <c r="FT106" s="30"/>
      <c r="FU106" s="30"/>
      <c r="FV106" s="30"/>
      <c r="FW106" s="30"/>
      <c r="FX106" s="30"/>
      <c r="FY106" s="30"/>
      <c r="FZ106" s="30"/>
      <c r="GA106" s="30"/>
      <c r="GB106" s="30"/>
      <c r="GC106" s="30"/>
      <c r="GD106" s="30"/>
      <c r="GE106" s="30"/>
      <c r="GF106" s="30"/>
      <c r="GG106" s="30"/>
      <c r="GH106" s="30"/>
      <c r="GI106" s="30"/>
      <c r="GJ106" s="30"/>
      <c r="GK106" s="30"/>
      <c r="GL106" s="30"/>
      <c r="GM106" s="30"/>
      <c r="GN106" s="30"/>
      <c r="GO106" s="30"/>
      <c r="GP106" s="30"/>
      <c r="GQ106" s="30"/>
      <c r="GR106" s="30"/>
      <c r="GS106" s="30"/>
      <c r="GT106" s="30"/>
      <c r="GU106" s="30"/>
      <c r="GV106" s="30"/>
      <c r="GW106" s="30"/>
      <c r="GX106" s="30"/>
      <c r="GY106" s="30"/>
      <c r="GZ106" s="30"/>
      <c r="HA106" s="30"/>
      <c r="HB106" s="30"/>
      <c r="HC106" s="30"/>
      <c r="HD106" s="30"/>
      <c r="HE106" s="30"/>
      <c r="HF106" s="30"/>
      <c r="HG106" s="30"/>
      <c r="HH106" s="30"/>
      <c r="HI106" s="30"/>
      <c r="HJ106" s="30"/>
      <c r="HK106" s="30"/>
      <c r="HL106" s="30"/>
      <c r="HM106" s="30"/>
      <c r="HN106" s="30"/>
      <c r="HO106" s="30"/>
      <c r="HP106" s="30"/>
      <c r="HQ106" s="30"/>
      <c r="HR106" s="30"/>
      <c r="HS106" s="30"/>
      <c r="HT106" s="30"/>
      <c r="HU106" s="30"/>
      <c r="HV106" s="30"/>
      <c r="HW106" s="30"/>
      <c r="HX106" s="30"/>
      <c r="HY106" s="30"/>
      <c r="HZ106" s="30"/>
      <c r="IA106" s="30"/>
      <c r="IB106" s="30"/>
      <c r="IC106" s="30"/>
      <c r="ID106" s="30"/>
      <c r="IE106" s="30"/>
      <c r="IF106" s="30"/>
      <c r="IG106" s="30"/>
      <c r="IH106" s="30"/>
      <c r="II106" s="30"/>
      <c r="IJ106" s="30"/>
      <c r="IK106" s="30"/>
      <c r="IL106" s="30"/>
      <c r="IM106" s="30"/>
      <c r="IN106" s="30"/>
      <c r="IO106" s="30"/>
      <c r="IP106" s="30"/>
      <c r="IQ106" s="30"/>
      <c r="IR106" s="30"/>
      <c r="IS106" s="30"/>
      <c r="IT106" s="30"/>
      <c r="IU106" s="30"/>
    </row>
    <row r="107" spans="1:255" ht="15.75">
      <c r="A107" s="30"/>
      <c r="B107" s="478"/>
      <c r="C107" s="316"/>
      <c r="D107" s="316"/>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30"/>
      <c r="CA107" s="30"/>
      <c r="CB107" s="30"/>
      <c r="CC107" s="30"/>
      <c r="CD107" s="30"/>
      <c r="CE107" s="30"/>
      <c r="CF107" s="30"/>
      <c r="CG107" s="30"/>
      <c r="CH107" s="30"/>
      <c r="CI107" s="30"/>
      <c r="CJ107" s="30"/>
      <c r="CK107" s="30"/>
      <c r="CL107" s="30"/>
      <c r="CM107" s="30"/>
      <c r="CN107" s="30"/>
      <c r="CO107" s="30"/>
      <c r="CP107" s="30"/>
      <c r="CQ107" s="30"/>
      <c r="CR107" s="30"/>
      <c r="CS107" s="30"/>
      <c r="CT107" s="30"/>
      <c r="CU107" s="30"/>
      <c r="CV107" s="30"/>
      <c r="CW107" s="30"/>
      <c r="CX107" s="30"/>
      <c r="CY107" s="30"/>
      <c r="CZ107" s="30"/>
      <c r="DA107" s="30"/>
      <c r="DB107" s="30"/>
      <c r="DC107" s="30"/>
      <c r="DD107" s="30"/>
      <c r="DE107" s="30"/>
      <c r="DF107" s="30"/>
      <c r="DG107" s="30"/>
      <c r="DH107" s="30"/>
      <c r="DI107" s="30"/>
      <c r="DJ107" s="30"/>
      <c r="DK107" s="30"/>
      <c r="DL107" s="30"/>
      <c r="DM107" s="30"/>
      <c r="DN107" s="30"/>
      <c r="DO107" s="30"/>
      <c r="DP107" s="30"/>
      <c r="DQ107" s="30"/>
      <c r="DR107" s="30"/>
      <c r="DS107" s="30"/>
      <c r="DT107" s="30"/>
      <c r="DU107" s="30"/>
      <c r="DV107" s="30"/>
      <c r="DW107" s="30"/>
      <c r="DX107" s="30"/>
      <c r="DY107" s="30"/>
      <c r="DZ107" s="30"/>
      <c r="EA107" s="30"/>
      <c r="EB107" s="30"/>
      <c r="EC107" s="30"/>
      <c r="ED107" s="30"/>
      <c r="EE107" s="30"/>
      <c r="EF107" s="30"/>
      <c r="EG107" s="30"/>
      <c r="EH107" s="30"/>
      <c r="EI107" s="30"/>
      <c r="EJ107" s="30"/>
      <c r="EK107" s="30"/>
      <c r="EL107" s="30"/>
      <c r="EM107" s="30"/>
      <c r="EN107" s="30"/>
      <c r="EO107" s="30"/>
      <c r="EP107" s="30"/>
      <c r="EQ107" s="30"/>
      <c r="ER107" s="30"/>
      <c r="ES107" s="30"/>
      <c r="ET107" s="30"/>
      <c r="EU107" s="30"/>
      <c r="EV107" s="30"/>
      <c r="EW107" s="30"/>
      <c r="EX107" s="30"/>
      <c r="EY107" s="30"/>
      <c r="EZ107" s="30"/>
      <c r="FA107" s="30"/>
      <c r="FB107" s="30"/>
      <c r="FC107" s="30"/>
      <c r="FD107" s="30"/>
      <c r="FE107" s="30"/>
      <c r="FF107" s="30"/>
      <c r="FG107" s="30"/>
      <c r="FH107" s="30"/>
      <c r="FI107" s="30"/>
      <c r="FJ107" s="30"/>
      <c r="FK107" s="30"/>
      <c r="FL107" s="30"/>
      <c r="FM107" s="30"/>
      <c r="FN107" s="30"/>
      <c r="FO107" s="30"/>
      <c r="FP107" s="30"/>
      <c r="FQ107" s="30"/>
      <c r="FR107" s="30"/>
      <c r="FS107" s="30"/>
      <c r="FT107" s="30"/>
      <c r="FU107" s="30"/>
      <c r="FV107" s="30"/>
      <c r="FW107" s="30"/>
      <c r="FX107" s="30"/>
      <c r="FY107" s="30"/>
      <c r="FZ107" s="30"/>
      <c r="GA107" s="30"/>
      <c r="GB107" s="30"/>
      <c r="GC107" s="30"/>
      <c r="GD107" s="30"/>
      <c r="GE107" s="30"/>
      <c r="GF107" s="30"/>
      <c r="GG107" s="30"/>
      <c r="GH107" s="30"/>
      <c r="GI107" s="30"/>
      <c r="GJ107" s="30"/>
      <c r="GK107" s="30"/>
      <c r="GL107" s="30"/>
      <c r="GM107" s="30"/>
      <c r="GN107" s="30"/>
      <c r="GO107" s="30"/>
      <c r="GP107" s="30"/>
      <c r="GQ107" s="30"/>
      <c r="GR107" s="30"/>
      <c r="GS107" s="30"/>
      <c r="GT107" s="30"/>
      <c r="GU107" s="30"/>
      <c r="GV107" s="30"/>
      <c r="GW107" s="30"/>
      <c r="GX107" s="30"/>
      <c r="GY107" s="30"/>
      <c r="GZ107" s="30"/>
      <c r="HA107" s="30"/>
      <c r="HB107" s="30"/>
      <c r="HC107" s="30"/>
      <c r="HD107" s="30"/>
      <c r="HE107" s="30"/>
      <c r="HF107" s="30"/>
      <c r="HG107" s="30"/>
      <c r="HH107" s="30"/>
      <c r="HI107" s="30"/>
      <c r="HJ107" s="30"/>
      <c r="HK107" s="30"/>
      <c r="HL107" s="30"/>
      <c r="HM107" s="30"/>
      <c r="HN107" s="30"/>
      <c r="HO107" s="30"/>
      <c r="HP107" s="30"/>
      <c r="HQ107" s="30"/>
      <c r="HR107" s="30"/>
      <c r="HS107" s="30"/>
      <c r="HT107" s="30"/>
      <c r="HU107" s="30"/>
      <c r="HV107" s="30"/>
      <c r="HW107" s="30"/>
      <c r="HX107" s="30"/>
      <c r="HY107" s="30"/>
      <c r="HZ107" s="30"/>
      <c r="IA107" s="30"/>
      <c r="IB107" s="30"/>
      <c r="IC107" s="30"/>
      <c r="ID107" s="30"/>
      <c r="IE107" s="30"/>
      <c r="IF107" s="30"/>
      <c r="IG107" s="30"/>
      <c r="IH107" s="30"/>
      <c r="II107" s="30"/>
      <c r="IJ107" s="30"/>
      <c r="IK107" s="30"/>
      <c r="IL107" s="30"/>
      <c r="IM107" s="30"/>
      <c r="IN107" s="30"/>
      <c r="IO107" s="30"/>
      <c r="IP107" s="30"/>
      <c r="IQ107" s="30"/>
      <c r="IR107" s="30"/>
      <c r="IS107" s="30"/>
      <c r="IT107" s="30"/>
      <c r="IU107" s="30"/>
    </row>
    <row r="108" spans="1:255">
      <c r="A108" s="30" t="s">
        <v>1466</v>
      </c>
      <c r="B108" s="30" t="s">
        <v>2173</v>
      </c>
      <c r="C108" s="316">
        <f>'94'!D30</f>
        <v>43871171</v>
      </c>
      <c r="D108" s="316"/>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c r="CA108" s="30"/>
      <c r="CB108" s="30"/>
      <c r="CC108" s="30"/>
      <c r="CD108" s="30"/>
      <c r="CE108" s="30"/>
      <c r="CF108" s="30"/>
      <c r="CG108" s="30"/>
      <c r="CH108" s="30"/>
      <c r="CI108" s="30"/>
      <c r="CJ108" s="30"/>
      <c r="CK108" s="30"/>
      <c r="CL108" s="30"/>
      <c r="CM108" s="30"/>
      <c r="CN108" s="30"/>
      <c r="CO108" s="30"/>
      <c r="CP108" s="30"/>
      <c r="CQ108" s="30"/>
      <c r="CR108" s="30"/>
      <c r="CS108" s="30"/>
      <c r="CT108" s="30"/>
      <c r="CU108" s="30"/>
      <c r="CV108" s="30"/>
      <c r="CW108" s="30"/>
      <c r="CX108" s="30"/>
      <c r="CY108" s="30"/>
      <c r="CZ108" s="30"/>
      <c r="DA108" s="30"/>
      <c r="DB108" s="30"/>
      <c r="DC108" s="30"/>
      <c r="DD108" s="30"/>
      <c r="DE108" s="30"/>
      <c r="DF108" s="30"/>
      <c r="DG108" s="30"/>
      <c r="DH108" s="30"/>
      <c r="DI108" s="30"/>
      <c r="DJ108" s="30"/>
      <c r="DK108" s="30"/>
      <c r="DL108" s="30"/>
      <c r="DM108" s="30"/>
      <c r="DN108" s="30"/>
      <c r="DO108" s="30"/>
      <c r="DP108" s="30"/>
      <c r="DQ108" s="30"/>
      <c r="DR108" s="30"/>
      <c r="DS108" s="30"/>
      <c r="DT108" s="30"/>
      <c r="DU108" s="30"/>
      <c r="DV108" s="30"/>
      <c r="DW108" s="30"/>
      <c r="DX108" s="30"/>
      <c r="DY108" s="30"/>
      <c r="DZ108" s="30"/>
      <c r="EA108" s="30"/>
      <c r="EB108" s="30"/>
      <c r="EC108" s="30"/>
      <c r="ED108" s="30"/>
      <c r="EE108" s="30"/>
      <c r="EF108" s="30"/>
      <c r="EG108" s="30"/>
      <c r="EH108" s="30"/>
      <c r="EI108" s="30"/>
      <c r="EJ108" s="30"/>
      <c r="EK108" s="30"/>
      <c r="EL108" s="30"/>
      <c r="EM108" s="30"/>
      <c r="EN108" s="30"/>
      <c r="EO108" s="30"/>
      <c r="EP108" s="30"/>
      <c r="EQ108" s="30"/>
      <c r="ER108" s="30"/>
      <c r="ES108" s="30"/>
      <c r="ET108" s="30"/>
      <c r="EU108" s="30"/>
      <c r="EV108" s="30"/>
      <c r="EW108" s="30"/>
      <c r="EX108" s="30"/>
      <c r="EY108" s="30"/>
      <c r="EZ108" s="30"/>
      <c r="FA108" s="30"/>
      <c r="FB108" s="30"/>
      <c r="FC108" s="30"/>
      <c r="FD108" s="30"/>
      <c r="FE108" s="30"/>
      <c r="FF108" s="30"/>
      <c r="FG108" s="30"/>
      <c r="FH108" s="30"/>
      <c r="FI108" s="30"/>
      <c r="FJ108" s="30"/>
      <c r="FK108" s="30"/>
      <c r="FL108" s="30"/>
      <c r="FM108" s="30"/>
      <c r="FN108" s="30"/>
      <c r="FO108" s="30"/>
      <c r="FP108" s="30"/>
      <c r="FQ108" s="30"/>
      <c r="FR108" s="30"/>
      <c r="FS108" s="30"/>
      <c r="FT108" s="30"/>
      <c r="FU108" s="30"/>
      <c r="FV108" s="30"/>
      <c r="FW108" s="30"/>
      <c r="FX108" s="30"/>
      <c r="FY108" s="30"/>
      <c r="FZ108" s="30"/>
      <c r="GA108" s="30"/>
      <c r="GB108" s="30"/>
      <c r="GC108" s="30"/>
      <c r="GD108" s="30"/>
      <c r="GE108" s="30"/>
      <c r="GF108" s="30"/>
      <c r="GG108" s="30"/>
      <c r="GH108" s="30"/>
      <c r="GI108" s="30"/>
      <c r="GJ108" s="30"/>
      <c r="GK108" s="30"/>
      <c r="GL108" s="30"/>
      <c r="GM108" s="30"/>
      <c r="GN108" s="30"/>
      <c r="GO108" s="30"/>
      <c r="GP108" s="30"/>
      <c r="GQ108" s="30"/>
      <c r="GR108" s="30"/>
      <c r="GS108" s="30"/>
      <c r="GT108" s="30"/>
      <c r="GU108" s="30"/>
      <c r="GV108" s="30"/>
      <c r="GW108" s="30"/>
      <c r="GX108" s="30"/>
      <c r="GY108" s="30"/>
      <c r="GZ108" s="30"/>
      <c r="HA108" s="30"/>
      <c r="HB108" s="30"/>
      <c r="HC108" s="30"/>
      <c r="HD108" s="30"/>
      <c r="HE108" s="30"/>
      <c r="HF108" s="30"/>
      <c r="HG108" s="30"/>
      <c r="HH108" s="30"/>
      <c r="HI108" s="30"/>
      <c r="HJ108" s="30"/>
      <c r="HK108" s="30"/>
      <c r="HL108" s="30"/>
      <c r="HM108" s="30"/>
      <c r="HN108" s="30"/>
      <c r="HO108" s="30"/>
      <c r="HP108" s="30"/>
      <c r="HQ108" s="30"/>
      <c r="HR108" s="30"/>
      <c r="HS108" s="30"/>
      <c r="HT108" s="30"/>
      <c r="HU108" s="30"/>
      <c r="HV108" s="30"/>
      <c r="HW108" s="30"/>
      <c r="HX108" s="30"/>
      <c r="HY108" s="30"/>
      <c r="HZ108" s="30"/>
      <c r="IA108" s="30"/>
      <c r="IB108" s="30"/>
      <c r="IC108" s="30"/>
      <c r="ID108" s="30"/>
      <c r="IE108" s="30"/>
      <c r="IF108" s="30"/>
      <c r="IG108" s="30"/>
      <c r="IH108" s="30"/>
      <c r="II108" s="30"/>
      <c r="IJ108" s="30"/>
      <c r="IK108" s="30"/>
      <c r="IL108" s="30"/>
      <c r="IM108" s="30"/>
      <c r="IN108" s="30"/>
      <c r="IO108" s="30"/>
      <c r="IP108" s="30"/>
      <c r="IQ108" s="30"/>
      <c r="IR108" s="30"/>
      <c r="IS108" s="30"/>
      <c r="IT108" s="30"/>
      <c r="IU108" s="30"/>
    </row>
    <row r="109" spans="1:255" ht="15.75">
      <c r="A109" s="30"/>
      <c r="B109" s="478"/>
      <c r="C109" s="316"/>
      <c r="D109" s="316"/>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0"/>
      <c r="BQ109" s="30"/>
      <c r="BR109" s="30"/>
      <c r="BS109" s="30"/>
      <c r="BT109" s="30"/>
      <c r="BU109" s="30"/>
      <c r="BV109" s="30"/>
      <c r="BW109" s="30"/>
      <c r="BX109" s="30"/>
      <c r="BY109" s="30"/>
      <c r="BZ109" s="30"/>
      <c r="CA109" s="30"/>
      <c r="CB109" s="30"/>
      <c r="CC109" s="30"/>
      <c r="CD109" s="30"/>
      <c r="CE109" s="30"/>
      <c r="CF109" s="30"/>
      <c r="CG109" s="30"/>
      <c r="CH109" s="30"/>
      <c r="CI109" s="30"/>
      <c r="CJ109" s="30"/>
      <c r="CK109" s="30"/>
      <c r="CL109" s="30"/>
      <c r="CM109" s="30"/>
      <c r="CN109" s="30"/>
      <c r="CO109" s="30"/>
      <c r="CP109" s="30"/>
      <c r="CQ109" s="30"/>
      <c r="CR109" s="30"/>
      <c r="CS109" s="30"/>
      <c r="CT109" s="30"/>
      <c r="CU109" s="30"/>
      <c r="CV109" s="30"/>
      <c r="CW109" s="30"/>
      <c r="CX109" s="30"/>
      <c r="CY109" s="30"/>
      <c r="CZ109" s="30"/>
      <c r="DA109" s="30"/>
      <c r="DB109" s="30"/>
      <c r="DC109" s="30"/>
      <c r="DD109" s="30"/>
      <c r="DE109" s="30"/>
      <c r="DF109" s="30"/>
      <c r="DG109" s="30"/>
      <c r="DH109" s="30"/>
      <c r="DI109" s="30"/>
      <c r="DJ109" s="30"/>
      <c r="DK109" s="30"/>
      <c r="DL109" s="30"/>
      <c r="DM109" s="30"/>
      <c r="DN109" s="30"/>
      <c r="DO109" s="30"/>
      <c r="DP109" s="30"/>
      <c r="DQ109" s="30"/>
      <c r="DR109" s="30"/>
      <c r="DS109" s="30"/>
      <c r="DT109" s="30"/>
      <c r="DU109" s="30"/>
      <c r="DV109" s="30"/>
      <c r="DW109" s="30"/>
      <c r="DX109" s="30"/>
      <c r="DY109" s="30"/>
      <c r="DZ109" s="30"/>
      <c r="EA109" s="30"/>
      <c r="EB109" s="30"/>
      <c r="EC109" s="30"/>
      <c r="ED109" s="30"/>
      <c r="EE109" s="30"/>
      <c r="EF109" s="30"/>
      <c r="EG109" s="30"/>
      <c r="EH109" s="30"/>
      <c r="EI109" s="30"/>
      <c r="EJ109" s="30"/>
      <c r="EK109" s="30"/>
      <c r="EL109" s="30"/>
      <c r="EM109" s="30"/>
      <c r="EN109" s="30"/>
      <c r="EO109" s="30"/>
      <c r="EP109" s="30"/>
      <c r="EQ109" s="30"/>
      <c r="ER109" s="30"/>
      <c r="ES109" s="30"/>
      <c r="ET109" s="30"/>
      <c r="EU109" s="30"/>
      <c r="EV109" s="30"/>
      <c r="EW109" s="30"/>
      <c r="EX109" s="30"/>
      <c r="EY109" s="30"/>
      <c r="EZ109" s="30"/>
      <c r="FA109" s="30"/>
      <c r="FB109" s="30"/>
      <c r="FC109" s="30"/>
      <c r="FD109" s="30"/>
      <c r="FE109" s="30"/>
      <c r="FF109" s="30"/>
      <c r="FG109" s="30"/>
      <c r="FH109" s="30"/>
      <c r="FI109" s="30"/>
      <c r="FJ109" s="30"/>
      <c r="FK109" s="30"/>
      <c r="FL109" s="30"/>
      <c r="FM109" s="30"/>
      <c r="FN109" s="30"/>
      <c r="FO109" s="30"/>
      <c r="FP109" s="30"/>
      <c r="FQ109" s="30"/>
      <c r="FR109" s="30"/>
      <c r="FS109" s="30"/>
      <c r="FT109" s="30"/>
      <c r="FU109" s="30"/>
      <c r="FV109" s="30"/>
      <c r="FW109" s="30"/>
      <c r="FX109" s="30"/>
      <c r="FY109" s="30"/>
      <c r="FZ109" s="30"/>
      <c r="GA109" s="30"/>
      <c r="GB109" s="30"/>
      <c r="GC109" s="30"/>
      <c r="GD109" s="30"/>
      <c r="GE109" s="30"/>
      <c r="GF109" s="30"/>
      <c r="GG109" s="30"/>
      <c r="GH109" s="30"/>
      <c r="GI109" s="30"/>
      <c r="GJ109" s="30"/>
      <c r="GK109" s="30"/>
      <c r="GL109" s="30"/>
      <c r="GM109" s="30"/>
      <c r="GN109" s="30"/>
      <c r="GO109" s="30"/>
      <c r="GP109" s="30"/>
      <c r="GQ109" s="30"/>
      <c r="GR109" s="30"/>
      <c r="GS109" s="30"/>
      <c r="GT109" s="30"/>
      <c r="GU109" s="30"/>
      <c r="GV109" s="30"/>
      <c r="GW109" s="30"/>
      <c r="GX109" s="30"/>
      <c r="GY109" s="30"/>
      <c r="GZ109" s="30"/>
      <c r="HA109" s="30"/>
      <c r="HB109" s="30"/>
      <c r="HC109" s="30"/>
      <c r="HD109" s="30"/>
      <c r="HE109" s="30"/>
      <c r="HF109" s="30"/>
      <c r="HG109" s="30"/>
      <c r="HH109" s="30"/>
      <c r="HI109" s="30"/>
      <c r="HJ109" s="30"/>
      <c r="HK109" s="30"/>
      <c r="HL109" s="30"/>
      <c r="HM109" s="30"/>
      <c r="HN109" s="30"/>
      <c r="HO109" s="30"/>
      <c r="HP109" s="30"/>
      <c r="HQ109" s="30"/>
      <c r="HR109" s="30"/>
      <c r="HS109" s="30"/>
      <c r="HT109" s="30"/>
      <c r="HU109" s="30"/>
      <c r="HV109" s="30"/>
      <c r="HW109" s="30"/>
      <c r="HX109" s="30"/>
      <c r="HY109" s="30"/>
      <c r="HZ109" s="30"/>
      <c r="IA109" s="30"/>
      <c r="IB109" s="30"/>
      <c r="IC109" s="30"/>
      <c r="ID109" s="30"/>
      <c r="IE109" s="30"/>
      <c r="IF109" s="30"/>
      <c r="IG109" s="30"/>
      <c r="IH109" s="30"/>
      <c r="II109" s="30"/>
      <c r="IJ109" s="30"/>
      <c r="IK109" s="30"/>
      <c r="IL109" s="30"/>
      <c r="IM109" s="30"/>
      <c r="IN109" s="30"/>
      <c r="IO109" s="30"/>
      <c r="IP109" s="30"/>
      <c r="IQ109" s="30"/>
      <c r="IR109" s="30"/>
      <c r="IS109" s="30"/>
      <c r="IT109" s="30"/>
      <c r="IU109" s="30"/>
    </row>
    <row r="110" spans="1:255">
      <c r="A110" s="30" t="s">
        <v>481</v>
      </c>
      <c r="B110" s="30" t="s">
        <v>2174</v>
      </c>
      <c r="C110" s="316">
        <f>'94'!D22</f>
        <v>133445869</v>
      </c>
      <c r="D110" s="316"/>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0"/>
      <c r="BQ110" s="30"/>
      <c r="BR110" s="30"/>
      <c r="BS110" s="30"/>
      <c r="BT110" s="30"/>
      <c r="BU110" s="30"/>
      <c r="BV110" s="30"/>
      <c r="BW110" s="30"/>
      <c r="BX110" s="30"/>
      <c r="BY110" s="30"/>
      <c r="BZ110" s="30"/>
      <c r="CA110" s="30"/>
      <c r="CB110" s="30"/>
      <c r="CC110" s="30"/>
      <c r="CD110" s="30"/>
      <c r="CE110" s="30"/>
      <c r="CF110" s="30"/>
      <c r="CG110" s="30"/>
      <c r="CH110" s="30"/>
      <c r="CI110" s="30"/>
      <c r="CJ110" s="30"/>
      <c r="CK110" s="30"/>
      <c r="CL110" s="30"/>
      <c r="CM110" s="30"/>
      <c r="CN110" s="30"/>
      <c r="CO110" s="30"/>
      <c r="CP110" s="30"/>
      <c r="CQ110" s="30"/>
      <c r="CR110" s="30"/>
      <c r="CS110" s="30"/>
      <c r="CT110" s="30"/>
      <c r="CU110" s="30"/>
      <c r="CV110" s="30"/>
      <c r="CW110" s="30"/>
      <c r="CX110" s="30"/>
      <c r="CY110" s="30"/>
      <c r="CZ110" s="30"/>
      <c r="DA110" s="30"/>
      <c r="DB110" s="30"/>
      <c r="DC110" s="30"/>
      <c r="DD110" s="30"/>
      <c r="DE110" s="30"/>
      <c r="DF110" s="30"/>
      <c r="DG110" s="30"/>
      <c r="DH110" s="30"/>
      <c r="DI110" s="30"/>
      <c r="DJ110" s="30"/>
      <c r="DK110" s="30"/>
      <c r="DL110" s="30"/>
      <c r="DM110" s="30"/>
      <c r="DN110" s="30"/>
      <c r="DO110" s="30"/>
      <c r="DP110" s="30"/>
      <c r="DQ110" s="30"/>
      <c r="DR110" s="30"/>
      <c r="DS110" s="30"/>
      <c r="DT110" s="30"/>
      <c r="DU110" s="30"/>
      <c r="DV110" s="30"/>
      <c r="DW110" s="30"/>
      <c r="DX110" s="30"/>
      <c r="DY110" s="30"/>
      <c r="DZ110" s="30"/>
      <c r="EA110" s="30"/>
      <c r="EB110" s="30"/>
      <c r="EC110" s="30"/>
      <c r="ED110" s="30"/>
      <c r="EE110" s="30"/>
      <c r="EF110" s="30"/>
      <c r="EG110" s="30"/>
      <c r="EH110" s="30"/>
      <c r="EI110" s="30"/>
      <c r="EJ110" s="30"/>
      <c r="EK110" s="30"/>
      <c r="EL110" s="30"/>
      <c r="EM110" s="30"/>
      <c r="EN110" s="30"/>
      <c r="EO110" s="30"/>
      <c r="EP110" s="30"/>
      <c r="EQ110" s="30"/>
      <c r="ER110" s="30"/>
      <c r="ES110" s="30"/>
      <c r="ET110" s="30"/>
      <c r="EU110" s="30"/>
      <c r="EV110" s="30"/>
      <c r="EW110" s="30"/>
      <c r="EX110" s="30"/>
      <c r="EY110" s="30"/>
      <c r="EZ110" s="30"/>
      <c r="FA110" s="30"/>
      <c r="FB110" s="30"/>
      <c r="FC110" s="30"/>
      <c r="FD110" s="30"/>
      <c r="FE110" s="30"/>
      <c r="FF110" s="30"/>
      <c r="FG110" s="30"/>
      <c r="FH110" s="30"/>
      <c r="FI110" s="30"/>
      <c r="FJ110" s="30"/>
      <c r="FK110" s="30"/>
      <c r="FL110" s="30"/>
      <c r="FM110" s="30"/>
      <c r="FN110" s="30"/>
      <c r="FO110" s="30"/>
      <c r="FP110" s="30"/>
      <c r="FQ110" s="30"/>
      <c r="FR110" s="30"/>
      <c r="FS110" s="30"/>
      <c r="FT110" s="30"/>
      <c r="FU110" s="30"/>
      <c r="FV110" s="30"/>
      <c r="FW110" s="30"/>
      <c r="FX110" s="30"/>
      <c r="FY110" s="30"/>
      <c r="FZ110" s="30"/>
      <c r="GA110" s="30"/>
      <c r="GB110" s="30"/>
      <c r="GC110" s="30"/>
      <c r="GD110" s="30"/>
      <c r="GE110" s="30"/>
      <c r="GF110" s="30"/>
      <c r="GG110" s="30"/>
      <c r="GH110" s="30"/>
      <c r="GI110" s="30"/>
      <c r="GJ110" s="30"/>
      <c r="GK110" s="30"/>
      <c r="GL110" s="30"/>
      <c r="GM110" s="30"/>
      <c r="GN110" s="30"/>
      <c r="GO110" s="30"/>
      <c r="GP110" s="30"/>
      <c r="GQ110" s="30"/>
      <c r="GR110" s="30"/>
      <c r="GS110" s="30"/>
      <c r="GT110" s="30"/>
      <c r="GU110" s="30"/>
      <c r="GV110" s="30"/>
      <c r="GW110" s="30"/>
      <c r="GX110" s="30"/>
      <c r="GY110" s="30"/>
      <c r="GZ110" s="30"/>
      <c r="HA110" s="30"/>
      <c r="HB110" s="30"/>
      <c r="HC110" s="30"/>
      <c r="HD110" s="30"/>
      <c r="HE110" s="30"/>
      <c r="HF110" s="30"/>
      <c r="HG110" s="30"/>
      <c r="HH110" s="30"/>
      <c r="HI110" s="30"/>
      <c r="HJ110" s="30"/>
      <c r="HK110" s="30"/>
      <c r="HL110" s="30"/>
      <c r="HM110" s="30"/>
      <c r="HN110" s="30"/>
      <c r="HO110" s="30"/>
      <c r="HP110" s="30"/>
      <c r="HQ110" s="30"/>
      <c r="HR110" s="30"/>
      <c r="HS110" s="30"/>
      <c r="HT110" s="30"/>
      <c r="HU110" s="30"/>
      <c r="HV110" s="30"/>
      <c r="HW110" s="30"/>
      <c r="HX110" s="30"/>
      <c r="HY110" s="30"/>
      <c r="HZ110" s="30"/>
      <c r="IA110" s="30"/>
      <c r="IB110" s="30"/>
      <c r="IC110" s="30"/>
      <c r="ID110" s="30"/>
      <c r="IE110" s="30"/>
      <c r="IF110" s="30"/>
      <c r="IG110" s="30"/>
      <c r="IH110" s="30"/>
      <c r="II110" s="30"/>
      <c r="IJ110" s="30"/>
      <c r="IK110" s="30"/>
      <c r="IL110" s="30"/>
      <c r="IM110" s="30"/>
      <c r="IN110" s="30"/>
      <c r="IO110" s="30"/>
      <c r="IP110" s="30"/>
      <c r="IQ110" s="30"/>
      <c r="IR110" s="30"/>
      <c r="IS110" s="30"/>
      <c r="IT110" s="30"/>
      <c r="IU110" s="30"/>
    </row>
    <row r="111" spans="1:255">
      <c r="A111" s="30"/>
      <c r="B111" s="30"/>
      <c r="C111" s="316"/>
      <c r="D111" s="316"/>
      <c r="E111" s="30"/>
      <c r="F111" s="30"/>
      <c r="G111" s="30"/>
      <c r="H111" s="30"/>
      <c r="I111" s="30"/>
      <c r="J111" s="30"/>
      <c r="K111" s="30"/>
      <c r="L111" s="30"/>
      <c r="M111" s="30"/>
      <c r="N111" s="30"/>
      <c r="O111" s="30"/>
      <c r="P111" s="30"/>
      <c r="Q111" s="30"/>
      <c r="R111" s="30"/>
      <c r="S111" s="30"/>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0"/>
      <c r="BQ111" s="30"/>
      <c r="BR111" s="30"/>
      <c r="BS111" s="30"/>
      <c r="BT111" s="30"/>
      <c r="BU111" s="30"/>
      <c r="BV111" s="30"/>
      <c r="BW111" s="30"/>
      <c r="BX111" s="30"/>
      <c r="BY111" s="30"/>
      <c r="BZ111" s="30"/>
      <c r="CA111" s="30"/>
      <c r="CB111" s="30"/>
      <c r="CC111" s="30"/>
      <c r="CD111" s="30"/>
      <c r="CE111" s="30"/>
      <c r="CF111" s="30"/>
      <c r="CG111" s="30"/>
      <c r="CH111" s="30"/>
      <c r="CI111" s="30"/>
      <c r="CJ111" s="30"/>
      <c r="CK111" s="30"/>
      <c r="CL111" s="30"/>
      <c r="CM111" s="30"/>
      <c r="CN111" s="30"/>
      <c r="CO111" s="30"/>
      <c r="CP111" s="30"/>
      <c r="CQ111" s="30"/>
      <c r="CR111" s="30"/>
      <c r="CS111" s="30"/>
      <c r="CT111" s="30"/>
      <c r="CU111" s="30"/>
      <c r="CV111" s="30"/>
      <c r="CW111" s="30"/>
      <c r="CX111" s="30"/>
      <c r="CY111" s="30"/>
      <c r="CZ111" s="30"/>
      <c r="DA111" s="30"/>
      <c r="DB111" s="30"/>
      <c r="DC111" s="30"/>
      <c r="DD111" s="30"/>
      <c r="DE111" s="30"/>
      <c r="DF111" s="30"/>
      <c r="DG111" s="30"/>
      <c r="DH111" s="30"/>
      <c r="DI111" s="30"/>
      <c r="DJ111" s="30"/>
      <c r="DK111" s="30"/>
      <c r="DL111" s="30"/>
      <c r="DM111" s="30"/>
      <c r="DN111" s="30"/>
      <c r="DO111" s="30"/>
      <c r="DP111" s="30"/>
      <c r="DQ111" s="30"/>
      <c r="DR111" s="30"/>
      <c r="DS111" s="30"/>
      <c r="DT111" s="30"/>
      <c r="DU111" s="30"/>
      <c r="DV111" s="30"/>
      <c r="DW111" s="30"/>
      <c r="DX111" s="30"/>
      <c r="DY111" s="30"/>
      <c r="DZ111" s="30"/>
      <c r="EA111" s="30"/>
      <c r="EB111" s="30"/>
      <c r="EC111" s="30"/>
      <c r="ED111" s="30"/>
      <c r="EE111" s="30"/>
      <c r="EF111" s="30"/>
      <c r="EG111" s="30"/>
      <c r="EH111" s="30"/>
      <c r="EI111" s="30"/>
      <c r="EJ111" s="30"/>
      <c r="EK111" s="30"/>
      <c r="EL111" s="30"/>
      <c r="EM111" s="30"/>
      <c r="EN111" s="30"/>
      <c r="EO111" s="30"/>
      <c r="EP111" s="30"/>
      <c r="EQ111" s="30"/>
      <c r="ER111" s="30"/>
      <c r="ES111" s="30"/>
      <c r="ET111" s="30"/>
      <c r="EU111" s="30"/>
      <c r="EV111" s="30"/>
      <c r="EW111" s="30"/>
      <c r="EX111" s="30"/>
      <c r="EY111" s="30"/>
      <c r="EZ111" s="30"/>
      <c r="FA111" s="30"/>
      <c r="FB111" s="30"/>
      <c r="FC111" s="30"/>
      <c r="FD111" s="30"/>
      <c r="FE111" s="30"/>
      <c r="FF111" s="30"/>
      <c r="FG111" s="30"/>
      <c r="FH111" s="30"/>
      <c r="FI111" s="30"/>
      <c r="FJ111" s="30"/>
      <c r="FK111" s="30"/>
      <c r="FL111" s="30"/>
      <c r="FM111" s="30"/>
      <c r="FN111" s="30"/>
      <c r="FO111" s="30"/>
      <c r="FP111" s="30"/>
      <c r="FQ111" s="30"/>
      <c r="FR111" s="30"/>
      <c r="FS111" s="30"/>
      <c r="FT111" s="30"/>
      <c r="FU111" s="30"/>
      <c r="FV111" s="30"/>
      <c r="FW111" s="30"/>
      <c r="FX111" s="30"/>
      <c r="FY111" s="30"/>
      <c r="FZ111" s="30"/>
      <c r="GA111" s="30"/>
      <c r="GB111" s="30"/>
      <c r="GC111" s="30"/>
      <c r="GD111" s="30"/>
      <c r="GE111" s="30"/>
      <c r="GF111" s="30"/>
      <c r="GG111" s="30"/>
      <c r="GH111" s="30"/>
      <c r="GI111" s="30"/>
      <c r="GJ111" s="30"/>
      <c r="GK111" s="30"/>
      <c r="GL111" s="30"/>
      <c r="GM111" s="30"/>
      <c r="GN111" s="30"/>
      <c r="GO111" s="30"/>
      <c r="GP111" s="30"/>
      <c r="GQ111" s="30"/>
      <c r="GR111" s="30"/>
      <c r="GS111" s="30"/>
      <c r="GT111" s="30"/>
      <c r="GU111" s="30"/>
      <c r="GV111" s="30"/>
      <c r="GW111" s="30"/>
      <c r="GX111" s="30"/>
      <c r="GY111" s="30"/>
      <c r="GZ111" s="30"/>
      <c r="HA111" s="30"/>
      <c r="HB111" s="30"/>
      <c r="HC111" s="30"/>
      <c r="HD111" s="30"/>
      <c r="HE111" s="30"/>
      <c r="HF111" s="30"/>
      <c r="HG111" s="30"/>
      <c r="HH111" s="30"/>
      <c r="HI111" s="30"/>
      <c r="HJ111" s="30"/>
      <c r="HK111" s="30"/>
      <c r="HL111" s="30"/>
      <c r="HM111" s="30"/>
      <c r="HN111" s="30"/>
      <c r="HO111" s="30"/>
      <c r="HP111" s="30"/>
      <c r="HQ111" s="30"/>
      <c r="HR111" s="30"/>
      <c r="HS111" s="30"/>
      <c r="HT111" s="30"/>
      <c r="HU111" s="30"/>
      <c r="HV111" s="30"/>
      <c r="HW111" s="30"/>
      <c r="HX111" s="30"/>
      <c r="HY111" s="30"/>
      <c r="HZ111" s="30"/>
      <c r="IA111" s="30"/>
      <c r="IB111" s="30"/>
      <c r="IC111" s="30"/>
      <c r="ID111" s="30"/>
      <c r="IE111" s="30"/>
      <c r="IF111" s="30"/>
      <c r="IG111" s="30"/>
      <c r="IH111" s="30"/>
      <c r="II111" s="30"/>
      <c r="IJ111" s="30"/>
      <c r="IK111" s="30"/>
      <c r="IL111" s="30"/>
      <c r="IM111" s="30"/>
      <c r="IN111" s="30"/>
      <c r="IO111" s="30"/>
      <c r="IP111" s="30"/>
      <c r="IQ111" s="30"/>
      <c r="IR111" s="30"/>
      <c r="IS111" s="30"/>
      <c r="IT111" s="30"/>
      <c r="IU111" s="30"/>
    </row>
    <row r="112" spans="1:255">
      <c r="A112" s="30" t="s">
        <v>2175</v>
      </c>
      <c r="B112" s="30" t="s">
        <v>480</v>
      </c>
      <c r="C112" s="316">
        <f>C114-SUM(C100:C110)</f>
        <v>204386300.1018374</v>
      </c>
      <c r="D112" s="316"/>
      <c r="E112" s="30"/>
      <c r="F112" s="30"/>
      <c r="G112" s="30"/>
      <c r="H112" s="30"/>
      <c r="I112" s="30"/>
      <c r="J112" s="30"/>
      <c r="K112" s="30"/>
      <c r="L112" s="30"/>
      <c r="M112" s="30"/>
      <c r="N112" s="30"/>
      <c r="O112" s="30"/>
      <c r="P112" s="30"/>
      <c r="Q112" s="30"/>
      <c r="R112" s="30"/>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c r="BZ112" s="30"/>
      <c r="CA112" s="30"/>
      <c r="CB112" s="30"/>
      <c r="CC112" s="30"/>
      <c r="CD112" s="30"/>
      <c r="CE112" s="30"/>
      <c r="CF112" s="30"/>
      <c r="CG112" s="30"/>
      <c r="CH112" s="30"/>
      <c r="CI112" s="30"/>
      <c r="CJ112" s="30"/>
      <c r="CK112" s="30"/>
      <c r="CL112" s="30"/>
      <c r="CM112" s="30"/>
      <c r="CN112" s="30"/>
      <c r="CO112" s="30"/>
      <c r="CP112" s="30"/>
      <c r="CQ112" s="30"/>
      <c r="CR112" s="30"/>
      <c r="CS112" s="30"/>
      <c r="CT112" s="30"/>
      <c r="CU112" s="30"/>
      <c r="CV112" s="30"/>
      <c r="CW112" s="30"/>
      <c r="CX112" s="30"/>
      <c r="CY112" s="30"/>
      <c r="CZ112" s="30"/>
      <c r="DA112" s="30"/>
      <c r="DB112" s="30"/>
      <c r="DC112" s="30"/>
      <c r="DD112" s="30"/>
      <c r="DE112" s="30"/>
      <c r="DF112" s="30"/>
      <c r="DG112" s="30"/>
      <c r="DH112" s="30"/>
      <c r="DI112" s="30"/>
      <c r="DJ112" s="30"/>
      <c r="DK112" s="30"/>
      <c r="DL112" s="30"/>
      <c r="DM112" s="30"/>
      <c r="DN112" s="30"/>
      <c r="DO112" s="30"/>
      <c r="DP112" s="30"/>
      <c r="DQ112" s="30"/>
      <c r="DR112" s="30"/>
      <c r="DS112" s="30"/>
      <c r="DT112" s="30"/>
      <c r="DU112" s="30"/>
      <c r="DV112" s="30"/>
      <c r="DW112" s="30"/>
      <c r="DX112" s="30"/>
      <c r="DY112" s="30"/>
      <c r="DZ112" s="30"/>
      <c r="EA112" s="30"/>
      <c r="EB112" s="30"/>
      <c r="EC112" s="30"/>
      <c r="ED112" s="30"/>
      <c r="EE112" s="30"/>
      <c r="EF112" s="30"/>
      <c r="EG112" s="30"/>
      <c r="EH112" s="30"/>
      <c r="EI112" s="30"/>
      <c r="EJ112" s="30"/>
      <c r="EK112" s="30"/>
      <c r="EL112" s="30"/>
      <c r="EM112" s="30"/>
      <c r="EN112" s="30"/>
      <c r="EO112" s="30"/>
      <c r="EP112" s="30"/>
      <c r="EQ112" s="30"/>
      <c r="ER112" s="30"/>
      <c r="ES112" s="30"/>
      <c r="ET112" s="30"/>
      <c r="EU112" s="30"/>
      <c r="EV112" s="30"/>
      <c r="EW112" s="30"/>
      <c r="EX112" s="30"/>
      <c r="EY112" s="30"/>
      <c r="EZ112" s="30"/>
      <c r="FA112" s="30"/>
      <c r="FB112" s="30"/>
      <c r="FC112" s="30"/>
      <c r="FD112" s="30"/>
      <c r="FE112" s="30"/>
      <c r="FF112" s="30"/>
      <c r="FG112" s="30"/>
      <c r="FH112" s="30"/>
      <c r="FI112" s="30"/>
      <c r="FJ112" s="30"/>
      <c r="FK112" s="30"/>
      <c r="FL112" s="30"/>
      <c r="FM112" s="30"/>
      <c r="FN112" s="30"/>
      <c r="FO112" s="30"/>
      <c r="FP112" s="30"/>
      <c r="FQ112" s="30"/>
      <c r="FR112" s="30"/>
      <c r="FS112" s="30"/>
      <c r="FT112" s="30"/>
      <c r="FU112" s="30"/>
      <c r="FV112" s="30"/>
      <c r="FW112" s="30"/>
      <c r="FX112" s="30"/>
      <c r="FY112" s="30"/>
      <c r="FZ112" s="30"/>
      <c r="GA112" s="30"/>
      <c r="GB112" s="30"/>
      <c r="GC112" s="30"/>
      <c r="GD112" s="30"/>
      <c r="GE112" s="30"/>
      <c r="GF112" s="30"/>
      <c r="GG112" s="30"/>
      <c r="GH112" s="30"/>
      <c r="GI112" s="30"/>
      <c r="GJ112" s="30"/>
      <c r="GK112" s="30"/>
      <c r="GL112" s="30"/>
      <c r="GM112" s="30"/>
      <c r="GN112" s="30"/>
      <c r="GO112" s="30"/>
      <c r="GP112" s="30"/>
      <c r="GQ112" s="30"/>
      <c r="GR112" s="30"/>
      <c r="GS112" s="30"/>
      <c r="GT112" s="30"/>
      <c r="GU112" s="30"/>
      <c r="GV112" s="30"/>
      <c r="GW112" s="30"/>
      <c r="GX112" s="30"/>
      <c r="GY112" s="30"/>
      <c r="GZ112" s="30"/>
      <c r="HA112" s="30"/>
      <c r="HB112" s="30"/>
      <c r="HC112" s="30"/>
      <c r="HD112" s="30"/>
      <c r="HE112" s="30"/>
      <c r="HF112" s="30"/>
      <c r="HG112" s="30"/>
      <c r="HH112" s="30"/>
      <c r="HI112" s="30"/>
      <c r="HJ112" s="30"/>
      <c r="HK112" s="30"/>
      <c r="HL112" s="30"/>
      <c r="HM112" s="30"/>
      <c r="HN112" s="30"/>
      <c r="HO112" s="30"/>
      <c r="HP112" s="30"/>
      <c r="HQ112" s="30"/>
      <c r="HR112" s="30"/>
      <c r="HS112" s="30"/>
      <c r="HT112" s="30"/>
      <c r="HU112" s="30"/>
      <c r="HV112" s="30"/>
      <c r="HW112" s="30"/>
      <c r="HX112" s="30"/>
      <c r="HY112" s="30"/>
      <c r="HZ112" s="30"/>
      <c r="IA112" s="30"/>
      <c r="IB112" s="30"/>
      <c r="IC112" s="30"/>
      <c r="ID112" s="30"/>
      <c r="IE112" s="30"/>
      <c r="IF112" s="30"/>
      <c r="IG112" s="30"/>
      <c r="IH112" s="30"/>
      <c r="II112" s="30"/>
      <c r="IJ112" s="30"/>
      <c r="IK112" s="30"/>
      <c r="IL112" s="30"/>
      <c r="IM112" s="30"/>
      <c r="IN112" s="30"/>
      <c r="IO112" s="30"/>
      <c r="IP112" s="30"/>
      <c r="IQ112" s="30"/>
      <c r="IR112" s="30"/>
      <c r="IS112" s="30"/>
      <c r="IT112" s="30"/>
      <c r="IU112" s="30"/>
    </row>
    <row r="113" spans="1:255">
      <c r="A113" s="30"/>
      <c r="B113" s="30"/>
      <c r="C113" s="30"/>
      <c r="D113" s="30"/>
      <c r="E113" s="30"/>
      <c r="F113" s="30"/>
      <c r="G113" s="30"/>
      <c r="H113" s="30"/>
      <c r="I113" s="30"/>
      <c r="J113" s="30"/>
      <c r="K113" s="30"/>
      <c r="L113" s="30"/>
      <c r="M113" s="30"/>
      <c r="N113" s="30"/>
      <c r="O113" s="30"/>
      <c r="P113" s="30"/>
      <c r="Q113" s="30"/>
      <c r="R113" s="30"/>
      <c r="S113" s="30"/>
      <c r="T113" s="30"/>
      <c r="U113" s="30"/>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0"/>
      <c r="CA113" s="30"/>
      <c r="CB113" s="30"/>
      <c r="CC113" s="30"/>
      <c r="CD113" s="30"/>
      <c r="CE113" s="30"/>
      <c r="CF113" s="30"/>
      <c r="CG113" s="30"/>
      <c r="CH113" s="30"/>
      <c r="CI113" s="30"/>
      <c r="CJ113" s="30"/>
      <c r="CK113" s="30"/>
      <c r="CL113" s="30"/>
      <c r="CM113" s="30"/>
      <c r="CN113" s="30"/>
      <c r="CO113" s="30"/>
      <c r="CP113" s="30"/>
      <c r="CQ113" s="30"/>
      <c r="CR113" s="30"/>
      <c r="CS113" s="30"/>
      <c r="CT113" s="30"/>
      <c r="CU113" s="30"/>
      <c r="CV113" s="30"/>
      <c r="CW113" s="30"/>
      <c r="CX113" s="30"/>
      <c r="CY113" s="30"/>
      <c r="CZ113" s="30"/>
      <c r="DA113" s="30"/>
      <c r="DB113" s="30"/>
      <c r="DC113" s="30"/>
      <c r="DD113" s="30"/>
      <c r="DE113" s="30"/>
      <c r="DF113" s="30"/>
      <c r="DG113" s="30"/>
      <c r="DH113" s="30"/>
      <c r="DI113" s="30"/>
      <c r="DJ113" s="30"/>
      <c r="DK113" s="30"/>
      <c r="DL113" s="30"/>
      <c r="DM113" s="30"/>
      <c r="DN113" s="30"/>
      <c r="DO113" s="30"/>
      <c r="DP113" s="30"/>
      <c r="DQ113" s="30"/>
      <c r="DR113" s="30"/>
      <c r="DS113" s="30"/>
      <c r="DT113" s="30"/>
      <c r="DU113" s="30"/>
      <c r="DV113" s="30"/>
      <c r="DW113" s="30"/>
      <c r="DX113" s="30"/>
      <c r="DY113" s="30"/>
      <c r="DZ113" s="30"/>
      <c r="EA113" s="30"/>
      <c r="EB113" s="30"/>
      <c r="EC113" s="30"/>
      <c r="ED113" s="30"/>
      <c r="EE113" s="30"/>
      <c r="EF113" s="30"/>
      <c r="EG113" s="30"/>
      <c r="EH113" s="30"/>
      <c r="EI113" s="30"/>
      <c r="EJ113" s="30"/>
      <c r="EK113" s="30"/>
      <c r="EL113" s="30"/>
      <c r="EM113" s="30"/>
      <c r="EN113" s="30"/>
      <c r="EO113" s="30"/>
      <c r="EP113" s="30"/>
      <c r="EQ113" s="30"/>
      <c r="ER113" s="30"/>
      <c r="ES113" s="30"/>
      <c r="ET113" s="30"/>
      <c r="EU113" s="30"/>
      <c r="EV113" s="30"/>
      <c r="EW113" s="30"/>
      <c r="EX113" s="30"/>
      <c r="EY113" s="30"/>
      <c r="EZ113" s="30"/>
      <c r="FA113" s="30"/>
      <c r="FB113" s="30"/>
      <c r="FC113" s="30"/>
      <c r="FD113" s="30"/>
      <c r="FE113" s="30"/>
      <c r="FF113" s="30"/>
      <c r="FG113" s="30"/>
      <c r="FH113" s="30"/>
      <c r="FI113" s="30"/>
      <c r="FJ113" s="30"/>
      <c r="FK113" s="30"/>
      <c r="FL113" s="30"/>
      <c r="FM113" s="30"/>
      <c r="FN113" s="30"/>
      <c r="FO113" s="30"/>
      <c r="FP113" s="30"/>
      <c r="FQ113" s="30"/>
      <c r="FR113" s="30"/>
      <c r="FS113" s="30"/>
      <c r="FT113" s="30"/>
      <c r="FU113" s="30"/>
      <c r="FV113" s="30"/>
      <c r="FW113" s="30"/>
      <c r="FX113" s="30"/>
      <c r="FY113" s="30"/>
      <c r="FZ113" s="30"/>
      <c r="GA113" s="30"/>
      <c r="GB113" s="30"/>
      <c r="GC113" s="30"/>
      <c r="GD113" s="30"/>
      <c r="GE113" s="30"/>
      <c r="GF113" s="30"/>
      <c r="GG113" s="30"/>
      <c r="GH113" s="30"/>
      <c r="GI113" s="30"/>
      <c r="GJ113" s="30"/>
      <c r="GK113" s="30"/>
      <c r="GL113" s="30"/>
      <c r="GM113" s="30"/>
      <c r="GN113" s="30"/>
      <c r="GO113" s="30"/>
      <c r="GP113" s="30"/>
      <c r="GQ113" s="30"/>
      <c r="GR113" s="30"/>
      <c r="GS113" s="30"/>
      <c r="GT113" s="30"/>
      <c r="GU113" s="30"/>
      <c r="GV113" s="30"/>
      <c r="GW113" s="30"/>
      <c r="GX113" s="30"/>
      <c r="GY113" s="30"/>
      <c r="GZ113" s="30"/>
      <c r="HA113" s="30"/>
      <c r="HB113" s="30"/>
      <c r="HC113" s="30"/>
      <c r="HD113" s="30"/>
      <c r="HE113" s="30"/>
      <c r="HF113" s="30"/>
      <c r="HG113" s="30"/>
      <c r="HH113" s="30"/>
      <c r="HI113" s="30"/>
      <c r="HJ113" s="30"/>
      <c r="HK113" s="30"/>
      <c r="HL113" s="30"/>
      <c r="HM113" s="30"/>
      <c r="HN113" s="30"/>
      <c r="HO113" s="30"/>
      <c r="HP113" s="30"/>
      <c r="HQ113" s="30"/>
      <c r="HR113" s="30"/>
      <c r="HS113" s="30"/>
      <c r="HT113" s="30"/>
      <c r="HU113" s="30"/>
      <c r="HV113" s="30"/>
      <c r="HW113" s="30"/>
      <c r="HX113" s="30"/>
      <c r="HY113" s="30"/>
      <c r="HZ113" s="30"/>
      <c r="IA113" s="30"/>
      <c r="IB113" s="30"/>
      <c r="IC113" s="30"/>
      <c r="ID113" s="30"/>
      <c r="IE113" s="30"/>
      <c r="IF113" s="30"/>
      <c r="IG113" s="30"/>
      <c r="IH113" s="30"/>
      <c r="II113" s="30"/>
      <c r="IJ113" s="30"/>
      <c r="IK113" s="30"/>
      <c r="IL113" s="30"/>
      <c r="IM113" s="30"/>
      <c r="IN113" s="30"/>
      <c r="IO113" s="30"/>
      <c r="IP113" s="30"/>
      <c r="IQ113" s="30"/>
      <c r="IR113" s="30"/>
      <c r="IS113" s="30"/>
      <c r="IT113" s="30"/>
      <c r="IU113" s="30"/>
    </row>
    <row r="114" spans="1:255">
      <c r="A114" s="30" t="s">
        <v>2026</v>
      </c>
      <c r="B114" s="30" t="s">
        <v>480</v>
      </c>
      <c r="C114" s="254">
        <f>C94</f>
        <v>1002781032.1700001</v>
      </c>
      <c r="D114" s="254"/>
      <c r="E114" s="30"/>
      <c r="F114" s="30"/>
      <c r="G114" s="30"/>
      <c r="H114" s="30"/>
      <c r="I114" s="30"/>
      <c r="J114" s="30"/>
      <c r="K114" s="30"/>
      <c r="L114" s="30"/>
      <c r="M114" s="30"/>
      <c r="N114" s="30"/>
      <c r="O114" s="30"/>
      <c r="P114" s="30"/>
      <c r="Q114" s="30"/>
      <c r="R114" s="30"/>
      <c r="S114" s="30"/>
      <c r="T114" s="30"/>
      <c r="U114" s="30"/>
      <c r="V114" s="30"/>
      <c r="W114" s="30"/>
      <c r="X114" s="30"/>
      <c r="Y114" s="30"/>
      <c r="Z114" s="30"/>
      <c r="AA114" s="30"/>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30"/>
      <c r="BL114" s="30"/>
      <c r="BM114" s="30"/>
      <c r="BN114" s="30"/>
      <c r="BO114" s="30"/>
      <c r="BP114" s="30"/>
      <c r="BQ114" s="30"/>
      <c r="BR114" s="30"/>
      <c r="BS114" s="30"/>
      <c r="BT114" s="30"/>
      <c r="BU114" s="30"/>
      <c r="BV114" s="30"/>
      <c r="BW114" s="30"/>
      <c r="BX114" s="30"/>
      <c r="BY114" s="30"/>
      <c r="BZ114" s="30"/>
      <c r="CA114" s="30"/>
      <c r="CB114" s="30"/>
      <c r="CC114" s="30"/>
      <c r="CD114" s="30"/>
      <c r="CE114" s="30"/>
      <c r="CF114" s="30"/>
      <c r="CG114" s="30"/>
      <c r="CH114" s="30"/>
      <c r="CI114" s="30"/>
      <c r="CJ114" s="30"/>
      <c r="CK114" s="30"/>
      <c r="CL114" s="30"/>
      <c r="CM114" s="30"/>
      <c r="CN114" s="30"/>
      <c r="CO114" s="30"/>
      <c r="CP114" s="30"/>
      <c r="CQ114" s="30"/>
      <c r="CR114" s="30"/>
      <c r="CS114" s="30"/>
      <c r="CT114" s="30"/>
      <c r="CU114" s="30"/>
      <c r="CV114" s="30"/>
      <c r="CW114" s="30"/>
      <c r="CX114" s="30"/>
      <c r="CY114" s="30"/>
      <c r="CZ114" s="30"/>
      <c r="DA114" s="30"/>
      <c r="DB114" s="30"/>
      <c r="DC114" s="30"/>
      <c r="DD114" s="30"/>
      <c r="DE114" s="30"/>
      <c r="DF114" s="30"/>
      <c r="DG114" s="30"/>
      <c r="DH114" s="30"/>
      <c r="DI114" s="30"/>
      <c r="DJ114" s="30"/>
      <c r="DK114" s="30"/>
      <c r="DL114" s="30"/>
      <c r="DM114" s="30"/>
      <c r="DN114" s="30"/>
      <c r="DO114" s="30"/>
      <c r="DP114" s="30"/>
      <c r="DQ114" s="30"/>
      <c r="DR114" s="30"/>
      <c r="DS114" s="30"/>
      <c r="DT114" s="30"/>
      <c r="DU114" s="30"/>
      <c r="DV114" s="30"/>
      <c r="DW114" s="30"/>
      <c r="DX114" s="30"/>
      <c r="DY114" s="30"/>
      <c r="DZ114" s="30"/>
      <c r="EA114" s="30"/>
      <c r="EB114" s="30"/>
      <c r="EC114" s="30"/>
      <c r="ED114" s="30"/>
      <c r="EE114" s="30"/>
      <c r="EF114" s="30"/>
      <c r="EG114" s="30"/>
      <c r="EH114" s="30"/>
      <c r="EI114" s="30"/>
      <c r="EJ114" s="30"/>
      <c r="EK114" s="30"/>
      <c r="EL114" s="30"/>
      <c r="EM114" s="30"/>
      <c r="EN114" s="30"/>
      <c r="EO114" s="30"/>
      <c r="EP114" s="30"/>
      <c r="EQ114" s="30"/>
      <c r="ER114" s="30"/>
      <c r="ES114" s="30"/>
      <c r="ET114" s="30"/>
      <c r="EU114" s="30"/>
      <c r="EV114" s="30"/>
      <c r="EW114" s="30"/>
      <c r="EX114" s="30"/>
      <c r="EY114" s="30"/>
      <c r="EZ114" s="30"/>
      <c r="FA114" s="30"/>
      <c r="FB114" s="30"/>
      <c r="FC114" s="30"/>
      <c r="FD114" s="30"/>
      <c r="FE114" s="30"/>
      <c r="FF114" s="30"/>
      <c r="FG114" s="30"/>
      <c r="FH114" s="30"/>
      <c r="FI114" s="30"/>
      <c r="FJ114" s="30"/>
      <c r="FK114" s="30"/>
      <c r="FL114" s="30"/>
      <c r="FM114" s="30"/>
      <c r="FN114" s="30"/>
      <c r="FO114" s="30"/>
      <c r="FP114" s="30"/>
      <c r="FQ114" s="30"/>
      <c r="FR114" s="30"/>
      <c r="FS114" s="30"/>
      <c r="FT114" s="30"/>
      <c r="FU114" s="30"/>
      <c r="FV114" s="30"/>
      <c r="FW114" s="30"/>
      <c r="FX114" s="30"/>
      <c r="FY114" s="30"/>
      <c r="FZ114" s="30"/>
      <c r="GA114" s="30"/>
      <c r="GB114" s="30"/>
      <c r="GC114" s="30"/>
      <c r="GD114" s="30"/>
      <c r="GE114" s="30"/>
      <c r="GF114" s="30"/>
      <c r="GG114" s="30"/>
      <c r="GH114" s="30"/>
      <c r="GI114" s="30"/>
      <c r="GJ114" s="30"/>
      <c r="GK114" s="30"/>
      <c r="GL114" s="30"/>
      <c r="GM114" s="30"/>
      <c r="GN114" s="30"/>
      <c r="GO114" s="30"/>
      <c r="GP114" s="30"/>
      <c r="GQ114" s="30"/>
      <c r="GR114" s="30"/>
      <c r="GS114" s="30"/>
      <c r="GT114" s="30"/>
      <c r="GU114" s="30"/>
      <c r="GV114" s="30"/>
      <c r="GW114" s="30"/>
      <c r="GX114" s="30"/>
      <c r="GY114" s="30"/>
      <c r="GZ114" s="30"/>
      <c r="HA114" s="30"/>
      <c r="HB114" s="30"/>
      <c r="HC114" s="30"/>
      <c r="HD114" s="30"/>
      <c r="HE114" s="30"/>
      <c r="HF114" s="30"/>
      <c r="HG114" s="30"/>
      <c r="HH114" s="30"/>
      <c r="HI114" s="30"/>
      <c r="HJ114" s="30"/>
      <c r="HK114" s="30"/>
      <c r="HL114" s="30"/>
      <c r="HM114" s="30"/>
      <c r="HN114" s="30"/>
      <c r="HO114" s="30"/>
      <c r="HP114" s="30"/>
      <c r="HQ114" s="30"/>
      <c r="HR114" s="30"/>
      <c r="HS114" s="30"/>
      <c r="HT114" s="30"/>
      <c r="HU114" s="30"/>
      <c r="HV114" s="30"/>
      <c r="HW114" s="30"/>
      <c r="HX114" s="30"/>
      <c r="HY114" s="30"/>
      <c r="HZ114" s="30"/>
      <c r="IA114" s="30"/>
      <c r="IB114" s="30"/>
      <c r="IC114" s="30"/>
      <c r="ID114" s="30"/>
      <c r="IE114" s="30"/>
      <c r="IF114" s="30"/>
      <c r="IG114" s="30"/>
      <c r="IH114" s="30"/>
      <c r="II114" s="30"/>
      <c r="IJ114" s="30"/>
      <c r="IK114" s="30"/>
      <c r="IL114" s="30"/>
      <c r="IM114" s="30"/>
      <c r="IN114" s="30"/>
      <c r="IO114" s="30"/>
      <c r="IP114" s="30"/>
      <c r="IQ114" s="30"/>
      <c r="IR114" s="30"/>
      <c r="IS114" s="30"/>
      <c r="IT114" s="30"/>
      <c r="IU114" s="30"/>
    </row>
    <row r="115" spans="1:255">
      <c r="A115" s="30"/>
      <c r="B115" s="30"/>
      <c r="C115" s="30"/>
      <c r="D115" s="30"/>
      <c r="E115" s="30"/>
      <c r="F115" s="30"/>
      <c r="G115" s="30"/>
      <c r="H115" s="30"/>
      <c r="I115" s="30"/>
      <c r="J115" s="30"/>
      <c r="K115" s="30"/>
      <c r="L115" s="30"/>
      <c r="M115" s="30"/>
      <c r="N115" s="30"/>
      <c r="O115" s="30"/>
      <c r="P115" s="30"/>
      <c r="Q115" s="30"/>
      <c r="R115" s="30"/>
      <c r="S115" s="30"/>
      <c r="T115" s="30"/>
      <c r="U115" s="30"/>
      <c r="V115" s="30"/>
      <c r="W115" s="30"/>
      <c r="X115" s="30"/>
      <c r="Y115" s="30"/>
      <c r="Z115" s="30"/>
      <c r="AA115" s="30"/>
      <c r="AB115" s="30"/>
      <c r="AC115" s="30"/>
      <c r="AD115" s="30"/>
      <c r="AE115" s="30"/>
      <c r="AF115" s="30"/>
      <c r="AG115" s="30"/>
      <c r="AH115" s="30"/>
      <c r="AI115" s="30"/>
      <c r="AJ115" s="30"/>
      <c r="AK115" s="30"/>
      <c r="AL115" s="30"/>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30"/>
      <c r="BK115" s="30"/>
      <c r="BL115" s="30"/>
      <c r="BM115" s="30"/>
      <c r="BN115" s="30"/>
      <c r="BO115" s="30"/>
      <c r="BP115" s="30"/>
      <c r="BQ115" s="30"/>
      <c r="BR115" s="30"/>
      <c r="BS115" s="30"/>
      <c r="BT115" s="30"/>
      <c r="BU115" s="30"/>
      <c r="BV115" s="30"/>
      <c r="BW115" s="30"/>
      <c r="BX115" s="30"/>
      <c r="BY115" s="30"/>
      <c r="BZ115" s="30"/>
      <c r="CA115" s="30"/>
      <c r="CB115" s="30"/>
      <c r="CC115" s="30"/>
      <c r="CD115" s="30"/>
      <c r="CE115" s="30"/>
      <c r="CF115" s="30"/>
      <c r="CG115" s="30"/>
      <c r="CH115" s="30"/>
      <c r="CI115" s="30"/>
      <c r="CJ115" s="30"/>
      <c r="CK115" s="30"/>
      <c r="CL115" s="30"/>
      <c r="CM115" s="30"/>
      <c r="CN115" s="30"/>
      <c r="CO115" s="30"/>
      <c r="CP115" s="30"/>
      <c r="CQ115" s="30"/>
      <c r="CR115" s="30"/>
      <c r="CS115" s="30"/>
      <c r="CT115" s="30"/>
      <c r="CU115" s="30"/>
      <c r="CV115" s="30"/>
      <c r="CW115" s="30"/>
      <c r="CX115" s="30"/>
      <c r="CY115" s="30"/>
      <c r="CZ115" s="30"/>
      <c r="DA115" s="30"/>
      <c r="DB115" s="30"/>
      <c r="DC115" s="30"/>
      <c r="DD115" s="30"/>
      <c r="DE115" s="30"/>
      <c r="DF115" s="30"/>
      <c r="DG115" s="30"/>
      <c r="DH115" s="30"/>
      <c r="DI115" s="30"/>
      <c r="DJ115" s="30"/>
      <c r="DK115" s="30"/>
      <c r="DL115" s="30"/>
      <c r="DM115" s="30"/>
      <c r="DN115" s="30"/>
      <c r="DO115" s="30"/>
      <c r="DP115" s="30"/>
      <c r="DQ115" s="30"/>
      <c r="DR115" s="30"/>
      <c r="DS115" s="30"/>
      <c r="DT115" s="30"/>
      <c r="DU115" s="30"/>
      <c r="DV115" s="30"/>
      <c r="DW115" s="30"/>
      <c r="DX115" s="30"/>
      <c r="DY115" s="30"/>
      <c r="DZ115" s="30"/>
      <c r="EA115" s="30"/>
      <c r="EB115" s="30"/>
      <c r="EC115" s="30"/>
      <c r="ED115" s="30"/>
      <c r="EE115" s="30"/>
      <c r="EF115" s="30"/>
      <c r="EG115" s="30"/>
      <c r="EH115" s="30"/>
      <c r="EI115" s="30"/>
      <c r="EJ115" s="30"/>
      <c r="EK115" s="30"/>
      <c r="EL115" s="30"/>
      <c r="EM115" s="30"/>
      <c r="EN115" s="30"/>
      <c r="EO115" s="30"/>
      <c r="EP115" s="30"/>
      <c r="EQ115" s="30"/>
      <c r="ER115" s="30"/>
      <c r="ES115" s="30"/>
      <c r="ET115" s="30"/>
      <c r="EU115" s="30"/>
      <c r="EV115" s="30"/>
      <c r="EW115" s="30"/>
      <c r="EX115" s="30"/>
      <c r="EY115" s="30"/>
      <c r="EZ115" s="30"/>
      <c r="FA115" s="30"/>
      <c r="FB115" s="30"/>
      <c r="FC115" s="30"/>
      <c r="FD115" s="30"/>
      <c r="FE115" s="30"/>
      <c r="FF115" s="30"/>
      <c r="FG115" s="30"/>
      <c r="FH115" s="30"/>
      <c r="FI115" s="30"/>
      <c r="FJ115" s="30"/>
      <c r="FK115" s="30"/>
      <c r="FL115" s="30"/>
      <c r="FM115" s="30"/>
      <c r="FN115" s="30"/>
      <c r="FO115" s="30"/>
      <c r="FP115" s="30"/>
      <c r="FQ115" s="30"/>
      <c r="FR115" s="30"/>
      <c r="FS115" s="30"/>
      <c r="FT115" s="30"/>
      <c r="FU115" s="30"/>
      <c r="FV115" s="30"/>
      <c r="FW115" s="30"/>
      <c r="FX115" s="30"/>
      <c r="FY115" s="30"/>
      <c r="FZ115" s="30"/>
      <c r="GA115" s="30"/>
      <c r="GB115" s="30"/>
      <c r="GC115" s="30"/>
      <c r="GD115" s="30"/>
      <c r="GE115" s="30"/>
      <c r="GF115" s="30"/>
      <c r="GG115" s="30"/>
      <c r="GH115" s="30"/>
      <c r="GI115" s="30"/>
      <c r="GJ115" s="30"/>
      <c r="GK115" s="30"/>
      <c r="GL115" s="30"/>
      <c r="GM115" s="30"/>
      <c r="GN115" s="30"/>
      <c r="GO115" s="30"/>
      <c r="GP115" s="30"/>
      <c r="GQ115" s="30"/>
      <c r="GR115" s="30"/>
      <c r="GS115" s="30"/>
      <c r="GT115" s="30"/>
      <c r="GU115" s="30"/>
      <c r="GV115" s="30"/>
      <c r="GW115" s="30"/>
      <c r="GX115" s="30"/>
      <c r="GY115" s="30"/>
      <c r="GZ115" s="30"/>
      <c r="HA115" s="30"/>
      <c r="HB115" s="30"/>
      <c r="HC115" s="30"/>
      <c r="HD115" s="30"/>
      <c r="HE115" s="30"/>
      <c r="HF115" s="30"/>
      <c r="HG115" s="30"/>
      <c r="HH115" s="30"/>
      <c r="HI115" s="30"/>
      <c r="HJ115" s="30"/>
      <c r="HK115" s="30"/>
      <c r="HL115" s="30"/>
      <c r="HM115" s="30"/>
      <c r="HN115" s="30"/>
      <c r="HO115" s="30"/>
      <c r="HP115" s="30"/>
      <c r="HQ115" s="30"/>
      <c r="HR115" s="30"/>
      <c r="HS115" s="30"/>
      <c r="HT115" s="30"/>
      <c r="HU115" s="30"/>
      <c r="HV115" s="30"/>
      <c r="HW115" s="30"/>
      <c r="HX115" s="30"/>
      <c r="HY115" s="30"/>
      <c r="HZ115" s="30"/>
      <c r="IA115" s="30"/>
      <c r="IB115" s="30"/>
      <c r="IC115" s="30"/>
      <c r="ID115" s="30"/>
      <c r="IE115" s="30"/>
      <c r="IF115" s="30"/>
      <c r="IG115" s="30"/>
      <c r="IH115" s="30"/>
      <c r="II115" s="30"/>
      <c r="IJ115" s="30"/>
      <c r="IK115" s="30"/>
      <c r="IL115" s="30"/>
      <c r="IM115" s="30"/>
      <c r="IN115" s="30"/>
      <c r="IO115" s="30"/>
      <c r="IP115" s="30"/>
      <c r="IQ115" s="30"/>
      <c r="IR115" s="30"/>
      <c r="IS115" s="30"/>
      <c r="IT115" s="30"/>
      <c r="IU115" s="30"/>
    </row>
    <row r="116" spans="1:255" ht="15.75">
      <c r="A116" s="480" t="s">
        <v>2176</v>
      </c>
      <c r="B116" s="480"/>
      <c r="C116" s="480"/>
      <c r="D116" s="480"/>
      <c r="E116" s="30"/>
      <c r="F116" s="30"/>
      <c r="G116" s="30"/>
      <c r="H116" s="30"/>
      <c r="I116" s="30"/>
      <c r="J116" s="30"/>
      <c r="K116" s="30"/>
      <c r="L116" s="30"/>
      <c r="M116" s="30"/>
      <c r="N116" s="30"/>
      <c r="O116" s="30"/>
      <c r="P116" s="30"/>
      <c r="Q116" s="30"/>
      <c r="R116" s="30"/>
      <c r="S116" s="30"/>
      <c r="T116" s="30"/>
      <c r="U116" s="30"/>
      <c r="V116" s="30"/>
      <c r="W116" s="30"/>
      <c r="X116" s="30"/>
      <c r="Y116" s="30"/>
      <c r="Z116" s="30"/>
      <c r="AA116" s="30"/>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30"/>
      <c r="BL116" s="30"/>
      <c r="BM116" s="30"/>
      <c r="BN116" s="30"/>
      <c r="BO116" s="30"/>
      <c r="BP116" s="30"/>
      <c r="BQ116" s="30"/>
      <c r="BR116" s="30"/>
      <c r="BS116" s="30"/>
      <c r="BT116" s="30"/>
      <c r="BU116" s="30"/>
      <c r="BV116" s="30"/>
      <c r="BW116" s="30"/>
      <c r="BX116" s="30"/>
      <c r="BY116" s="30"/>
      <c r="BZ116" s="30"/>
      <c r="CA116" s="30"/>
      <c r="CB116" s="30"/>
      <c r="CC116" s="30"/>
      <c r="CD116" s="30"/>
      <c r="CE116" s="30"/>
      <c r="CF116" s="30"/>
      <c r="CG116" s="30"/>
      <c r="CH116" s="30"/>
      <c r="CI116" s="30"/>
      <c r="CJ116" s="30"/>
      <c r="CK116" s="30"/>
      <c r="CL116" s="30"/>
      <c r="CM116" s="30"/>
      <c r="CN116" s="30"/>
      <c r="CO116" s="30"/>
      <c r="CP116" s="30"/>
      <c r="CQ116" s="30"/>
      <c r="CR116" s="30"/>
      <c r="CS116" s="30"/>
      <c r="CT116" s="30"/>
      <c r="CU116" s="30"/>
      <c r="CV116" s="30"/>
      <c r="CW116" s="30"/>
      <c r="CX116" s="30"/>
      <c r="CY116" s="30"/>
      <c r="CZ116" s="30"/>
      <c r="DA116" s="30"/>
      <c r="DB116" s="30"/>
      <c r="DC116" s="30"/>
      <c r="DD116" s="30"/>
      <c r="DE116" s="30"/>
      <c r="DF116" s="30"/>
      <c r="DG116" s="30"/>
      <c r="DH116" s="30"/>
      <c r="DI116" s="30"/>
      <c r="DJ116" s="30"/>
      <c r="DK116" s="30"/>
      <c r="DL116" s="30"/>
      <c r="DM116" s="30"/>
      <c r="DN116" s="30"/>
      <c r="DO116" s="30"/>
      <c r="DP116" s="30"/>
      <c r="DQ116" s="30"/>
      <c r="DR116" s="30"/>
      <c r="DS116" s="30"/>
      <c r="DT116" s="30"/>
      <c r="DU116" s="30"/>
      <c r="DV116" s="30"/>
      <c r="DW116" s="30"/>
      <c r="DX116" s="30"/>
      <c r="DY116" s="30"/>
      <c r="DZ116" s="30"/>
      <c r="EA116" s="30"/>
      <c r="EB116" s="30"/>
      <c r="EC116" s="30"/>
      <c r="ED116" s="30"/>
      <c r="EE116" s="30"/>
      <c r="EF116" s="30"/>
      <c r="EG116" s="30"/>
      <c r="EH116" s="30"/>
      <c r="EI116" s="30"/>
      <c r="EJ116" s="30"/>
      <c r="EK116" s="30"/>
      <c r="EL116" s="30"/>
      <c r="EM116" s="30"/>
      <c r="EN116" s="30"/>
      <c r="EO116" s="30"/>
      <c r="EP116" s="30"/>
      <c r="EQ116" s="30"/>
      <c r="ER116" s="30"/>
      <c r="ES116" s="30"/>
      <c r="ET116" s="30"/>
      <c r="EU116" s="30"/>
      <c r="EV116" s="30"/>
      <c r="EW116" s="30"/>
      <c r="EX116" s="30"/>
      <c r="EY116" s="30"/>
      <c r="EZ116" s="30"/>
      <c r="FA116" s="30"/>
      <c r="FB116" s="30"/>
      <c r="FC116" s="30"/>
      <c r="FD116" s="30"/>
      <c r="FE116" s="30"/>
      <c r="FF116" s="30"/>
      <c r="FG116" s="30"/>
      <c r="FH116" s="30"/>
      <c r="FI116" s="30"/>
      <c r="FJ116" s="30"/>
      <c r="FK116" s="30"/>
      <c r="FL116" s="30"/>
      <c r="FM116" s="30"/>
      <c r="FN116" s="30"/>
      <c r="FO116" s="30"/>
      <c r="FP116" s="30"/>
      <c r="FQ116" s="30"/>
      <c r="FR116" s="30"/>
      <c r="FS116" s="30"/>
      <c r="FT116" s="30"/>
      <c r="FU116" s="30"/>
      <c r="FV116" s="30"/>
      <c r="FW116" s="30"/>
      <c r="FX116" s="30"/>
      <c r="FY116" s="30"/>
      <c r="FZ116" s="30"/>
      <c r="GA116" s="30"/>
      <c r="GB116" s="30"/>
      <c r="GC116" s="30"/>
      <c r="GD116" s="30"/>
      <c r="GE116" s="30"/>
      <c r="GF116" s="30"/>
      <c r="GG116" s="30"/>
      <c r="GH116" s="30"/>
      <c r="GI116" s="30"/>
      <c r="GJ116" s="30"/>
      <c r="GK116" s="30"/>
      <c r="GL116" s="30"/>
      <c r="GM116" s="30"/>
      <c r="GN116" s="30"/>
      <c r="GO116" s="30"/>
      <c r="GP116" s="30"/>
      <c r="GQ116" s="30"/>
      <c r="GR116" s="30"/>
      <c r="GS116" s="30"/>
      <c r="GT116" s="30"/>
      <c r="GU116" s="30"/>
      <c r="GV116" s="30"/>
      <c r="GW116" s="30"/>
      <c r="GX116" s="30"/>
      <c r="GY116" s="30"/>
      <c r="GZ116" s="30"/>
      <c r="HA116" s="30"/>
      <c r="HB116" s="30"/>
      <c r="HC116" s="30"/>
      <c r="HD116" s="30"/>
      <c r="HE116" s="30"/>
      <c r="HF116" s="30"/>
      <c r="HG116" s="30"/>
      <c r="HH116" s="30"/>
      <c r="HI116" s="30"/>
      <c r="HJ116" s="30"/>
      <c r="HK116" s="30"/>
      <c r="HL116" s="30"/>
      <c r="HM116" s="30"/>
      <c r="HN116" s="30"/>
      <c r="HO116" s="30"/>
      <c r="HP116" s="30"/>
      <c r="HQ116" s="30"/>
      <c r="HR116" s="30"/>
      <c r="HS116" s="30"/>
      <c r="HT116" s="30"/>
      <c r="HU116" s="30"/>
      <c r="HV116" s="30"/>
      <c r="HW116" s="30"/>
      <c r="HX116" s="30"/>
      <c r="HY116" s="30"/>
      <c r="HZ116" s="30"/>
      <c r="IA116" s="30"/>
      <c r="IB116" s="30"/>
      <c r="IC116" s="30"/>
      <c r="ID116" s="30"/>
      <c r="IE116" s="30"/>
      <c r="IF116" s="30"/>
      <c r="IG116" s="30"/>
      <c r="IH116" s="30"/>
      <c r="II116" s="30"/>
      <c r="IJ116" s="30"/>
      <c r="IK116" s="30"/>
      <c r="IL116" s="30"/>
      <c r="IM116" s="30"/>
      <c r="IN116" s="30"/>
      <c r="IO116" s="30"/>
      <c r="IP116" s="30"/>
      <c r="IQ116" s="30"/>
      <c r="IR116" s="30"/>
      <c r="IS116" s="30"/>
      <c r="IT116" s="30"/>
      <c r="IU116" s="30"/>
    </row>
    <row r="117" spans="1:255">
      <c r="A117" s="30"/>
      <c r="B117" s="30"/>
      <c r="C117" s="30"/>
      <c r="D117" s="30"/>
      <c r="E117" s="30"/>
      <c r="F117" s="30"/>
      <c r="G117" s="30"/>
      <c r="H117" s="30"/>
      <c r="I117" s="30"/>
      <c r="J117" s="30"/>
      <c r="K117" s="30"/>
      <c r="L117" s="30"/>
      <c r="M117" s="30"/>
      <c r="N117" s="30"/>
      <c r="O117" s="30"/>
      <c r="P117" s="30"/>
      <c r="Q117" s="30"/>
      <c r="R117" s="30"/>
      <c r="S117" s="30"/>
      <c r="T117" s="30"/>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30"/>
      <c r="BK117" s="30"/>
      <c r="BL117" s="30"/>
      <c r="BM117" s="30"/>
      <c r="BN117" s="30"/>
      <c r="BO117" s="30"/>
      <c r="BP117" s="30"/>
      <c r="BQ117" s="30"/>
      <c r="BR117" s="30"/>
      <c r="BS117" s="30"/>
      <c r="BT117" s="30"/>
      <c r="BU117" s="30"/>
      <c r="BV117" s="30"/>
      <c r="BW117" s="30"/>
      <c r="BX117" s="30"/>
      <c r="BY117" s="30"/>
      <c r="BZ117" s="30"/>
      <c r="CA117" s="30"/>
      <c r="CB117" s="30"/>
      <c r="CC117" s="30"/>
      <c r="CD117" s="30"/>
      <c r="CE117" s="30"/>
      <c r="CF117" s="30"/>
      <c r="CG117" s="30"/>
      <c r="CH117" s="30"/>
      <c r="CI117" s="30"/>
      <c r="CJ117" s="30"/>
      <c r="CK117" s="30"/>
      <c r="CL117" s="30"/>
      <c r="CM117" s="30"/>
      <c r="CN117" s="30"/>
      <c r="CO117" s="30"/>
      <c r="CP117" s="30"/>
      <c r="CQ117" s="30"/>
      <c r="CR117" s="30"/>
      <c r="CS117" s="30"/>
      <c r="CT117" s="30"/>
      <c r="CU117" s="30"/>
      <c r="CV117" s="30"/>
      <c r="CW117" s="30"/>
      <c r="CX117" s="30"/>
      <c r="CY117" s="30"/>
      <c r="CZ117" s="30"/>
      <c r="DA117" s="30"/>
      <c r="DB117" s="30"/>
      <c r="DC117" s="30"/>
      <c r="DD117" s="30"/>
      <c r="DE117" s="30"/>
      <c r="DF117" s="30"/>
      <c r="DG117" s="30"/>
      <c r="DH117" s="30"/>
      <c r="DI117" s="30"/>
      <c r="DJ117" s="30"/>
      <c r="DK117" s="30"/>
      <c r="DL117" s="30"/>
      <c r="DM117" s="30"/>
      <c r="DN117" s="30"/>
      <c r="DO117" s="30"/>
      <c r="DP117" s="30"/>
      <c r="DQ117" s="30"/>
      <c r="DR117" s="30"/>
      <c r="DS117" s="30"/>
      <c r="DT117" s="30"/>
      <c r="DU117" s="30"/>
      <c r="DV117" s="30"/>
      <c r="DW117" s="30"/>
      <c r="DX117" s="30"/>
      <c r="DY117" s="30"/>
      <c r="DZ117" s="30"/>
      <c r="EA117" s="30"/>
      <c r="EB117" s="30"/>
      <c r="EC117" s="30"/>
      <c r="ED117" s="30"/>
      <c r="EE117" s="30"/>
      <c r="EF117" s="30"/>
      <c r="EG117" s="30"/>
      <c r="EH117" s="30"/>
      <c r="EI117" s="30"/>
      <c r="EJ117" s="30"/>
      <c r="EK117" s="30"/>
      <c r="EL117" s="30"/>
      <c r="EM117" s="30"/>
      <c r="EN117" s="30"/>
      <c r="EO117" s="30"/>
      <c r="EP117" s="30"/>
      <c r="EQ117" s="30"/>
      <c r="ER117" s="30"/>
      <c r="ES117" s="30"/>
      <c r="ET117" s="30"/>
      <c r="EU117" s="30"/>
      <c r="EV117" s="30"/>
      <c r="EW117" s="30"/>
      <c r="EX117" s="30"/>
      <c r="EY117" s="30"/>
      <c r="EZ117" s="30"/>
      <c r="FA117" s="30"/>
      <c r="FB117" s="30"/>
      <c r="FC117" s="30"/>
      <c r="FD117" s="30"/>
      <c r="FE117" s="30"/>
      <c r="FF117" s="30"/>
      <c r="FG117" s="30"/>
      <c r="FH117" s="30"/>
      <c r="FI117" s="30"/>
      <c r="FJ117" s="30"/>
      <c r="FK117" s="30"/>
      <c r="FL117" s="30"/>
      <c r="FM117" s="30"/>
      <c r="FN117" s="30"/>
      <c r="FO117" s="30"/>
      <c r="FP117" s="30"/>
      <c r="FQ117" s="30"/>
      <c r="FR117" s="30"/>
      <c r="FS117" s="30"/>
      <c r="FT117" s="30"/>
      <c r="FU117" s="30"/>
      <c r="FV117" s="30"/>
      <c r="FW117" s="30"/>
      <c r="FX117" s="30"/>
      <c r="FY117" s="30"/>
      <c r="FZ117" s="30"/>
      <c r="GA117" s="30"/>
      <c r="GB117" s="30"/>
      <c r="GC117" s="30"/>
      <c r="GD117" s="30"/>
      <c r="GE117" s="30"/>
      <c r="GF117" s="30"/>
      <c r="GG117" s="30"/>
      <c r="GH117" s="30"/>
      <c r="GI117" s="30"/>
      <c r="GJ117" s="30"/>
      <c r="GK117" s="30"/>
      <c r="GL117" s="30"/>
      <c r="GM117" s="30"/>
      <c r="GN117" s="30"/>
      <c r="GO117" s="30"/>
      <c r="GP117" s="30"/>
      <c r="GQ117" s="30"/>
      <c r="GR117" s="30"/>
      <c r="GS117" s="30"/>
      <c r="GT117" s="30"/>
      <c r="GU117" s="30"/>
      <c r="GV117" s="30"/>
      <c r="GW117" s="30"/>
      <c r="GX117" s="30"/>
      <c r="GY117" s="30"/>
      <c r="GZ117" s="30"/>
      <c r="HA117" s="30"/>
      <c r="HB117" s="30"/>
      <c r="HC117" s="30"/>
      <c r="HD117" s="30"/>
      <c r="HE117" s="30"/>
      <c r="HF117" s="30"/>
      <c r="HG117" s="30"/>
      <c r="HH117" s="30"/>
      <c r="HI117" s="30"/>
      <c r="HJ117" s="30"/>
      <c r="HK117" s="30"/>
      <c r="HL117" s="30"/>
      <c r="HM117" s="30"/>
      <c r="HN117" s="30"/>
      <c r="HO117" s="30"/>
      <c r="HP117" s="30"/>
      <c r="HQ117" s="30"/>
      <c r="HR117" s="30"/>
      <c r="HS117" s="30"/>
      <c r="HT117" s="30"/>
      <c r="HU117" s="30"/>
      <c r="HV117" s="30"/>
      <c r="HW117" s="30"/>
      <c r="HX117" s="30"/>
      <c r="HY117" s="30"/>
      <c r="HZ117" s="30"/>
      <c r="IA117" s="30"/>
      <c r="IB117" s="30"/>
      <c r="IC117" s="30"/>
      <c r="ID117" s="30"/>
      <c r="IE117" s="30"/>
      <c r="IF117" s="30"/>
      <c r="IG117" s="30"/>
      <c r="IH117" s="30"/>
      <c r="II117" s="30"/>
      <c r="IJ117" s="30"/>
      <c r="IK117" s="30"/>
      <c r="IL117" s="30"/>
      <c r="IM117" s="30"/>
      <c r="IN117" s="30"/>
      <c r="IO117" s="30"/>
      <c r="IP117" s="30"/>
      <c r="IQ117" s="30"/>
      <c r="IR117" s="30"/>
      <c r="IS117" s="30"/>
      <c r="IT117" s="30"/>
      <c r="IU117" s="30"/>
    </row>
    <row r="118" spans="1:255">
      <c r="A118" s="30" t="s">
        <v>2169</v>
      </c>
      <c r="B118" s="30" t="s">
        <v>480</v>
      </c>
      <c r="C118" s="483">
        <f>(+C100/C$94)*100</f>
        <v>37.410991150099996</v>
      </c>
      <c r="D118" s="483"/>
      <c r="E118" s="30"/>
      <c r="F118" s="30"/>
      <c r="G118" s="30"/>
      <c r="H118" s="30"/>
      <c r="I118" s="30"/>
      <c r="J118" s="30"/>
      <c r="K118" s="30"/>
      <c r="L118" s="30"/>
      <c r="M118" s="30"/>
      <c r="N118" s="30"/>
      <c r="O118" s="30"/>
      <c r="P118" s="30"/>
      <c r="Q118" s="30"/>
      <c r="R118" s="30"/>
      <c r="S118" s="30"/>
      <c r="T118" s="30"/>
      <c r="U118" s="30"/>
      <c r="V118" s="30"/>
      <c r="W118" s="30"/>
      <c r="X118" s="30"/>
      <c r="Y118" s="30"/>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0"/>
      <c r="BU118" s="30"/>
      <c r="BV118" s="30"/>
      <c r="BW118" s="30"/>
      <c r="BX118" s="30"/>
      <c r="BY118" s="30"/>
      <c r="BZ118" s="30"/>
      <c r="CA118" s="30"/>
      <c r="CB118" s="30"/>
      <c r="CC118" s="30"/>
      <c r="CD118" s="30"/>
      <c r="CE118" s="30"/>
      <c r="CF118" s="30"/>
      <c r="CG118" s="30"/>
      <c r="CH118" s="30"/>
      <c r="CI118" s="30"/>
      <c r="CJ118" s="30"/>
      <c r="CK118" s="30"/>
      <c r="CL118" s="30"/>
      <c r="CM118" s="30"/>
      <c r="CN118" s="30"/>
      <c r="CO118" s="30"/>
      <c r="CP118" s="30"/>
      <c r="CQ118" s="30"/>
      <c r="CR118" s="30"/>
      <c r="CS118" s="30"/>
      <c r="CT118" s="30"/>
      <c r="CU118" s="30"/>
      <c r="CV118" s="30"/>
      <c r="CW118" s="30"/>
      <c r="CX118" s="30"/>
      <c r="CY118" s="30"/>
      <c r="CZ118" s="30"/>
      <c r="DA118" s="30"/>
      <c r="DB118" s="30"/>
      <c r="DC118" s="30"/>
      <c r="DD118" s="30"/>
      <c r="DE118" s="30"/>
      <c r="DF118" s="30"/>
      <c r="DG118" s="30"/>
      <c r="DH118" s="30"/>
      <c r="DI118" s="30"/>
      <c r="DJ118" s="30"/>
      <c r="DK118" s="30"/>
      <c r="DL118" s="30"/>
      <c r="DM118" s="30"/>
      <c r="DN118" s="30"/>
      <c r="DO118" s="30"/>
      <c r="DP118" s="30"/>
      <c r="DQ118" s="30"/>
      <c r="DR118" s="30"/>
      <c r="DS118" s="30"/>
      <c r="DT118" s="30"/>
      <c r="DU118" s="30"/>
      <c r="DV118" s="30"/>
      <c r="DW118" s="30"/>
      <c r="DX118" s="30"/>
      <c r="DY118" s="30"/>
      <c r="DZ118" s="30"/>
      <c r="EA118" s="30"/>
      <c r="EB118" s="30"/>
      <c r="EC118" s="30"/>
      <c r="ED118" s="30"/>
      <c r="EE118" s="30"/>
      <c r="EF118" s="30"/>
      <c r="EG118" s="30"/>
      <c r="EH118" s="30"/>
      <c r="EI118" s="30"/>
      <c r="EJ118" s="30"/>
      <c r="EK118" s="30"/>
      <c r="EL118" s="30"/>
      <c r="EM118" s="30"/>
      <c r="EN118" s="30"/>
      <c r="EO118" s="30"/>
      <c r="EP118" s="30"/>
      <c r="EQ118" s="30"/>
      <c r="ER118" s="30"/>
      <c r="ES118" s="30"/>
      <c r="ET118" s="30"/>
      <c r="EU118" s="30"/>
      <c r="EV118" s="30"/>
      <c r="EW118" s="30"/>
      <c r="EX118" s="30"/>
      <c r="EY118" s="30"/>
      <c r="EZ118" s="30"/>
      <c r="FA118" s="30"/>
      <c r="FB118" s="30"/>
      <c r="FC118" s="30"/>
      <c r="FD118" s="30"/>
      <c r="FE118" s="30"/>
      <c r="FF118" s="30"/>
      <c r="FG118" s="30"/>
      <c r="FH118" s="30"/>
      <c r="FI118" s="30"/>
      <c r="FJ118" s="30"/>
      <c r="FK118" s="30"/>
      <c r="FL118" s="30"/>
      <c r="FM118" s="30"/>
      <c r="FN118" s="30"/>
      <c r="FO118" s="30"/>
      <c r="FP118" s="30"/>
      <c r="FQ118" s="30"/>
      <c r="FR118" s="30"/>
      <c r="FS118" s="30"/>
      <c r="FT118" s="30"/>
      <c r="FU118" s="30"/>
      <c r="FV118" s="30"/>
      <c r="FW118" s="30"/>
      <c r="FX118" s="30"/>
      <c r="FY118" s="30"/>
      <c r="FZ118" s="30"/>
      <c r="GA118" s="30"/>
      <c r="GB118" s="30"/>
      <c r="GC118" s="30"/>
      <c r="GD118" s="30"/>
      <c r="GE118" s="30"/>
      <c r="GF118" s="30"/>
      <c r="GG118" s="30"/>
      <c r="GH118" s="30"/>
      <c r="GI118" s="30"/>
      <c r="GJ118" s="30"/>
      <c r="GK118" s="30"/>
      <c r="GL118" s="30"/>
      <c r="GM118" s="30"/>
      <c r="GN118" s="30"/>
      <c r="GO118" s="30"/>
      <c r="GP118" s="30"/>
      <c r="GQ118" s="30"/>
      <c r="GR118" s="30"/>
      <c r="GS118" s="30"/>
      <c r="GT118" s="30"/>
      <c r="GU118" s="30"/>
      <c r="GV118" s="30"/>
      <c r="GW118" s="30"/>
      <c r="GX118" s="30"/>
      <c r="GY118" s="30"/>
      <c r="GZ118" s="30"/>
      <c r="HA118" s="30"/>
      <c r="HB118" s="30"/>
      <c r="HC118" s="30"/>
      <c r="HD118" s="30"/>
      <c r="HE118" s="30"/>
      <c r="HF118" s="30"/>
      <c r="HG118" s="30"/>
      <c r="HH118" s="30"/>
      <c r="HI118" s="30"/>
      <c r="HJ118" s="30"/>
      <c r="HK118" s="30"/>
      <c r="HL118" s="30"/>
      <c r="HM118" s="30"/>
      <c r="HN118" s="30"/>
      <c r="HO118" s="30"/>
      <c r="HP118" s="30"/>
      <c r="HQ118" s="30"/>
      <c r="HR118" s="30"/>
      <c r="HS118" s="30"/>
      <c r="HT118" s="30"/>
      <c r="HU118" s="30"/>
      <c r="HV118" s="30"/>
      <c r="HW118" s="30"/>
      <c r="HX118" s="30"/>
      <c r="HY118" s="30"/>
      <c r="HZ118" s="30"/>
      <c r="IA118" s="30"/>
      <c r="IB118" s="30"/>
      <c r="IC118" s="30"/>
      <c r="ID118" s="30"/>
      <c r="IE118" s="30"/>
      <c r="IF118" s="30"/>
      <c r="IG118" s="30"/>
      <c r="IH118" s="30"/>
      <c r="II118" s="30"/>
      <c r="IJ118" s="30"/>
      <c r="IK118" s="30"/>
      <c r="IL118" s="30"/>
      <c r="IM118" s="30"/>
      <c r="IN118" s="30"/>
      <c r="IO118" s="30"/>
      <c r="IP118" s="30"/>
      <c r="IQ118" s="30"/>
      <c r="IR118" s="30"/>
      <c r="IS118" s="30"/>
      <c r="IT118" s="30"/>
      <c r="IU118" s="30"/>
    </row>
    <row r="119" spans="1:255">
      <c r="A119" s="30"/>
      <c r="B119" s="30"/>
      <c r="C119" s="483"/>
      <c r="D119" s="483"/>
      <c r="E119" s="30"/>
      <c r="F119" s="30"/>
      <c r="G119" s="30"/>
      <c r="H119" s="30"/>
      <c r="I119" s="30"/>
      <c r="J119" s="30"/>
      <c r="K119" s="30"/>
      <c r="L119" s="30"/>
      <c r="M119" s="30"/>
      <c r="N119" s="30"/>
      <c r="O119" s="30"/>
      <c r="P119" s="30"/>
      <c r="Q119" s="30"/>
      <c r="R119" s="30"/>
      <c r="S119" s="30"/>
      <c r="T119" s="30"/>
      <c r="U119" s="30"/>
      <c r="V119" s="30"/>
      <c r="W119" s="30"/>
      <c r="X119" s="30"/>
      <c r="Y119" s="30"/>
      <c r="Z119" s="30"/>
      <c r="AA119" s="30"/>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0"/>
      <c r="BQ119" s="30"/>
      <c r="BR119" s="30"/>
      <c r="BS119" s="30"/>
      <c r="BT119" s="30"/>
      <c r="BU119" s="30"/>
      <c r="BV119" s="30"/>
      <c r="BW119" s="30"/>
      <c r="BX119" s="30"/>
      <c r="BY119" s="30"/>
      <c r="BZ119" s="30"/>
      <c r="CA119" s="30"/>
      <c r="CB119" s="30"/>
      <c r="CC119" s="30"/>
      <c r="CD119" s="30"/>
      <c r="CE119" s="30"/>
      <c r="CF119" s="30"/>
      <c r="CG119" s="30"/>
      <c r="CH119" s="30"/>
      <c r="CI119" s="30"/>
      <c r="CJ119" s="30"/>
      <c r="CK119" s="30"/>
      <c r="CL119" s="30"/>
      <c r="CM119" s="30"/>
      <c r="CN119" s="30"/>
      <c r="CO119" s="30"/>
      <c r="CP119" s="30"/>
      <c r="CQ119" s="30"/>
      <c r="CR119" s="30"/>
      <c r="CS119" s="30"/>
      <c r="CT119" s="30"/>
      <c r="CU119" s="30"/>
      <c r="CV119" s="30"/>
      <c r="CW119" s="30"/>
      <c r="CX119" s="30"/>
      <c r="CY119" s="30"/>
      <c r="CZ119" s="30"/>
      <c r="DA119" s="30"/>
      <c r="DB119" s="30"/>
      <c r="DC119" s="30"/>
      <c r="DD119" s="30"/>
      <c r="DE119" s="30"/>
      <c r="DF119" s="30"/>
      <c r="DG119" s="30"/>
      <c r="DH119" s="30"/>
      <c r="DI119" s="30"/>
      <c r="DJ119" s="30"/>
      <c r="DK119" s="30"/>
      <c r="DL119" s="30"/>
      <c r="DM119" s="30"/>
      <c r="DN119" s="30"/>
      <c r="DO119" s="30"/>
      <c r="DP119" s="30"/>
      <c r="DQ119" s="30"/>
      <c r="DR119" s="30"/>
      <c r="DS119" s="30"/>
      <c r="DT119" s="30"/>
      <c r="DU119" s="30"/>
      <c r="DV119" s="30"/>
      <c r="DW119" s="30"/>
      <c r="DX119" s="30"/>
      <c r="DY119" s="30"/>
      <c r="DZ119" s="30"/>
      <c r="EA119" s="30"/>
      <c r="EB119" s="30"/>
      <c r="EC119" s="30"/>
      <c r="ED119" s="30"/>
      <c r="EE119" s="30"/>
      <c r="EF119" s="30"/>
      <c r="EG119" s="30"/>
      <c r="EH119" s="30"/>
      <c r="EI119" s="30"/>
      <c r="EJ119" s="30"/>
      <c r="EK119" s="30"/>
      <c r="EL119" s="30"/>
      <c r="EM119" s="30"/>
      <c r="EN119" s="30"/>
      <c r="EO119" s="30"/>
      <c r="EP119" s="30"/>
      <c r="EQ119" s="30"/>
      <c r="ER119" s="30"/>
      <c r="ES119" s="30"/>
      <c r="ET119" s="30"/>
      <c r="EU119" s="30"/>
      <c r="EV119" s="30"/>
      <c r="EW119" s="30"/>
      <c r="EX119" s="30"/>
      <c r="EY119" s="30"/>
      <c r="EZ119" s="30"/>
      <c r="FA119" s="30"/>
      <c r="FB119" s="30"/>
      <c r="FC119" s="30"/>
      <c r="FD119" s="30"/>
      <c r="FE119" s="30"/>
      <c r="FF119" s="30"/>
      <c r="FG119" s="30"/>
      <c r="FH119" s="30"/>
      <c r="FI119" s="30"/>
      <c r="FJ119" s="30"/>
      <c r="FK119" s="30"/>
      <c r="FL119" s="30"/>
      <c r="FM119" s="30"/>
      <c r="FN119" s="30"/>
      <c r="FO119" s="30"/>
      <c r="FP119" s="30"/>
      <c r="FQ119" s="30"/>
      <c r="FR119" s="30"/>
      <c r="FS119" s="30"/>
      <c r="FT119" s="30"/>
      <c r="FU119" s="30"/>
      <c r="FV119" s="30"/>
      <c r="FW119" s="30"/>
      <c r="FX119" s="30"/>
      <c r="FY119" s="30"/>
      <c r="FZ119" s="30"/>
      <c r="GA119" s="30"/>
      <c r="GB119" s="30"/>
      <c r="GC119" s="30"/>
      <c r="GD119" s="30"/>
      <c r="GE119" s="30"/>
      <c r="GF119" s="30"/>
      <c r="GG119" s="30"/>
      <c r="GH119" s="30"/>
      <c r="GI119" s="30"/>
      <c r="GJ119" s="30"/>
      <c r="GK119" s="30"/>
      <c r="GL119" s="30"/>
      <c r="GM119" s="30"/>
      <c r="GN119" s="30"/>
      <c r="GO119" s="30"/>
      <c r="GP119" s="30"/>
      <c r="GQ119" s="30"/>
      <c r="GR119" s="30"/>
      <c r="GS119" s="30"/>
      <c r="GT119" s="30"/>
      <c r="GU119" s="30"/>
      <c r="GV119" s="30"/>
      <c r="GW119" s="30"/>
      <c r="GX119" s="30"/>
      <c r="GY119" s="30"/>
      <c r="GZ119" s="30"/>
      <c r="HA119" s="30"/>
      <c r="HB119" s="30"/>
      <c r="HC119" s="30"/>
      <c r="HD119" s="30"/>
      <c r="HE119" s="30"/>
      <c r="HF119" s="30"/>
      <c r="HG119" s="30"/>
      <c r="HH119" s="30"/>
      <c r="HI119" s="30"/>
      <c r="HJ119" s="30"/>
      <c r="HK119" s="30"/>
      <c r="HL119" s="30"/>
      <c r="HM119" s="30"/>
      <c r="HN119" s="30"/>
      <c r="HO119" s="30"/>
      <c r="HP119" s="30"/>
      <c r="HQ119" s="30"/>
      <c r="HR119" s="30"/>
      <c r="HS119" s="30"/>
      <c r="HT119" s="30"/>
      <c r="HU119" s="30"/>
      <c r="HV119" s="30"/>
      <c r="HW119" s="30"/>
      <c r="HX119" s="30"/>
      <c r="HY119" s="30"/>
      <c r="HZ119" s="30"/>
      <c r="IA119" s="30"/>
      <c r="IB119" s="30"/>
      <c r="IC119" s="30"/>
      <c r="ID119" s="30"/>
      <c r="IE119" s="30"/>
      <c r="IF119" s="30"/>
      <c r="IG119" s="30"/>
      <c r="IH119" s="30"/>
      <c r="II119" s="30"/>
      <c r="IJ119" s="30"/>
      <c r="IK119" s="30"/>
      <c r="IL119" s="30"/>
      <c r="IM119" s="30"/>
      <c r="IN119" s="30"/>
      <c r="IO119" s="30"/>
      <c r="IP119" s="30"/>
      <c r="IQ119" s="30"/>
      <c r="IR119" s="30"/>
      <c r="IS119" s="30"/>
      <c r="IT119" s="30"/>
      <c r="IU119" s="30"/>
    </row>
    <row r="120" spans="1:255">
      <c r="A120" s="30" t="s">
        <v>2170</v>
      </c>
      <c r="B120" s="30" t="s">
        <v>480</v>
      </c>
      <c r="C120" s="483">
        <f>(+C102/C$94)*100</f>
        <v>8.5776626495952755</v>
      </c>
      <c r="D120" s="483"/>
      <c r="E120" s="30"/>
      <c r="F120" s="30"/>
      <c r="G120" s="30"/>
      <c r="H120" s="30"/>
      <c r="I120" s="30"/>
      <c r="J120" s="30"/>
      <c r="K120" s="30"/>
      <c r="L120" s="30"/>
      <c r="M120" s="30"/>
      <c r="N120" s="30"/>
      <c r="O120" s="30"/>
      <c r="P120" s="30"/>
      <c r="Q120" s="30"/>
      <c r="R120" s="30"/>
      <c r="S120" s="30"/>
      <c r="T120" s="30"/>
      <c r="U120" s="30"/>
      <c r="V120" s="30"/>
      <c r="W120" s="30"/>
      <c r="X120" s="30"/>
      <c r="Y120" s="30"/>
      <c r="Z120" s="30"/>
      <c r="AA120" s="30"/>
      <c r="AB120" s="30"/>
      <c r="AC120" s="30"/>
      <c r="AD120" s="30"/>
      <c r="AE120" s="30"/>
      <c r="AF120" s="30"/>
      <c r="AG120" s="30"/>
      <c r="AH120" s="30"/>
      <c r="AI120" s="30"/>
      <c r="AJ120" s="30"/>
      <c r="AK120" s="30"/>
      <c r="AL120" s="30"/>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0"/>
      <c r="BQ120" s="30"/>
      <c r="BR120" s="30"/>
      <c r="BS120" s="30"/>
      <c r="BT120" s="30"/>
      <c r="BU120" s="30"/>
      <c r="BV120" s="30"/>
      <c r="BW120" s="30"/>
      <c r="BX120" s="30"/>
      <c r="BY120" s="30"/>
      <c r="BZ120" s="30"/>
      <c r="CA120" s="30"/>
      <c r="CB120" s="30"/>
      <c r="CC120" s="30"/>
      <c r="CD120" s="30"/>
      <c r="CE120" s="30"/>
      <c r="CF120" s="30"/>
      <c r="CG120" s="30"/>
      <c r="CH120" s="30"/>
      <c r="CI120" s="30"/>
      <c r="CJ120" s="30"/>
      <c r="CK120" s="30"/>
      <c r="CL120" s="30"/>
      <c r="CM120" s="30"/>
      <c r="CN120" s="30"/>
      <c r="CO120" s="30"/>
      <c r="CP120" s="30"/>
      <c r="CQ120" s="30"/>
      <c r="CR120" s="30"/>
      <c r="CS120" s="30"/>
      <c r="CT120" s="30"/>
      <c r="CU120" s="30"/>
      <c r="CV120" s="30"/>
      <c r="CW120" s="30"/>
      <c r="CX120" s="30"/>
      <c r="CY120" s="30"/>
      <c r="CZ120" s="30"/>
      <c r="DA120" s="30"/>
      <c r="DB120" s="30"/>
      <c r="DC120" s="30"/>
      <c r="DD120" s="30"/>
      <c r="DE120" s="30"/>
      <c r="DF120" s="30"/>
      <c r="DG120" s="30"/>
      <c r="DH120" s="30"/>
      <c r="DI120" s="30"/>
      <c r="DJ120" s="30"/>
      <c r="DK120" s="30"/>
      <c r="DL120" s="30"/>
      <c r="DM120" s="30"/>
      <c r="DN120" s="30"/>
      <c r="DO120" s="30"/>
      <c r="DP120" s="30"/>
      <c r="DQ120" s="30"/>
      <c r="DR120" s="30"/>
      <c r="DS120" s="30"/>
      <c r="DT120" s="30"/>
      <c r="DU120" s="30"/>
      <c r="DV120" s="30"/>
      <c r="DW120" s="30"/>
      <c r="DX120" s="30"/>
      <c r="DY120" s="30"/>
      <c r="DZ120" s="30"/>
      <c r="EA120" s="30"/>
      <c r="EB120" s="30"/>
      <c r="EC120" s="30"/>
      <c r="ED120" s="30"/>
      <c r="EE120" s="30"/>
      <c r="EF120" s="30"/>
      <c r="EG120" s="30"/>
      <c r="EH120" s="30"/>
      <c r="EI120" s="30"/>
      <c r="EJ120" s="30"/>
      <c r="EK120" s="30"/>
      <c r="EL120" s="30"/>
      <c r="EM120" s="30"/>
      <c r="EN120" s="30"/>
      <c r="EO120" s="30"/>
      <c r="EP120" s="30"/>
      <c r="EQ120" s="30"/>
      <c r="ER120" s="30"/>
      <c r="ES120" s="30"/>
      <c r="ET120" s="30"/>
      <c r="EU120" s="30"/>
      <c r="EV120" s="30"/>
      <c r="EW120" s="30"/>
      <c r="EX120" s="30"/>
      <c r="EY120" s="30"/>
      <c r="EZ120" s="30"/>
      <c r="FA120" s="30"/>
      <c r="FB120" s="30"/>
      <c r="FC120" s="30"/>
      <c r="FD120" s="30"/>
      <c r="FE120" s="30"/>
      <c r="FF120" s="30"/>
      <c r="FG120" s="30"/>
      <c r="FH120" s="30"/>
      <c r="FI120" s="30"/>
      <c r="FJ120" s="30"/>
      <c r="FK120" s="30"/>
      <c r="FL120" s="30"/>
      <c r="FM120" s="30"/>
      <c r="FN120" s="30"/>
      <c r="FO120" s="30"/>
      <c r="FP120" s="30"/>
      <c r="FQ120" s="30"/>
      <c r="FR120" s="30"/>
      <c r="FS120" s="30"/>
      <c r="FT120" s="30"/>
      <c r="FU120" s="30"/>
      <c r="FV120" s="30"/>
      <c r="FW120" s="30"/>
      <c r="FX120" s="30"/>
      <c r="FY120" s="30"/>
      <c r="FZ120" s="30"/>
      <c r="GA120" s="30"/>
      <c r="GB120" s="30"/>
      <c r="GC120" s="30"/>
      <c r="GD120" s="30"/>
      <c r="GE120" s="30"/>
      <c r="GF120" s="30"/>
      <c r="GG120" s="30"/>
      <c r="GH120" s="30"/>
      <c r="GI120" s="30"/>
      <c r="GJ120" s="30"/>
      <c r="GK120" s="30"/>
      <c r="GL120" s="30"/>
      <c r="GM120" s="30"/>
      <c r="GN120" s="30"/>
      <c r="GO120" s="30"/>
      <c r="GP120" s="30"/>
      <c r="GQ120" s="30"/>
      <c r="GR120" s="30"/>
      <c r="GS120" s="30"/>
      <c r="GT120" s="30"/>
      <c r="GU120" s="30"/>
      <c r="GV120" s="30"/>
      <c r="GW120" s="30"/>
      <c r="GX120" s="30"/>
      <c r="GY120" s="30"/>
      <c r="GZ120" s="30"/>
      <c r="HA120" s="30"/>
      <c r="HB120" s="30"/>
      <c r="HC120" s="30"/>
      <c r="HD120" s="30"/>
      <c r="HE120" s="30"/>
      <c r="HF120" s="30"/>
      <c r="HG120" s="30"/>
      <c r="HH120" s="30"/>
      <c r="HI120" s="30"/>
      <c r="HJ120" s="30"/>
      <c r="HK120" s="30"/>
      <c r="HL120" s="30"/>
      <c r="HM120" s="30"/>
      <c r="HN120" s="30"/>
      <c r="HO120" s="30"/>
      <c r="HP120" s="30"/>
      <c r="HQ120" s="30"/>
      <c r="HR120" s="30"/>
      <c r="HS120" s="30"/>
      <c r="HT120" s="30"/>
      <c r="HU120" s="30"/>
      <c r="HV120" s="30"/>
      <c r="HW120" s="30"/>
      <c r="HX120" s="30"/>
      <c r="HY120" s="30"/>
      <c r="HZ120" s="30"/>
      <c r="IA120" s="30"/>
      <c r="IB120" s="30"/>
      <c r="IC120" s="30"/>
      <c r="ID120" s="30"/>
      <c r="IE120" s="30"/>
      <c r="IF120" s="30"/>
      <c r="IG120" s="30"/>
      <c r="IH120" s="30"/>
      <c r="II120" s="30"/>
      <c r="IJ120" s="30"/>
      <c r="IK120" s="30"/>
      <c r="IL120" s="30"/>
      <c r="IM120" s="30"/>
      <c r="IN120" s="30"/>
      <c r="IO120" s="30"/>
      <c r="IP120" s="30"/>
      <c r="IQ120" s="30"/>
      <c r="IR120" s="30"/>
      <c r="IS120" s="30"/>
      <c r="IT120" s="30"/>
      <c r="IU120" s="30"/>
    </row>
    <row r="121" spans="1:255">
      <c r="A121" s="30"/>
      <c r="B121" s="30"/>
      <c r="C121" s="483"/>
      <c r="D121" s="483"/>
      <c r="E121" s="30"/>
      <c r="F121" s="30"/>
      <c r="G121" s="30"/>
      <c r="H121" s="30"/>
      <c r="I121" s="30"/>
      <c r="J121" s="30"/>
      <c r="K121" s="30"/>
      <c r="L121" s="30"/>
      <c r="M121" s="30"/>
      <c r="N121" s="30"/>
      <c r="O121" s="30"/>
      <c r="P121" s="30"/>
      <c r="Q121" s="30"/>
      <c r="R121" s="30"/>
      <c r="S121" s="30"/>
      <c r="T121" s="30"/>
      <c r="U121" s="30"/>
      <c r="V121" s="30"/>
      <c r="W121" s="30"/>
      <c r="X121" s="30"/>
      <c r="Y121" s="30"/>
      <c r="Z121" s="30"/>
      <c r="AA121" s="30"/>
      <c r="AB121" s="30"/>
      <c r="AC121" s="30"/>
      <c r="AD121" s="30"/>
      <c r="AE121" s="30"/>
      <c r="AF121" s="30"/>
      <c r="AG121" s="30"/>
      <c r="AH121" s="30"/>
      <c r="AI121" s="30"/>
      <c r="AJ121" s="30"/>
      <c r="AK121" s="30"/>
      <c r="AL121" s="30"/>
      <c r="AM121" s="30"/>
      <c r="AN121" s="30"/>
      <c r="AO121" s="30"/>
      <c r="AP121" s="30"/>
      <c r="AQ121" s="30"/>
      <c r="AR121" s="30"/>
      <c r="AS121" s="30"/>
      <c r="AT121" s="30"/>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0"/>
      <c r="BQ121" s="30"/>
      <c r="BR121" s="30"/>
      <c r="BS121" s="30"/>
      <c r="BT121" s="30"/>
      <c r="BU121" s="30"/>
      <c r="BV121" s="30"/>
      <c r="BW121" s="30"/>
      <c r="BX121" s="30"/>
      <c r="BY121" s="30"/>
      <c r="BZ121" s="30"/>
      <c r="CA121" s="30"/>
      <c r="CB121" s="30"/>
      <c r="CC121" s="30"/>
      <c r="CD121" s="30"/>
      <c r="CE121" s="30"/>
      <c r="CF121" s="30"/>
      <c r="CG121" s="30"/>
      <c r="CH121" s="30"/>
      <c r="CI121" s="30"/>
      <c r="CJ121" s="30"/>
      <c r="CK121" s="30"/>
      <c r="CL121" s="30"/>
      <c r="CM121" s="30"/>
      <c r="CN121" s="30"/>
      <c r="CO121" s="30"/>
      <c r="CP121" s="30"/>
      <c r="CQ121" s="30"/>
      <c r="CR121" s="30"/>
      <c r="CS121" s="30"/>
      <c r="CT121" s="30"/>
      <c r="CU121" s="30"/>
      <c r="CV121" s="30"/>
      <c r="CW121" s="30"/>
      <c r="CX121" s="30"/>
      <c r="CY121" s="30"/>
      <c r="CZ121" s="30"/>
      <c r="DA121" s="30"/>
      <c r="DB121" s="30"/>
      <c r="DC121" s="30"/>
      <c r="DD121" s="30"/>
      <c r="DE121" s="30"/>
      <c r="DF121" s="30"/>
      <c r="DG121" s="30"/>
      <c r="DH121" s="30"/>
      <c r="DI121" s="30"/>
      <c r="DJ121" s="30"/>
      <c r="DK121" s="30"/>
      <c r="DL121" s="30"/>
      <c r="DM121" s="30"/>
      <c r="DN121" s="30"/>
      <c r="DO121" s="30"/>
      <c r="DP121" s="30"/>
      <c r="DQ121" s="30"/>
      <c r="DR121" s="30"/>
      <c r="DS121" s="30"/>
      <c r="DT121" s="30"/>
      <c r="DU121" s="30"/>
      <c r="DV121" s="30"/>
      <c r="DW121" s="30"/>
      <c r="DX121" s="30"/>
      <c r="DY121" s="30"/>
      <c r="DZ121" s="30"/>
      <c r="EA121" s="30"/>
      <c r="EB121" s="30"/>
      <c r="EC121" s="30"/>
      <c r="ED121" s="30"/>
      <c r="EE121" s="30"/>
      <c r="EF121" s="30"/>
      <c r="EG121" s="30"/>
      <c r="EH121" s="30"/>
      <c r="EI121" s="30"/>
      <c r="EJ121" s="30"/>
      <c r="EK121" s="30"/>
      <c r="EL121" s="30"/>
      <c r="EM121" s="30"/>
      <c r="EN121" s="30"/>
      <c r="EO121" s="30"/>
      <c r="EP121" s="30"/>
      <c r="EQ121" s="30"/>
      <c r="ER121" s="30"/>
      <c r="ES121" s="30"/>
      <c r="ET121" s="30"/>
      <c r="EU121" s="30"/>
      <c r="EV121" s="30"/>
      <c r="EW121" s="30"/>
      <c r="EX121" s="30"/>
      <c r="EY121" s="30"/>
      <c r="EZ121" s="30"/>
      <c r="FA121" s="30"/>
      <c r="FB121" s="30"/>
      <c r="FC121" s="30"/>
      <c r="FD121" s="30"/>
      <c r="FE121" s="30"/>
      <c r="FF121" s="30"/>
      <c r="FG121" s="30"/>
      <c r="FH121" s="30"/>
      <c r="FI121" s="30"/>
      <c r="FJ121" s="30"/>
      <c r="FK121" s="30"/>
      <c r="FL121" s="30"/>
      <c r="FM121" s="30"/>
      <c r="FN121" s="30"/>
      <c r="FO121" s="30"/>
      <c r="FP121" s="30"/>
      <c r="FQ121" s="30"/>
      <c r="FR121" s="30"/>
      <c r="FS121" s="30"/>
      <c r="FT121" s="30"/>
      <c r="FU121" s="30"/>
      <c r="FV121" s="30"/>
      <c r="FW121" s="30"/>
      <c r="FX121" s="30"/>
      <c r="FY121" s="30"/>
      <c r="FZ121" s="30"/>
      <c r="GA121" s="30"/>
      <c r="GB121" s="30"/>
      <c r="GC121" s="30"/>
      <c r="GD121" s="30"/>
      <c r="GE121" s="30"/>
      <c r="GF121" s="30"/>
      <c r="GG121" s="30"/>
      <c r="GH121" s="30"/>
      <c r="GI121" s="30"/>
      <c r="GJ121" s="30"/>
      <c r="GK121" s="30"/>
      <c r="GL121" s="30"/>
      <c r="GM121" s="30"/>
      <c r="GN121" s="30"/>
      <c r="GO121" s="30"/>
      <c r="GP121" s="30"/>
      <c r="GQ121" s="30"/>
      <c r="GR121" s="30"/>
      <c r="GS121" s="30"/>
      <c r="GT121" s="30"/>
      <c r="GU121" s="30"/>
      <c r="GV121" s="30"/>
      <c r="GW121" s="30"/>
      <c r="GX121" s="30"/>
      <c r="GY121" s="30"/>
      <c r="GZ121" s="30"/>
      <c r="HA121" s="30"/>
      <c r="HB121" s="30"/>
      <c r="HC121" s="30"/>
      <c r="HD121" s="30"/>
      <c r="HE121" s="30"/>
      <c r="HF121" s="30"/>
      <c r="HG121" s="30"/>
      <c r="HH121" s="30"/>
      <c r="HI121" s="30"/>
      <c r="HJ121" s="30"/>
      <c r="HK121" s="30"/>
      <c r="HL121" s="30"/>
      <c r="HM121" s="30"/>
      <c r="HN121" s="30"/>
      <c r="HO121" s="30"/>
      <c r="HP121" s="30"/>
      <c r="HQ121" s="30"/>
      <c r="HR121" s="30"/>
      <c r="HS121" s="30"/>
      <c r="HT121" s="30"/>
      <c r="HU121" s="30"/>
      <c r="HV121" s="30"/>
      <c r="HW121" s="30"/>
      <c r="HX121" s="30"/>
      <c r="HY121" s="30"/>
      <c r="HZ121" s="30"/>
      <c r="IA121" s="30"/>
      <c r="IB121" s="30"/>
      <c r="IC121" s="30"/>
      <c r="ID121" s="30"/>
      <c r="IE121" s="30"/>
      <c r="IF121" s="30"/>
      <c r="IG121" s="30"/>
      <c r="IH121" s="30"/>
      <c r="II121" s="30"/>
      <c r="IJ121" s="30"/>
      <c r="IK121" s="30"/>
      <c r="IL121" s="30"/>
      <c r="IM121" s="30"/>
      <c r="IN121" s="30"/>
      <c r="IO121" s="30"/>
      <c r="IP121" s="30"/>
      <c r="IQ121" s="30"/>
      <c r="IR121" s="30"/>
      <c r="IS121" s="30"/>
      <c r="IT121" s="30"/>
      <c r="IU121" s="30"/>
    </row>
    <row r="122" spans="1:255">
      <c r="A122" s="30" t="s">
        <v>2171</v>
      </c>
      <c r="B122" s="30" t="s">
        <v>480</v>
      </c>
      <c r="C122" s="483">
        <f>(+C104/C$94)*100</f>
        <v>15.946870720963213</v>
      </c>
      <c r="D122" s="483"/>
      <c r="E122" s="30"/>
      <c r="F122" s="30"/>
      <c r="G122" s="30"/>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c r="BS122" s="30"/>
      <c r="BT122" s="30"/>
      <c r="BU122" s="30"/>
      <c r="BV122" s="30"/>
      <c r="BW122" s="30"/>
      <c r="BX122" s="30"/>
      <c r="BY122" s="30"/>
      <c r="BZ122" s="30"/>
      <c r="CA122" s="30"/>
      <c r="CB122" s="30"/>
      <c r="CC122" s="30"/>
      <c r="CD122" s="30"/>
      <c r="CE122" s="30"/>
      <c r="CF122" s="30"/>
      <c r="CG122" s="30"/>
      <c r="CH122" s="30"/>
      <c r="CI122" s="30"/>
      <c r="CJ122" s="30"/>
      <c r="CK122" s="30"/>
      <c r="CL122" s="30"/>
      <c r="CM122" s="30"/>
      <c r="CN122" s="30"/>
      <c r="CO122" s="30"/>
      <c r="CP122" s="30"/>
      <c r="CQ122" s="30"/>
      <c r="CR122" s="30"/>
      <c r="CS122" s="30"/>
      <c r="CT122" s="30"/>
      <c r="CU122" s="30"/>
      <c r="CV122" s="30"/>
      <c r="CW122" s="30"/>
      <c r="CX122" s="30"/>
      <c r="CY122" s="30"/>
      <c r="CZ122" s="30"/>
      <c r="DA122" s="30"/>
      <c r="DB122" s="30"/>
      <c r="DC122" s="30"/>
      <c r="DD122" s="30"/>
      <c r="DE122" s="30"/>
      <c r="DF122" s="30"/>
      <c r="DG122" s="30"/>
      <c r="DH122" s="30"/>
      <c r="DI122" s="30"/>
      <c r="DJ122" s="30"/>
      <c r="DK122" s="30"/>
      <c r="DL122" s="30"/>
      <c r="DM122" s="30"/>
      <c r="DN122" s="30"/>
      <c r="DO122" s="30"/>
      <c r="DP122" s="30"/>
      <c r="DQ122" s="30"/>
      <c r="DR122" s="30"/>
      <c r="DS122" s="30"/>
      <c r="DT122" s="30"/>
      <c r="DU122" s="30"/>
      <c r="DV122" s="30"/>
      <c r="DW122" s="30"/>
      <c r="DX122" s="30"/>
      <c r="DY122" s="30"/>
      <c r="DZ122" s="30"/>
      <c r="EA122" s="30"/>
      <c r="EB122" s="30"/>
      <c r="EC122" s="30"/>
      <c r="ED122" s="30"/>
      <c r="EE122" s="30"/>
      <c r="EF122" s="30"/>
      <c r="EG122" s="30"/>
      <c r="EH122" s="30"/>
      <c r="EI122" s="30"/>
      <c r="EJ122" s="30"/>
      <c r="EK122" s="30"/>
      <c r="EL122" s="30"/>
      <c r="EM122" s="30"/>
      <c r="EN122" s="30"/>
      <c r="EO122" s="30"/>
      <c r="EP122" s="30"/>
      <c r="EQ122" s="30"/>
      <c r="ER122" s="30"/>
      <c r="ES122" s="30"/>
      <c r="ET122" s="30"/>
      <c r="EU122" s="30"/>
      <c r="EV122" s="30"/>
      <c r="EW122" s="30"/>
      <c r="EX122" s="30"/>
      <c r="EY122" s="30"/>
      <c r="EZ122" s="30"/>
      <c r="FA122" s="30"/>
      <c r="FB122" s="30"/>
      <c r="FC122" s="30"/>
      <c r="FD122" s="30"/>
      <c r="FE122" s="30"/>
      <c r="FF122" s="30"/>
      <c r="FG122" s="30"/>
      <c r="FH122" s="30"/>
      <c r="FI122" s="30"/>
      <c r="FJ122" s="30"/>
      <c r="FK122" s="30"/>
      <c r="FL122" s="30"/>
      <c r="FM122" s="30"/>
      <c r="FN122" s="30"/>
      <c r="FO122" s="30"/>
      <c r="FP122" s="30"/>
      <c r="FQ122" s="30"/>
      <c r="FR122" s="30"/>
      <c r="FS122" s="30"/>
      <c r="FT122" s="30"/>
      <c r="FU122" s="30"/>
      <c r="FV122" s="30"/>
      <c r="FW122" s="30"/>
      <c r="FX122" s="30"/>
      <c r="FY122" s="30"/>
      <c r="FZ122" s="30"/>
      <c r="GA122" s="30"/>
      <c r="GB122" s="30"/>
      <c r="GC122" s="30"/>
      <c r="GD122" s="30"/>
      <c r="GE122" s="30"/>
      <c r="GF122" s="30"/>
      <c r="GG122" s="30"/>
      <c r="GH122" s="30"/>
      <c r="GI122" s="30"/>
      <c r="GJ122" s="30"/>
      <c r="GK122" s="30"/>
      <c r="GL122" s="30"/>
      <c r="GM122" s="30"/>
      <c r="GN122" s="30"/>
      <c r="GO122" s="30"/>
      <c r="GP122" s="30"/>
      <c r="GQ122" s="30"/>
      <c r="GR122" s="30"/>
      <c r="GS122" s="30"/>
      <c r="GT122" s="30"/>
      <c r="GU122" s="30"/>
      <c r="GV122" s="30"/>
      <c r="GW122" s="30"/>
      <c r="GX122" s="30"/>
      <c r="GY122" s="30"/>
      <c r="GZ122" s="30"/>
      <c r="HA122" s="30"/>
      <c r="HB122" s="30"/>
      <c r="HC122" s="30"/>
      <c r="HD122" s="30"/>
      <c r="HE122" s="30"/>
      <c r="HF122" s="30"/>
      <c r="HG122" s="30"/>
      <c r="HH122" s="30"/>
      <c r="HI122" s="30"/>
      <c r="HJ122" s="30"/>
      <c r="HK122" s="30"/>
      <c r="HL122" s="30"/>
      <c r="HM122" s="30"/>
      <c r="HN122" s="30"/>
      <c r="HO122" s="30"/>
      <c r="HP122" s="30"/>
      <c r="HQ122" s="30"/>
      <c r="HR122" s="30"/>
      <c r="HS122" s="30"/>
      <c r="HT122" s="30"/>
      <c r="HU122" s="30"/>
      <c r="HV122" s="30"/>
      <c r="HW122" s="30"/>
      <c r="HX122" s="30"/>
      <c r="HY122" s="30"/>
      <c r="HZ122" s="30"/>
      <c r="IA122" s="30"/>
      <c r="IB122" s="30"/>
      <c r="IC122" s="30"/>
      <c r="ID122" s="30"/>
      <c r="IE122" s="30"/>
      <c r="IF122" s="30"/>
      <c r="IG122" s="30"/>
      <c r="IH122" s="30"/>
      <c r="II122" s="30"/>
      <c r="IJ122" s="30"/>
      <c r="IK122" s="30"/>
      <c r="IL122" s="30"/>
      <c r="IM122" s="30"/>
      <c r="IN122" s="30"/>
      <c r="IO122" s="30"/>
      <c r="IP122" s="30"/>
      <c r="IQ122" s="30"/>
      <c r="IR122" s="30"/>
      <c r="IS122" s="30"/>
      <c r="IT122" s="30"/>
      <c r="IU122" s="30"/>
    </row>
    <row r="123" spans="1:255">
      <c r="A123" s="30"/>
      <c r="B123" s="30"/>
      <c r="C123" s="483"/>
      <c r="D123" s="483"/>
      <c r="E123" s="30"/>
      <c r="F123" s="30"/>
      <c r="G123" s="30"/>
      <c r="H123" s="30"/>
      <c r="I123" s="30"/>
      <c r="J123" s="30"/>
      <c r="K123" s="30"/>
      <c r="L123" s="30"/>
      <c r="M123" s="30"/>
      <c r="N123" s="30"/>
      <c r="O123" s="30"/>
      <c r="P123" s="30"/>
      <c r="Q123" s="30"/>
      <c r="R123" s="30"/>
      <c r="S123" s="30"/>
      <c r="T123" s="30"/>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0"/>
      <c r="BQ123" s="30"/>
      <c r="BR123" s="30"/>
      <c r="BS123" s="30"/>
      <c r="BT123" s="30"/>
      <c r="BU123" s="30"/>
      <c r="BV123" s="30"/>
      <c r="BW123" s="30"/>
      <c r="BX123" s="30"/>
      <c r="BY123" s="30"/>
      <c r="BZ123" s="30"/>
      <c r="CA123" s="30"/>
      <c r="CB123" s="30"/>
      <c r="CC123" s="30"/>
      <c r="CD123" s="30"/>
      <c r="CE123" s="30"/>
      <c r="CF123" s="30"/>
      <c r="CG123" s="30"/>
      <c r="CH123" s="30"/>
      <c r="CI123" s="30"/>
      <c r="CJ123" s="30"/>
      <c r="CK123" s="30"/>
      <c r="CL123" s="30"/>
      <c r="CM123" s="30"/>
      <c r="CN123" s="30"/>
      <c r="CO123" s="30"/>
      <c r="CP123" s="30"/>
      <c r="CQ123" s="30"/>
      <c r="CR123" s="30"/>
      <c r="CS123" s="30"/>
      <c r="CT123" s="30"/>
      <c r="CU123" s="30"/>
      <c r="CV123" s="30"/>
      <c r="CW123" s="30"/>
      <c r="CX123" s="30"/>
      <c r="CY123" s="30"/>
      <c r="CZ123" s="30"/>
      <c r="DA123" s="30"/>
      <c r="DB123" s="30"/>
      <c r="DC123" s="30"/>
      <c r="DD123" s="30"/>
      <c r="DE123" s="30"/>
      <c r="DF123" s="30"/>
      <c r="DG123" s="30"/>
      <c r="DH123" s="30"/>
      <c r="DI123" s="30"/>
      <c r="DJ123" s="30"/>
      <c r="DK123" s="30"/>
      <c r="DL123" s="30"/>
      <c r="DM123" s="30"/>
      <c r="DN123" s="30"/>
      <c r="DO123" s="30"/>
      <c r="DP123" s="30"/>
      <c r="DQ123" s="30"/>
      <c r="DR123" s="30"/>
      <c r="DS123" s="30"/>
      <c r="DT123" s="30"/>
      <c r="DU123" s="30"/>
      <c r="DV123" s="30"/>
      <c r="DW123" s="30"/>
      <c r="DX123" s="30"/>
      <c r="DY123" s="30"/>
      <c r="DZ123" s="30"/>
      <c r="EA123" s="30"/>
      <c r="EB123" s="30"/>
      <c r="EC123" s="30"/>
      <c r="ED123" s="30"/>
      <c r="EE123" s="30"/>
      <c r="EF123" s="30"/>
      <c r="EG123" s="30"/>
      <c r="EH123" s="30"/>
      <c r="EI123" s="30"/>
      <c r="EJ123" s="30"/>
      <c r="EK123" s="30"/>
      <c r="EL123" s="30"/>
      <c r="EM123" s="30"/>
      <c r="EN123" s="30"/>
      <c r="EO123" s="30"/>
      <c r="EP123" s="30"/>
      <c r="EQ123" s="30"/>
      <c r="ER123" s="30"/>
      <c r="ES123" s="30"/>
      <c r="ET123" s="30"/>
      <c r="EU123" s="30"/>
      <c r="EV123" s="30"/>
      <c r="EW123" s="30"/>
      <c r="EX123" s="30"/>
      <c r="EY123" s="30"/>
      <c r="EZ123" s="30"/>
      <c r="FA123" s="30"/>
      <c r="FB123" s="30"/>
      <c r="FC123" s="30"/>
      <c r="FD123" s="30"/>
      <c r="FE123" s="30"/>
      <c r="FF123" s="30"/>
      <c r="FG123" s="30"/>
      <c r="FH123" s="30"/>
      <c r="FI123" s="30"/>
      <c r="FJ123" s="30"/>
      <c r="FK123" s="30"/>
      <c r="FL123" s="30"/>
      <c r="FM123" s="30"/>
      <c r="FN123" s="30"/>
      <c r="FO123" s="30"/>
      <c r="FP123" s="30"/>
      <c r="FQ123" s="30"/>
      <c r="FR123" s="30"/>
      <c r="FS123" s="30"/>
      <c r="FT123" s="30"/>
      <c r="FU123" s="30"/>
      <c r="FV123" s="30"/>
      <c r="FW123" s="30"/>
      <c r="FX123" s="30"/>
      <c r="FY123" s="30"/>
      <c r="FZ123" s="30"/>
      <c r="GA123" s="30"/>
      <c r="GB123" s="30"/>
      <c r="GC123" s="30"/>
      <c r="GD123" s="30"/>
      <c r="GE123" s="30"/>
      <c r="GF123" s="30"/>
      <c r="GG123" s="30"/>
      <c r="GH123" s="30"/>
      <c r="GI123" s="30"/>
      <c r="GJ123" s="30"/>
      <c r="GK123" s="30"/>
      <c r="GL123" s="30"/>
      <c r="GM123" s="30"/>
      <c r="GN123" s="30"/>
      <c r="GO123" s="30"/>
      <c r="GP123" s="30"/>
      <c r="GQ123" s="30"/>
      <c r="GR123" s="30"/>
      <c r="GS123" s="30"/>
      <c r="GT123" s="30"/>
      <c r="GU123" s="30"/>
      <c r="GV123" s="30"/>
      <c r="GW123" s="30"/>
      <c r="GX123" s="30"/>
      <c r="GY123" s="30"/>
      <c r="GZ123" s="30"/>
      <c r="HA123" s="30"/>
      <c r="HB123" s="30"/>
      <c r="HC123" s="30"/>
      <c r="HD123" s="30"/>
      <c r="HE123" s="30"/>
      <c r="HF123" s="30"/>
      <c r="HG123" s="30"/>
      <c r="HH123" s="30"/>
      <c r="HI123" s="30"/>
      <c r="HJ123" s="30"/>
      <c r="HK123" s="30"/>
      <c r="HL123" s="30"/>
      <c r="HM123" s="30"/>
      <c r="HN123" s="30"/>
      <c r="HO123" s="30"/>
      <c r="HP123" s="30"/>
      <c r="HQ123" s="30"/>
      <c r="HR123" s="30"/>
      <c r="HS123" s="30"/>
      <c r="HT123" s="30"/>
      <c r="HU123" s="30"/>
      <c r="HV123" s="30"/>
      <c r="HW123" s="30"/>
      <c r="HX123" s="30"/>
      <c r="HY123" s="30"/>
      <c r="HZ123" s="30"/>
      <c r="IA123" s="30"/>
      <c r="IB123" s="30"/>
      <c r="IC123" s="30"/>
      <c r="ID123" s="30"/>
      <c r="IE123" s="30"/>
      <c r="IF123" s="30"/>
      <c r="IG123" s="30"/>
      <c r="IH123" s="30"/>
      <c r="II123" s="30"/>
      <c r="IJ123" s="30"/>
      <c r="IK123" s="30"/>
      <c r="IL123" s="30"/>
      <c r="IM123" s="30"/>
      <c r="IN123" s="30"/>
      <c r="IO123" s="30"/>
      <c r="IP123" s="30"/>
      <c r="IQ123" s="30"/>
      <c r="IR123" s="30"/>
      <c r="IS123" s="30"/>
      <c r="IT123" s="30"/>
      <c r="IU123" s="30"/>
    </row>
    <row r="124" spans="1:255">
      <c r="A124" s="30" t="s">
        <v>2172</v>
      </c>
      <c r="B124" s="30" t="s">
        <v>480</v>
      </c>
      <c r="C124" s="483">
        <f>(+C106/C$94)*100</f>
        <v>0</v>
      </c>
      <c r="D124" s="483"/>
      <c r="E124" s="30"/>
      <c r="F124" s="30"/>
      <c r="G124" s="30"/>
      <c r="H124" s="30"/>
      <c r="I124" s="30"/>
      <c r="J124" s="30"/>
      <c r="K124" s="30"/>
      <c r="L124" s="30"/>
      <c r="M124" s="30"/>
      <c r="N124" s="30"/>
      <c r="O124" s="30"/>
      <c r="P124" s="30"/>
      <c r="Q124" s="30"/>
      <c r="R124" s="30"/>
      <c r="S124" s="30"/>
      <c r="T124" s="30"/>
      <c r="U124" s="30"/>
      <c r="V124" s="30"/>
      <c r="W124" s="30"/>
      <c r="X124" s="30"/>
      <c r="Y124" s="30"/>
      <c r="Z124" s="30"/>
      <c r="AA124" s="30"/>
      <c r="AB124" s="30"/>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30"/>
      <c r="BL124" s="30"/>
      <c r="BM124" s="30"/>
      <c r="BN124" s="30"/>
      <c r="BO124" s="30"/>
      <c r="BP124" s="30"/>
      <c r="BQ124" s="30"/>
      <c r="BR124" s="30"/>
      <c r="BS124" s="30"/>
      <c r="BT124" s="30"/>
      <c r="BU124" s="30"/>
      <c r="BV124" s="30"/>
      <c r="BW124" s="30"/>
      <c r="BX124" s="30"/>
      <c r="BY124" s="30"/>
      <c r="BZ124" s="30"/>
      <c r="CA124" s="30"/>
      <c r="CB124" s="30"/>
      <c r="CC124" s="30"/>
      <c r="CD124" s="30"/>
      <c r="CE124" s="30"/>
      <c r="CF124" s="30"/>
      <c r="CG124" s="30"/>
      <c r="CH124" s="30"/>
      <c r="CI124" s="30"/>
      <c r="CJ124" s="30"/>
      <c r="CK124" s="30"/>
      <c r="CL124" s="30"/>
      <c r="CM124" s="30"/>
      <c r="CN124" s="30"/>
      <c r="CO124" s="30"/>
      <c r="CP124" s="30"/>
      <c r="CQ124" s="30"/>
      <c r="CR124" s="30"/>
      <c r="CS124" s="30"/>
      <c r="CT124" s="30"/>
      <c r="CU124" s="30"/>
      <c r="CV124" s="30"/>
      <c r="CW124" s="30"/>
      <c r="CX124" s="30"/>
      <c r="CY124" s="30"/>
      <c r="CZ124" s="30"/>
      <c r="DA124" s="30"/>
      <c r="DB124" s="30"/>
      <c r="DC124" s="30"/>
      <c r="DD124" s="30"/>
      <c r="DE124" s="30"/>
      <c r="DF124" s="30"/>
      <c r="DG124" s="30"/>
      <c r="DH124" s="30"/>
      <c r="DI124" s="30"/>
      <c r="DJ124" s="30"/>
      <c r="DK124" s="30"/>
      <c r="DL124" s="30"/>
      <c r="DM124" s="30"/>
      <c r="DN124" s="30"/>
      <c r="DO124" s="30"/>
      <c r="DP124" s="30"/>
      <c r="DQ124" s="30"/>
      <c r="DR124" s="30"/>
      <c r="DS124" s="30"/>
      <c r="DT124" s="30"/>
      <c r="DU124" s="30"/>
      <c r="DV124" s="30"/>
      <c r="DW124" s="30"/>
      <c r="DX124" s="30"/>
      <c r="DY124" s="30"/>
      <c r="DZ124" s="30"/>
      <c r="EA124" s="30"/>
      <c r="EB124" s="30"/>
      <c r="EC124" s="30"/>
      <c r="ED124" s="30"/>
      <c r="EE124" s="30"/>
      <c r="EF124" s="30"/>
      <c r="EG124" s="30"/>
      <c r="EH124" s="30"/>
      <c r="EI124" s="30"/>
      <c r="EJ124" s="30"/>
      <c r="EK124" s="30"/>
      <c r="EL124" s="30"/>
      <c r="EM124" s="30"/>
      <c r="EN124" s="30"/>
      <c r="EO124" s="30"/>
      <c r="EP124" s="30"/>
      <c r="EQ124" s="30"/>
      <c r="ER124" s="30"/>
      <c r="ES124" s="30"/>
      <c r="ET124" s="30"/>
      <c r="EU124" s="30"/>
      <c r="EV124" s="30"/>
      <c r="EW124" s="30"/>
      <c r="EX124" s="30"/>
      <c r="EY124" s="30"/>
      <c r="EZ124" s="30"/>
      <c r="FA124" s="30"/>
      <c r="FB124" s="30"/>
      <c r="FC124" s="30"/>
      <c r="FD124" s="30"/>
      <c r="FE124" s="30"/>
      <c r="FF124" s="30"/>
      <c r="FG124" s="30"/>
      <c r="FH124" s="30"/>
      <c r="FI124" s="30"/>
      <c r="FJ124" s="30"/>
      <c r="FK124" s="30"/>
      <c r="FL124" s="30"/>
      <c r="FM124" s="30"/>
      <c r="FN124" s="30"/>
      <c r="FO124" s="30"/>
      <c r="FP124" s="30"/>
      <c r="FQ124" s="30"/>
      <c r="FR124" s="30"/>
      <c r="FS124" s="30"/>
      <c r="FT124" s="30"/>
      <c r="FU124" s="30"/>
      <c r="FV124" s="30"/>
      <c r="FW124" s="30"/>
      <c r="FX124" s="30"/>
      <c r="FY124" s="30"/>
      <c r="FZ124" s="30"/>
      <c r="GA124" s="30"/>
      <c r="GB124" s="30"/>
      <c r="GC124" s="30"/>
      <c r="GD124" s="30"/>
      <c r="GE124" s="30"/>
      <c r="GF124" s="30"/>
      <c r="GG124" s="30"/>
      <c r="GH124" s="30"/>
      <c r="GI124" s="30"/>
      <c r="GJ124" s="30"/>
      <c r="GK124" s="30"/>
      <c r="GL124" s="30"/>
      <c r="GM124" s="30"/>
      <c r="GN124" s="30"/>
      <c r="GO124" s="30"/>
      <c r="GP124" s="30"/>
      <c r="GQ124" s="30"/>
      <c r="GR124" s="30"/>
      <c r="GS124" s="30"/>
      <c r="GT124" s="30"/>
      <c r="GU124" s="30"/>
      <c r="GV124" s="30"/>
      <c r="GW124" s="30"/>
      <c r="GX124" s="30"/>
      <c r="GY124" s="30"/>
      <c r="GZ124" s="30"/>
      <c r="HA124" s="30"/>
      <c r="HB124" s="30"/>
      <c r="HC124" s="30"/>
      <c r="HD124" s="30"/>
      <c r="HE124" s="30"/>
      <c r="HF124" s="30"/>
      <c r="HG124" s="30"/>
      <c r="HH124" s="30"/>
      <c r="HI124" s="30"/>
      <c r="HJ124" s="30"/>
      <c r="HK124" s="30"/>
      <c r="HL124" s="30"/>
      <c r="HM124" s="30"/>
      <c r="HN124" s="30"/>
      <c r="HO124" s="30"/>
      <c r="HP124" s="30"/>
      <c r="HQ124" s="30"/>
      <c r="HR124" s="30"/>
      <c r="HS124" s="30"/>
      <c r="HT124" s="30"/>
      <c r="HU124" s="30"/>
      <c r="HV124" s="30"/>
      <c r="HW124" s="30"/>
      <c r="HX124" s="30"/>
      <c r="HY124" s="30"/>
      <c r="HZ124" s="30"/>
      <c r="IA124" s="30"/>
      <c r="IB124" s="30"/>
      <c r="IC124" s="30"/>
      <c r="ID124" s="30"/>
      <c r="IE124" s="30"/>
      <c r="IF124" s="30"/>
      <c r="IG124" s="30"/>
      <c r="IH124" s="30"/>
      <c r="II124" s="30"/>
      <c r="IJ124" s="30"/>
      <c r="IK124" s="30"/>
      <c r="IL124" s="30"/>
      <c r="IM124" s="30"/>
      <c r="IN124" s="30"/>
      <c r="IO124" s="30"/>
      <c r="IP124" s="30"/>
      <c r="IQ124" s="30"/>
      <c r="IR124" s="30"/>
      <c r="IS124" s="30"/>
      <c r="IT124" s="30"/>
      <c r="IU124" s="30"/>
    </row>
    <row r="125" spans="1:255">
      <c r="A125" s="30"/>
      <c r="B125" s="30"/>
      <c r="C125" s="483"/>
      <c r="D125" s="483"/>
      <c r="E125" s="30"/>
      <c r="F125" s="30"/>
      <c r="G125" s="30"/>
      <c r="H125" s="30"/>
      <c r="I125" s="30"/>
      <c r="J125" s="30"/>
      <c r="K125" s="30"/>
      <c r="L125" s="30"/>
      <c r="M125" s="30"/>
      <c r="N125" s="30"/>
      <c r="O125" s="30"/>
      <c r="P125" s="30"/>
      <c r="Q125" s="30"/>
      <c r="R125" s="30"/>
      <c r="S125" s="30"/>
      <c r="T125" s="30"/>
      <c r="U125" s="30"/>
      <c r="V125" s="30"/>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30"/>
      <c r="BL125" s="30"/>
      <c r="BM125" s="30"/>
      <c r="BN125" s="30"/>
      <c r="BO125" s="30"/>
      <c r="BP125" s="30"/>
      <c r="BQ125" s="30"/>
      <c r="BR125" s="30"/>
      <c r="BS125" s="30"/>
      <c r="BT125" s="30"/>
      <c r="BU125" s="30"/>
      <c r="BV125" s="30"/>
      <c r="BW125" s="30"/>
      <c r="BX125" s="30"/>
      <c r="BY125" s="30"/>
      <c r="BZ125" s="30"/>
      <c r="CA125" s="30"/>
      <c r="CB125" s="30"/>
      <c r="CC125" s="30"/>
      <c r="CD125" s="30"/>
      <c r="CE125" s="30"/>
      <c r="CF125" s="30"/>
      <c r="CG125" s="30"/>
      <c r="CH125" s="30"/>
      <c r="CI125" s="30"/>
      <c r="CJ125" s="30"/>
      <c r="CK125" s="30"/>
      <c r="CL125" s="30"/>
      <c r="CM125" s="30"/>
      <c r="CN125" s="30"/>
      <c r="CO125" s="30"/>
      <c r="CP125" s="30"/>
      <c r="CQ125" s="30"/>
      <c r="CR125" s="30"/>
      <c r="CS125" s="30"/>
      <c r="CT125" s="30"/>
      <c r="CU125" s="30"/>
      <c r="CV125" s="30"/>
      <c r="CW125" s="30"/>
      <c r="CX125" s="30"/>
      <c r="CY125" s="30"/>
      <c r="CZ125" s="30"/>
      <c r="DA125" s="30"/>
      <c r="DB125" s="30"/>
      <c r="DC125" s="30"/>
      <c r="DD125" s="30"/>
      <c r="DE125" s="30"/>
      <c r="DF125" s="30"/>
      <c r="DG125" s="30"/>
      <c r="DH125" s="30"/>
      <c r="DI125" s="30"/>
      <c r="DJ125" s="30"/>
      <c r="DK125" s="30"/>
      <c r="DL125" s="30"/>
      <c r="DM125" s="30"/>
      <c r="DN125" s="30"/>
      <c r="DO125" s="30"/>
      <c r="DP125" s="30"/>
      <c r="DQ125" s="30"/>
      <c r="DR125" s="30"/>
      <c r="DS125" s="30"/>
      <c r="DT125" s="30"/>
      <c r="DU125" s="30"/>
      <c r="DV125" s="30"/>
      <c r="DW125" s="30"/>
      <c r="DX125" s="30"/>
      <c r="DY125" s="30"/>
      <c r="DZ125" s="30"/>
      <c r="EA125" s="30"/>
      <c r="EB125" s="30"/>
      <c r="EC125" s="30"/>
      <c r="ED125" s="30"/>
      <c r="EE125" s="30"/>
      <c r="EF125" s="30"/>
      <c r="EG125" s="30"/>
      <c r="EH125" s="30"/>
      <c r="EI125" s="30"/>
      <c r="EJ125" s="30"/>
      <c r="EK125" s="30"/>
      <c r="EL125" s="30"/>
      <c r="EM125" s="30"/>
      <c r="EN125" s="30"/>
      <c r="EO125" s="30"/>
      <c r="EP125" s="30"/>
      <c r="EQ125" s="30"/>
      <c r="ER125" s="30"/>
      <c r="ES125" s="30"/>
      <c r="ET125" s="30"/>
      <c r="EU125" s="30"/>
      <c r="EV125" s="30"/>
      <c r="EW125" s="30"/>
      <c r="EX125" s="30"/>
      <c r="EY125" s="30"/>
      <c r="EZ125" s="30"/>
      <c r="FA125" s="30"/>
      <c r="FB125" s="30"/>
      <c r="FC125" s="30"/>
      <c r="FD125" s="30"/>
      <c r="FE125" s="30"/>
      <c r="FF125" s="30"/>
      <c r="FG125" s="30"/>
      <c r="FH125" s="30"/>
      <c r="FI125" s="30"/>
      <c r="FJ125" s="30"/>
      <c r="FK125" s="30"/>
      <c r="FL125" s="30"/>
      <c r="FM125" s="30"/>
      <c r="FN125" s="30"/>
      <c r="FO125" s="30"/>
      <c r="FP125" s="30"/>
      <c r="FQ125" s="30"/>
      <c r="FR125" s="30"/>
      <c r="FS125" s="30"/>
      <c r="FT125" s="30"/>
      <c r="FU125" s="30"/>
      <c r="FV125" s="30"/>
      <c r="FW125" s="30"/>
      <c r="FX125" s="30"/>
      <c r="FY125" s="30"/>
      <c r="FZ125" s="30"/>
      <c r="GA125" s="30"/>
      <c r="GB125" s="30"/>
      <c r="GC125" s="30"/>
      <c r="GD125" s="30"/>
      <c r="GE125" s="30"/>
      <c r="GF125" s="30"/>
      <c r="GG125" s="30"/>
      <c r="GH125" s="30"/>
      <c r="GI125" s="30"/>
      <c r="GJ125" s="30"/>
      <c r="GK125" s="30"/>
      <c r="GL125" s="30"/>
      <c r="GM125" s="30"/>
      <c r="GN125" s="30"/>
      <c r="GO125" s="30"/>
      <c r="GP125" s="30"/>
      <c r="GQ125" s="30"/>
      <c r="GR125" s="30"/>
      <c r="GS125" s="30"/>
      <c r="GT125" s="30"/>
      <c r="GU125" s="30"/>
      <c r="GV125" s="30"/>
      <c r="GW125" s="30"/>
      <c r="GX125" s="30"/>
      <c r="GY125" s="30"/>
      <c r="GZ125" s="30"/>
      <c r="HA125" s="30"/>
      <c r="HB125" s="30"/>
      <c r="HC125" s="30"/>
      <c r="HD125" s="30"/>
      <c r="HE125" s="30"/>
      <c r="HF125" s="30"/>
      <c r="HG125" s="30"/>
      <c r="HH125" s="30"/>
      <c r="HI125" s="30"/>
      <c r="HJ125" s="30"/>
      <c r="HK125" s="30"/>
      <c r="HL125" s="30"/>
      <c r="HM125" s="30"/>
      <c r="HN125" s="30"/>
      <c r="HO125" s="30"/>
      <c r="HP125" s="30"/>
      <c r="HQ125" s="30"/>
      <c r="HR125" s="30"/>
      <c r="HS125" s="30"/>
      <c r="HT125" s="30"/>
      <c r="HU125" s="30"/>
      <c r="HV125" s="30"/>
      <c r="HW125" s="30"/>
      <c r="HX125" s="30"/>
      <c r="HY125" s="30"/>
      <c r="HZ125" s="30"/>
      <c r="IA125" s="30"/>
      <c r="IB125" s="30"/>
      <c r="IC125" s="30"/>
      <c r="ID125" s="30"/>
      <c r="IE125" s="30"/>
      <c r="IF125" s="30"/>
      <c r="IG125" s="30"/>
      <c r="IH125" s="30"/>
      <c r="II125" s="30"/>
      <c r="IJ125" s="30"/>
      <c r="IK125" s="30"/>
      <c r="IL125" s="30"/>
      <c r="IM125" s="30"/>
      <c r="IN125" s="30"/>
      <c r="IO125" s="30"/>
      <c r="IP125" s="30"/>
      <c r="IQ125" s="30"/>
      <c r="IR125" s="30"/>
      <c r="IS125" s="30"/>
      <c r="IT125" s="30"/>
      <c r="IU125" s="30"/>
    </row>
    <row r="126" spans="1:255">
      <c r="A126" s="30" t="s">
        <v>1466</v>
      </c>
      <c r="B126" s="30" t="s">
        <v>480</v>
      </c>
      <c r="C126" s="483">
        <f>(+C108/C$94)*100</f>
        <v>4.3749502226885539</v>
      </c>
      <c r="D126" s="483"/>
      <c r="E126" s="30"/>
      <c r="F126" s="30"/>
      <c r="G126" s="30"/>
      <c r="H126" s="30"/>
      <c r="I126" s="30"/>
      <c r="J126" s="30"/>
      <c r="K126" s="30"/>
      <c r="L126" s="30"/>
      <c r="M126" s="30"/>
      <c r="N126" s="30"/>
      <c r="O126" s="30"/>
      <c r="P126" s="30"/>
      <c r="Q126" s="30"/>
      <c r="R126" s="30"/>
      <c r="S126" s="30"/>
      <c r="T126" s="30"/>
      <c r="U126" s="30"/>
      <c r="V126" s="30"/>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c r="BS126" s="30"/>
      <c r="BT126" s="30"/>
      <c r="BU126" s="30"/>
      <c r="BV126" s="30"/>
      <c r="BW126" s="30"/>
      <c r="BX126" s="30"/>
      <c r="BY126" s="30"/>
      <c r="BZ126" s="30"/>
      <c r="CA126" s="30"/>
      <c r="CB126" s="30"/>
      <c r="CC126" s="30"/>
      <c r="CD126" s="30"/>
      <c r="CE126" s="30"/>
      <c r="CF126" s="30"/>
      <c r="CG126" s="30"/>
      <c r="CH126" s="30"/>
      <c r="CI126" s="30"/>
      <c r="CJ126" s="30"/>
      <c r="CK126" s="30"/>
      <c r="CL126" s="30"/>
      <c r="CM126" s="30"/>
      <c r="CN126" s="30"/>
      <c r="CO126" s="30"/>
      <c r="CP126" s="30"/>
      <c r="CQ126" s="30"/>
      <c r="CR126" s="30"/>
      <c r="CS126" s="30"/>
      <c r="CT126" s="30"/>
      <c r="CU126" s="30"/>
      <c r="CV126" s="30"/>
      <c r="CW126" s="30"/>
      <c r="CX126" s="30"/>
      <c r="CY126" s="30"/>
      <c r="CZ126" s="30"/>
      <c r="DA126" s="30"/>
      <c r="DB126" s="30"/>
      <c r="DC126" s="30"/>
      <c r="DD126" s="30"/>
      <c r="DE126" s="30"/>
      <c r="DF126" s="30"/>
      <c r="DG126" s="30"/>
      <c r="DH126" s="30"/>
      <c r="DI126" s="30"/>
      <c r="DJ126" s="30"/>
      <c r="DK126" s="30"/>
      <c r="DL126" s="30"/>
      <c r="DM126" s="30"/>
      <c r="DN126" s="30"/>
      <c r="DO126" s="30"/>
      <c r="DP126" s="30"/>
      <c r="DQ126" s="30"/>
      <c r="DR126" s="30"/>
      <c r="DS126" s="30"/>
      <c r="DT126" s="30"/>
      <c r="DU126" s="30"/>
      <c r="DV126" s="30"/>
      <c r="DW126" s="30"/>
      <c r="DX126" s="30"/>
      <c r="DY126" s="30"/>
      <c r="DZ126" s="30"/>
      <c r="EA126" s="30"/>
      <c r="EB126" s="30"/>
      <c r="EC126" s="30"/>
      <c r="ED126" s="30"/>
      <c r="EE126" s="30"/>
      <c r="EF126" s="30"/>
      <c r="EG126" s="30"/>
      <c r="EH126" s="30"/>
      <c r="EI126" s="30"/>
      <c r="EJ126" s="30"/>
      <c r="EK126" s="30"/>
      <c r="EL126" s="30"/>
      <c r="EM126" s="30"/>
      <c r="EN126" s="30"/>
      <c r="EO126" s="30"/>
      <c r="EP126" s="30"/>
      <c r="EQ126" s="30"/>
      <c r="ER126" s="30"/>
      <c r="ES126" s="30"/>
      <c r="ET126" s="30"/>
      <c r="EU126" s="30"/>
      <c r="EV126" s="30"/>
      <c r="EW126" s="30"/>
      <c r="EX126" s="30"/>
      <c r="EY126" s="30"/>
      <c r="EZ126" s="30"/>
      <c r="FA126" s="30"/>
      <c r="FB126" s="30"/>
      <c r="FC126" s="30"/>
      <c r="FD126" s="30"/>
      <c r="FE126" s="30"/>
      <c r="FF126" s="30"/>
      <c r="FG126" s="30"/>
      <c r="FH126" s="30"/>
      <c r="FI126" s="30"/>
      <c r="FJ126" s="30"/>
      <c r="FK126" s="30"/>
      <c r="FL126" s="30"/>
      <c r="FM126" s="30"/>
      <c r="FN126" s="30"/>
      <c r="FO126" s="30"/>
      <c r="FP126" s="30"/>
      <c r="FQ126" s="30"/>
      <c r="FR126" s="30"/>
      <c r="FS126" s="30"/>
      <c r="FT126" s="30"/>
      <c r="FU126" s="30"/>
      <c r="FV126" s="30"/>
      <c r="FW126" s="30"/>
      <c r="FX126" s="30"/>
      <c r="FY126" s="30"/>
      <c r="FZ126" s="30"/>
      <c r="GA126" s="30"/>
      <c r="GB126" s="30"/>
      <c r="GC126" s="30"/>
      <c r="GD126" s="30"/>
      <c r="GE126" s="30"/>
      <c r="GF126" s="30"/>
      <c r="GG126" s="30"/>
      <c r="GH126" s="30"/>
      <c r="GI126" s="30"/>
      <c r="GJ126" s="30"/>
      <c r="GK126" s="30"/>
      <c r="GL126" s="30"/>
      <c r="GM126" s="30"/>
      <c r="GN126" s="30"/>
      <c r="GO126" s="30"/>
      <c r="GP126" s="30"/>
      <c r="GQ126" s="30"/>
      <c r="GR126" s="30"/>
      <c r="GS126" s="30"/>
      <c r="GT126" s="30"/>
      <c r="GU126" s="30"/>
      <c r="GV126" s="30"/>
      <c r="GW126" s="30"/>
      <c r="GX126" s="30"/>
      <c r="GY126" s="30"/>
      <c r="GZ126" s="30"/>
      <c r="HA126" s="30"/>
      <c r="HB126" s="30"/>
      <c r="HC126" s="30"/>
      <c r="HD126" s="30"/>
      <c r="HE126" s="30"/>
      <c r="HF126" s="30"/>
      <c r="HG126" s="30"/>
      <c r="HH126" s="30"/>
      <c r="HI126" s="30"/>
      <c r="HJ126" s="30"/>
      <c r="HK126" s="30"/>
      <c r="HL126" s="30"/>
      <c r="HM126" s="30"/>
      <c r="HN126" s="30"/>
      <c r="HO126" s="30"/>
      <c r="HP126" s="30"/>
      <c r="HQ126" s="30"/>
      <c r="HR126" s="30"/>
      <c r="HS126" s="30"/>
      <c r="HT126" s="30"/>
      <c r="HU126" s="30"/>
      <c r="HV126" s="30"/>
      <c r="HW126" s="30"/>
      <c r="HX126" s="30"/>
      <c r="HY126" s="30"/>
      <c r="HZ126" s="30"/>
      <c r="IA126" s="30"/>
      <c r="IB126" s="30"/>
      <c r="IC126" s="30"/>
      <c r="ID126" s="30"/>
      <c r="IE126" s="30"/>
      <c r="IF126" s="30"/>
      <c r="IG126" s="30"/>
      <c r="IH126" s="30"/>
      <c r="II126" s="30"/>
      <c r="IJ126" s="30"/>
      <c r="IK126" s="30"/>
      <c r="IL126" s="30"/>
      <c r="IM126" s="30"/>
      <c r="IN126" s="30"/>
      <c r="IO126" s="30"/>
      <c r="IP126" s="30"/>
      <c r="IQ126" s="30"/>
      <c r="IR126" s="30"/>
      <c r="IS126" s="30"/>
      <c r="IT126" s="30"/>
      <c r="IU126" s="30"/>
    </row>
    <row r="127" spans="1:255">
      <c r="A127" s="30"/>
      <c r="B127" s="30"/>
      <c r="C127" s="483"/>
      <c r="D127" s="483"/>
      <c r="E127" s="30"/>
      <c r="F127" s="30"/>
      <c r="G127" s="30"/>
      <c r="H127" s="30"/>
      <c r="I127" s="30"/>
      <c r="J127" s="30"/>
      <c r="K127" s="30"/>
      <c r="L127" s="30"/>
      <c r="M127" s="30"/>
      <c r="N127" s="30"/>
      <c r="O127" s="30"/>
      <c r="P127" s="30"/>
      <c r="Q127" s="30"/>
      <c r="R127" s="30"/>
      <c r="S127" s="30"/>
      <c r="T127" s="30"/>
      <c r="U127" s="30"/>
      <c r="V127" s="30"/>
      <c r="W127" s="30"/>
      <c r="X127" s="30"/>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0"/>
      <c r="BQ127" s="30"/>
      <c r="BR127" s="30"/>
      <c r="BS127" s="30"/>
      <c r="BT127" s="30"/>
      <c r="BU127" s="30"/>
      <c r="BV127" s="30"/>
      <c r="BW127" s="30"/>
      <c r="BX127" s="30"/>
      <c r="BY127" s="30"/>
      <c r="BZ127" s="30"/>
      <c r="CA127" s="30"/>
      <c r="CB127" s="30"/>
      <c r="CC127" s="30"/>
      <c r="CD127" s="30"/>
      <c r="CE127" s="30"/>
      <c r="CF127" s="30"/>
      <c r="CG127" s="30"/>
      <c r="CH127" s="30"/>
      <c r="CI127" s="30"/>
      <c r="CJ127" s="30"/>
      <c r="CK127" s="30"/>
      <c r="CL127" s="30"/>
      <c r="CM127" s="30"/>
      <c r="CN127" s="30"/>
      <c r="CO127" s="30"/>
      <c r="CP127" s="30"/>
      <c r="CQ127" s="30"/>
      <c r="CR127" s="30"/>
      <c r="CS127" s="30"/>
      <c r="CT127" s="30"/>
      <c r="CU127" s="30"/>
      <c r="CV127" s="30"/>
      <c r="CW127" s="30"/>
      <c r="CX127" s="30"/>
      <c r="CY127" s="30"/>
      <c r="CZ127" s="30"/>
      <c r="DA127" s="30"/>
      <c r="DB127" s="30"/>
      <c r="DC127" s="30"/>
      <c r="DD127" s="30"/>
      <c r="DE127" s="30"/>
      <c r="DF127" s="30"/>
      <c r="DG127" s="30"/>
      <c r="DH127" s="30"/>
      <c r="DI127" s="30"/>
      <c r="DJ127" s="30"/>
      <c r="DK127" s="30"/>
      <c r="DL127" s="30"/>
      <c r="DM127" s="30"/>
      <c r="DN127" s="30"/>
      <c r="DO127" s="30"/>
      <c r="DP127" s="30"/>
      <c r="DQ127" s="30"/>
      <c r="DR127" s="30"/>
      <c r="DS127" s="30"/>
      <c r="DT127" s="30"/>
      <c r="DU127" s="30"/>
      <c r="DV127" s="30"/>
      <c r="DW127" s="30"/>
      <c r="DX127" s="30"/>
      <c r="DY127" s="30"/>
      <c r="DZ127" s="30"/>
      <c r="EA127" s="30"/>
      <c r="EB127" s="30"/>
      <c r="EC127" s="30"/>
      <c r="ED127" s="30"/>
      <c r="EE127" s="30"/>
      <c r="EF127" s="30"/>
      <c r="EG127" s="30"/>
      <c r="EH127" s="30"/>
      <c r="EI127" s="30"/>
      <c r="EJ127" s="30"/>
      <c r="EK127" s="30"/>
      <c r="EL127" s="30"/>
      <c r="EM127" s="30"/>
      <c r="EN127" s="30"/>
      <c r="EO127" s="30"/>
      <c r="EP127" s="30"/>
      <c r="EQ127" s="30"/>
      <c r="ER127" s="30"/>
      <c r="ES127" s="30"/>
      <c r="ET127" s="30"/>
      <c r="EU127" s="30"/>
      <c r="EV127" s="30"/>
      <c r="EW127" s="30"/>
      <c r="EX127" s="30"/>
      <c r="EY127" s="30"/>
      <c r="EZ127" s="30"/>
      <c r="FA127" s="30"/>
      <c r="FB127" s="30"/>
      <c r="FC127" s="30"/>
      <c r="FD127" s="30"/>
      <c r="FE127" s="30"/>
      <c r="FF127" s="30"/>
      <c r="FG127" s="30"/>
      <c r="FH127" s="30"/>
      <c r="FI127" s="30"/>
      <c r="FJ127" s="30"/>
      <c r="FK127" s="30"/>
      <c r="FL127" s="30"/>
      <c r="FM127" s="30"/>
      <c r="FN127" s="30"/>
      <c r="FO127" s="30"/>
      <c r="FP127" s="30"/>
      <c r="FQ127" s="30"/>
      <c r="FR127" s="30"/>
      <c r="FS127" s="30"/>
      <c r="FT127" s="30"/>
      <c r="FU127" s="30"/>
      <c r="FV127" s="30"/>
      <c r="FW127" s="30"/>
      <c r="FX127" s="30"/>
      <c r="FY127" s="30"/>
      <c r="FZ127" s="30"/>
      <c r="GA127" s="30"/>
      <c r="GB127" s="30"/>
      <c r="GC127" s="30"/>
      <c r="GD127" s="30"/>
      <c r="GE127" s="30"/>
      <c r="GF127" s="30"/>
      <c r="GG127" s="30"/>
      <c r="GH127" s="30"/>
      <c r="GI127" s="30"/>
      <c r="GJ127" s="30"/>
      <c r="GK127" s="30"/>
      <c r="GL127" s="30"/>
      <c r="GM127" s="30"/>
      <c r="GN127" s="30"/>
      <c r="GO127" s="30"/>
      <c r="GP127" s="30"/>
      <c r="GQ127" s="30"/>
      <c r="GR127" s="30"/>
      <c r="GS127" s="30"/>
      <c r="GT127" s="30"/>
      <c r="GU127" s="30"/>
      <c r="GV127" s="30"/>
      <c r="GW127" s="30"/>
      <c r="GX127" s="30"/>
      <c r="GY127" s="30"/>
      <c r="GZ127" s="30"/>
      <c r="HA127" s="30"/>
      <c r="HB127" s="30"/>
      <c r="HC127" s="30"/>
      <c r="HD127" s="30"/>
      <c r="HE127" s="30"/>
      <c r="HF127" s="30"/>
      <c r="HG127" s="30"/>
      <c r="HH127" s="30"/>
      <c r="HI127" s="30"/>
      <c r="HJ127" s="30"/>
      <c r="HK127" s="30"/>
      <c r="HL127" s="30"/>
      <c r="HM127" s="30"/>
      <c r="HN127" s="30"/>
      <c r="HO127" s="30"/>
      <c r="HP127" s="30"/>
      <c r="HQ127" s="30"/>
      <c r="HR127" s="30"/>
      <c r="HS127" s="30"/>
      <c r="HT127" s="30"/>
      <c r="HU127" s="30"/>
      <c r="HV127" s="30"/>
      <c r="HW127" s="30"/>
      <c r="HX127" s="30"/>
      <c r="HY127" s="30"/>
      <c r="HZ127" s="30"/>
      <c r="IA127" s="30"/>
      <c r="IB127" s="30"/>
      <c r="IC127" s="30"/>
      <c r="ID127" s="30"/>
      <c r="IE127" s="30"/>
      <c r="IF127" s="30"/>
      <c r="IG127" s="30"/>
      <c r="IH127" s="30"/>
      <c r="II127" s="30"/>
      <c r="IJ127" s="30"/>
      <c r="IK127" s="30"/>
      <c r="IL127" s="30"/>
      <c r="IM127" s="30"/>
      <c r="IN127" s="30"/>
      <c r="IO127" s="30"/>
      <c r="IP127" s="30"/>
      <c r="IQ127" s="30"/>
      <c r="IR127" s="30"/>
      <c r="IS127" s="30"/>
      <c r="IT127" s="30"/>
      <c r="IU127" s="30"/>
    </row>
    <row r="128" spans="1:255">
      <c r="A128" s="30" t="s">
        <v>481</v>
      </c>
      <c r="B128" s="30" t="s">
        <v>480</v>
      </c>
      <c r="C128" s="483">
        <f>(+C110/C$94)*100</f>
        <v>13.307578097206878</v>
      </c>
      <c r="D128" s="483"/>
      <c r="E128" s="30"/>
      <c r="F128" s="30"/>
      <c r="G128" s="30"/>
      <c r="H128" s="30"/>
      <c r="I128" s="30"/>
      <c r="J128" s="30"/>
      <c r="K128" s="30"/>
      <c r="L128" s="30"/>
      <c r="M128" s="30"/>
      <c r="N128" s="30"/>
      <c r="O128" s="30"/>
      <c r="P128" s="30"/>
      <c r="Q128" s="30"/>
      <c r="R128" s="30"/>
      <c r="S128" s="30"/>
      <c r="T128" s="30"/>
      <c r="U128" s="30"/>
      <c r="V128" s="30"/>
      <c r="W128" s="30"/>
      <c r="X128" s="30"/>
      <c r="Y128" s="30"/>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c r="BJ128" s="30"/>
      <c r="BK128" s="30"/>
      <c r="BL128" s="30"/>
      <c r="BM128" s="30"/>
      <c r="BN128" s="30"/>
      <c r="BO128" s="30"/>
      <c r="BP128" s="30"/>
      <c r="BQ128" s="30"/>
      <c r="BR128" s="30"/>
      <c r="BS128" s="30"/>
      <c r="BT128" s="30"/>
      <c r="BU128" s="30"/>
      <c r="BV128" s="30"/>
      <c r="BW128" s="30"/>
      <c r="BX128" s="30"/>
      <c r="BY128" s="30"/>
      <c r="BZ128" s="30"/>
      <c r="CA128" s="30"/>
      <c r="CB128" s="30"/>
      <c r="CC128" s="30"/>
      <c r="CD128" s="30"/>
      <c r="CE128" s="30"/>
      <c r="CF128" s="30"/>
      <c r="CG128" s="30"/>
      <c r="CH128" s="30"/>
      <c r="CI128" s="30"/>
      <c r="CJ128" s="30"/>
      <c r="CK128" s="30"/>
      <c r="CL128" s="30"/>
      <c r="CM128" s="30"/>
      <c r="CN128" s="30"/>
      <c r="CO128" s="30"/>
      <c r="CP128" s="30"/>
      <c r="CQ128" s="30"/>
      <c r="CR128" s="30"/>
      <c r="CS128" s="30"/>
      <c r="CT128" s="30"/>
      <c r="CU128" s="30"/>
      <c r="CV128" s="30"/>
      <c r="CW128" s="30"/>
      <c r="CX128" s="30"/>
      <c r="CY128" s="30"/>
      <c r="CZ128" s="30"/>
      <c r="DA128" s="30"/>
      <c r="DB128" s="30"/>
      <c r="DC128" s="30"/>
      <c r="DD128" s="30"/>
      <c r="DE128" s="30"/>
      <c r="DF128" s="30"/>
      <c r="DG128" s="30"/>
      <c r="DH128" s="30"/>
      <c r="DI128" s="30"/>
      <c r="DJ128" s="30"/>
      <c r="DK128" s="30"/>
      <c r="DL128" s="30"/>
      <c r="DM128" s="30"/>
      <c r="DN128" s="30"/>
      <c r="DO128" s="30"/>
      <c r="DP128" s="30"/>
      <c r="DQ128" s="30"/>
      <c r="DR128" s="30"/>
      <c r="DS128" s="30"/>
      <c r="DT128" s="30"/>
      <c r="DU128" s="30"/>
      <c r="DV128" s="30"/>
      <c r="DW128" s="30"/>
      <c r="DX128" s="30"/>
      <c r="DY128" s="30"/>
      <c r="DZ128" s="30"/>
      <c r="EA128" s="30"/>
      <c r="EB128" s="30"/>
      <c r="EC128" s="30"/>
      <c r="ED128" s="30"/>
      <c r="EE128" s="30"/>
      <c r="EF128" s="30"/>
      <c r="EG128" s="30"/>
      <c r="EH128" s="30"/>
      <c r="EI128" s="30"/>
      <c r="EJ128" s="30"/>
      <c r="EK128" s="30"/>
      <c r="EL128" s="30"/>
      <c r="EM128" s="30"/>
      <c r="EN128" s="30"/>
      <c r="EO128" s="30"/>
      <c r="EP128" s="30"/>
      <c r="EQ128" s="30"/>
      <c r="ER128" s="30"/>
      <c r="ES128" s="30"/>
      <c r="ET128" s="30"/>
      <c r="EU128" s="30"/>
      <c r="EV128" s="30"/>
      <c r="EW128" s="30"/>
      <c r="EX128" s="30"/>
      <c r="EY128" s="30"/>
      <c r="EZ128" s="30"/>
      <c r="FA128" s="30"/>
      <c r="FB128" s="30"/>
      <c r="FC128" s="30"/>
      <c r="FD128" s="30"/>
      <c r="FE128" s="30"/>
      <c r="FF128" s="30"/>
      <c r="FG128" s="30"/>
      <c r="FH128" s="30"/>
      <c r="FI128" s="30"/>
      <c r="FJ128" s="30"/>
      <c r="FK128" s="30"/>
      <c r="FL128" s="30"/>
      <c r="FM128" s="30"/>
      <c r="FN128" s="30"/>
      <c r="FO128" s="30"/>
      <c r="FP128" s="30"/>
      <c r="FQ128" s="30"/>
      <c r="FR128" s="30"/>
      <c r="FS128" s="30"/>
      <c r="FT128" s="30"/>
      <c r="FU128" s="30"/>
      <c r="FV128" s="30"/>
      <c r="FW128" s="30"/>
      <c r="FX128" s="30"/>
      <c r="FY128" s="30"/>
      <c r="FZ128" s="30"/>
      <c r="GA128" s="30"/>
      <c r="GB128" s="30"/>
      <c r="GC128" s="30"/>
      <c r="GD128" s="30"/>
      <c r="GE128" s="30"/>
      <c r="GF128" s="30"/>
      <c r="GG128" s="30"/>
      <c r="GH128" s="30"/>
      <c r="GI128" s="30"/>
      <c r="GJ128" s="30"/>
      <c r="GK128" s="30"/>
      <c r="GL128" s="30"/>
      <c r="GM128" s="30"/>
      <c r="GN128" s="30"/>
      <c r="GO128" s="30"/>
      <c r="GP128" s="30"/>
      <c r="GQ128" s="30"/>
      <c r="GR128" s="30"/>
      <c r="GS128" s="30"/>
      <c r="GT128" s="30"/>
      <c r="GU128" s="30"/>
      <c r="GV128" s="30"/>
      <c r="GW128" s="30"/>
      <c r="GX128" s="30"/>
      <c r="GY128" s="30"/>
      <c r="GZ128" s="30"/>
      <c r="HA128" s="30"/>
      <c r="HB128" s="30"/>
      <c r="HC128" s="30"/>
      <c r="HD128" s="30"/>
      <c r="HE128" s="30"/>
      <c r="HF128" s="30"/>
      <c r="HG128" s="30"/>
      <c r="HH128" s="30"/>
      <c r="HI128" s="30"/>
      <c r="HJ128" s="30"/>
      <c r="HK128" s="30"/>
      <c r="HL128" s="30"/>
      <c r="HM128" s="30"/>
      <c r="HN128" s="30"/>
      <c r="HO128" s="30"/>
      <c r="HP128" s="30"/>
      <c r="HQ128" s="30"/>
      <c r="HR128" s="30"/>
      <c r="HS128" s="30"/>
      <c r="HT128" s="30"/>
      <c r="HU128" s="30"/>
      <c r="HV128" s="30"/>
      <c r="HW128" s="30"/>
      <c r="HX128" s="30"/>
      <c r="HY128" s="30"/>
      <c r="HZ128" s="30"/>
      <c r="IA128" s="30"/>
      <c r="IB128" s="30"/>
      <c r="IC128" s="30"/>
      <c r="ID128" s="30"/>
      <c r="IE128" s="30"/>
      <c r="IF128" s="30"/>
      <c r="IG128" s="30"/>
      <c r="IH128" s="30"/>
      <c r="II128" s="30"/>
      <c r="IJ128" s="30"/>
      <c r="IK128" s="30"/>
      <c r="IL128" s="30"/>
      <c r="IM128" s="30"/>
      <c r="IN128" s="30"/>
      <c r="IO128" s="30"/>
      <c r="IP128" s="30"/>
      <c r="IQ128" s="30"/>
      <c r="IR128" s="30"/>
      <c r="IS128" s="30"/>
      <c r="IT128" s="30"/>
      <c r="IU128" s="30"/>
    </row>
    <row r="129" spans="1:255">
      <c r="A129" s="30"/>
      <c r="B129" s="30"/>
      <c r="C129" s="483"/>
      <c r="D129" s="483"/>
      <c r="E129" s="30"/>
      <c r="F129" s="30"/>
      <c r="G129" s="30"/>
      <c r="H129" s="30"/>
      <c r="I129" s="30"/>
      <c r="J129" s="30"/>
      <c r="K129" s="30"/>
      <c r="L129" s="30"/>
      <c r="M129" s="30"/>
      <c r="N129" s="30"/>
      <c r="O129" s="30"/>
      <c r="P129" s="30"/>
      <c r="Q129" s="30"/>
      <c r="R129" s="30"/>
      <c r="S129" s="30"/>
      <c r="T129" s="30"/>
      <c r="U129" s="30"/>
      <c r="V129" s="30"/>
      <c r="W129" s="30"/>
      <c r="X129" s="30"/>
      <c r="Y129" s="30"/>
      <c r="Z129" s="30"/>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30"/>
      <c r="BK129" s="30"/>
      <c r="BL129" s="30"/>
      <c r="BM129" s="30"/>
      <c r="BN129" s="30"/>
      <c r="BO129" s="30"/>
      <c r="BP129" s="30"/>
      <c r="BQ129" s="30"/>
      <c r="BR129" s="30"/>
      <c r="BS129" s="30"/>
      <c r="BT129" s="30"/>
      <c r="BU129" s="30"/>
      <c r="BV129" s="30"/>
      <c r="BW129" s="30"/>
      <c r="BX129" s="30"/>
      <c r="BY129" s="30"/>
      <c r="BZ129" s="30"/>
      <c r="CA129" s="30"/>
      <c r="CB129" s="30"/>
      <c r="CC129" s="30"/>
      <c r="CD129" s="30"/>
      <c r="CE129" s="30"/>
      <c r="CF129" s="30"/>
      <c r="CG129" s="30"/>
      <c r="CH129" s="30"/>
      <c r="CI129" s="30"/>
      <c r="CJ129" s="30"/>
      <c r="CK129" s="30"/>
      <c r="CL129" s="30"/>
      <c r="CM129" s="30"/>
      <c r="CN129" s="30"/>
      <c r="CO129" s="30"/>
      <c r="CP129" s="30"/>
      <c r="CQ129" s="30"/>
      <c r="CR129" s="30"/>
      <c r="CS129" s="30"/>
      <c r="CT129" s="30"/>
      <c r="CU129" s="30"/>
      <c r="CV129" s="30"/>
      <c r="CW129" s="30"/>
      <c r="CX129" s="30"/>
      <c r="CY129" s="30"/>
      <c r="CZ129" s="30"/>
      <c r="DA129" s="30"/>
      <c r="DB129" s="30"/>
      <c r="DC129" s="30"/>
      <c r="DD129" s="30"/>
      <c r="DE129" s="30"/>
      <c r="DF129" s="30"/>
      <c r="DG129" s="30"/>
      <c r="DH129" s="30"/>
      <c r="DI129" s="30"/>
      <c r="DJ129" s="30"/>
      <c r="DK129" s="30"/>
      <c r="DL129" s="30"/>
      <c r="DM129" s="30"/>
      <c r="DN129" s="30"/>
      <c r="DO129" s="30"/>
      <c r="DP129" s="30"/>
      <c r="DQ129" s="30"/>
      <c r="DR129" s="30"/>
      <c r="DS129" s="30"/>
      <c r="DT129" s="30"/>
      <c r="DU129" s="30"/>
      <c r="DV129" s="30"/>
      <c r="DW129" s="30"/>
      <c r="DX129" s="30"/>
      <c r="DY129" s="30"/>
      <c r="DZ129" s="30"/>
      <c r="EA129" s="30"/>
      <c r="EB129" s="30"/>
      <c r="EC129" s="30"/>
      <c r="ED129" s="30"/>
      <c r="EE129" s="30"/>
      <c r="EF129" s="30"/>
      <c r="EG129" s="30"/>
      <c r="EH129" s="30"/>
      <c r="EI129" s="30"/>
      <c r="EJ129" s="30"/>
      <c r="EK129" s="30"/>
      <c r="EL129" s="30"/>
      <c r="EM129" s="30"/>
      <c r="EN129" s="30"/>
      <c r="EO129" s="30"/>
      <c r="EP129" s="30"/>
      <c r="EQ129" s="30"/>
      <c r="ER129" s="30"/>
      <c r="ES129" s="30"/>
      <c r="ET129" s="30"/>
      <c r="EU129" s="30"/>
      <c r="EV129" s="30"/>
      <c r="EW129" s="30"/>
      <c r="EX129" s="30"/>
      <c r="EY129" s="30"/>
      <c r="EZ129" s="30"/>
      <c r="FA129" s="30"/>
      <c r="FB129" s="30"/>
      <c r="FC129" s="30"/>
      <c r="FD129" s="30"/>
      <c r="FE129" s="30"/>
      <c r="FF129" s="30"/>
      <c r="FG129" s="30"/>
      <c r="FH129" s="30"/>
      <c r="FI129" s="30"/>
      <c r="FJ129" s="30"/>
      <c r="FK129" s="30"/>
      <c r="FL129" s="30"/>
      <c r="FM129" s="30"/>
      <c r="FN129" s="30"/>
      <c r="FO129" s="30"/>
      <c r="FP129" s="30"/>
      <c r="FQ129" s="30"/>
      <c r="FR129" s="30"/>
      <c r="FS129" s="30"/>
      <c r="FT129" s="30"/>
      <c r="FU129" s="30"/>
      <c r="FV129" s="30"/>
      <c r="FW129" s="30"/>
      <c r="FX129" s="30"/>
      <c r="FY129" s="30"/>
      <c r="FZ129" s="30"/>
      <c r="GA129" s="30"/>
      <c r="GB129" s="30"/>
      <c r="GC129" s="30"/>
      <c r="GD129" s="30"/>
      <c r="GE129" s="30"/>
      <c r="GF129" s="30"/>
      <c r="GG129" s="30"/>
      <c r="GH129" s="30"/>
      <c r="GI129" s="30"/>
      <c r="GJ129" s="30"/>
      <c r="GK129" s="30"/>
      <c r="GL129" s="30"/>
      <c r="GM129" s="30"/>
      <c r="GN129" s="30"/>
      <c r="GO129" s="30"/>
      <c r="GP129" s="30"/>
      <c r="GQ129" s="30"/>
      <c r="GR129" s="30"/>
      <c r="GS129" s="30"/>
      <c r="GT129" s="30"/>
      <c r="GU129" s="30"/>
      <c r="GV129" s="30"/>
      <c r="GW129" s="30"/>
      <c r="GX129" s="30"/>
      <c r="GY129" s="30"/>
      <c r="GZ129" s="30"/>
      <c r="HA129" s="30"/>
      <c r="HB129" s="30"/>
      <c r="HC129" s="30"/>
      <c r="HD129" s="30"/>
      <c r="HE129" s="30"/>
      <c r="HF129" s="30"/>
      <c r="HG129" s="30"/>
      <c r="HH129" s="30"/>
      <c r="HI129" s="30"/>
      <c r="HJ129" s="30"/>
      <c r="HK129" s="30"/>
      <c r="HL129" s="30"/>
      <c r="HM129" s="30"/>
      <c r="HN129" s="30"/>
      <c r="HO129" s="30"/>
      <c r="HP129" s="30"/>
      <c r="HQ129" s="30"/>
      <c r="HR129" s="30"/>
      <c r="HS129" s="30"/>
      <c r="HT129" s="30"/>
      <c r="HU129" s="30"/>
      <c r="HV129" s="30"/>
      <c r="HW129" s="30"/>
      <c r="HX129" s="30"/>
      <c r="HY129" s="30"/>
      <c r="HZ129" s="30"/>
      <c r="IA129" s="30"/>
      <c r="IB129" s="30"/>
      <c r="IC129" s="30"/>
      <c r="ID129" s="30"/>
      <c r="IE129" s="30"/>
      <c r="IF129" s="30"/>
      <c r="IG129" s="30"/>
      <c r="IH129" s="30"/>
      <c r="II129" s="30"/>
      <c r="IJ129" s="30"/>
      <c r="IK129" s="30"/>
      <c r="IL129" s="30"/>
      <c r="IM129" s="30"/>
      <c r="IN129" s="30"/>
      <c r="IO129" s="30"/>
      <c r="IP129" s="30"/>
      <c r="IQ129" s="30"/>
      <c r="IR129" s="30"/>
      <c r="IS129" s="30"/>
      <c r="IT129" s="30"/>
      <c r="IU129" s="30"/>
    </row>
    <row r="130" spans="1:255">
      <c r="A130" s="30" t="s">
        <v>2175</v>
      </c>
      <c r="B130" s="30" t="s">
        <v>480</v>
      </c>
      <c r="C130" s="483">
        <f>(+C112/C$94)*100</f>
        <v>20.381947159446078</v>
      </c>
      <c r="D130" s="483"/>
      <c r="E130" s="30"/>
      <c r="F130" s="30"/>
      <c r="G130" s="30"/>
      <c r="H130" s="30"/>
      <c r="I130" s="30"/>
      <c r="J130" s="30"/>
      <c r="K130" s="30"/>
      <c r="L130" s="30"/>
      <c r="M130" s="30"/>
      <c r="N130" s="30"/>
      <c r="O130" s="30"/>
      <c r="P130" s="30"/>
      <c r="Q130" s="30"/>
      <c r="R130" s="30"/>
      <c r="S130" s="30"/>
      <c r="T130" s="30"/>
      <c r="U130" s="30"/>
      <c r="V130" s="30"/>
      <c r="W130" s="30"/>
      <c r="X130" s="30"/>
      <c r="Y130" s="30"/>
      <c r="Z130" s="30"/>
      <c r="AA130" s="30"/>
      <c r="AB130" s="30"/>
      <c r="AC130" s="30"/>
      <c r="AD130" s="30"/>
      <c r="AE130" s="30"/>
      <c r="AF130" s="30"/>
      <c r="AG130" s="30"/>
      <c r="AH130" s="30"/>
      <c r="AI130" s="30"/>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c r="BI130" s="30"/>
      <c r="BJ130" s="30"/>
      <c r="BK130" s="30"/>
      <c r="BL130" s="30"/>
      <c r="BM130" s="30"/>
      <c r="BN130" s="30"/>
      <c r="BO130" s="30"/>
      <c r="BP130" s="30"/>
      <c r="BQ130" s="30"/>
      <c r="BR130" s="30"/>
      <c r="BS130" s="30"/>
      <c r="BT130" s="30"/>
      <c r="BU130" s="30"/>
      <c r="BV130" s="30"/>
      <c r="BW130" s="30"/>
      <c r="BX130" s="30"/>
      <c r="BY130" s="30"/>
      <c r="BZ130" s="30"/>
      <c r="CA130" s="30"/>
      <c r="CB130" s="30"/>
      <c r="CC130" s="30"/>
      <c r="CD130" s="30"/>
      <c r="CE130" s="30"/>
      <c r="CF130" s="30"/>
      <c r="CG130" s="30"/>
      <c r="CH130" s="30"/>
      <c r="CI130" s="30"/>
      <c r="CJ130" s="30"/>
      <c r="CK130" s="30"/>
      <c r="CL130" s="30"/>
      <c r="CM130" s="30"/>
      <c r="CN130" s="30"/>
      <c r="CO130" s="30"/>
      <c r="CP130" s="30"/>
      <c r="CQ130" s="30"/>
      <c r="CR130" s="30"/>
      <c r="CS130" s="30"/>
      <c r="CT130" s="30"/>
      <c r="CU130" s="30"/>
      <c r="CV130" s="30"/>
      <c r="CW130" s="30"/>
      <c r="CX130" s="30"/>
      <c r="CY130" s="30"/>
      <c r="CZ130" s="30"/>
      <c r="DA130" s="30"/>
      <c r="DB130" s="30"/>
      <c r="DC130" s="30"/>
      <c r="DD130" s="30"/>
      <c r="DE130" s="30"/>
      <c r="DF130" s="30"/>
      <c r="DG130" s="30"/>
      <c r="DH130" s="30"/>
      <c r="DI130" s="30"/>
      <c r="DJ130" s="30"/>
      <c r="DK130" s="30"/>
      <c r="DL130" s="30"/>
      <c r="DM130" s="30"/>
      <c r="DN130" s="30"/>
      <c r="DO130" s="30"/>
      <c r="DP130" s="30"/>
      <c r="DQ130" s="30"/>
      <c r="DR130" s="30"/>
      <c r="DS130" s="30"/>
      <c r="DT130" s="30"/>
      <c r="DU130" s="30"/>
      <c r="DV130" s="30"/>
      <c r="DW130" s="30"/>
      <c r="DX130" s="30"/>
      <c r="DY130" s="30"/>
      <c r="DZ130" s="30"/>
      <c r="EA130" s="30"/>
      <c r="EB130" s="30"/>
      <c r="EC130" s="30"/>
      <c r="ED130" s="30"/>
      <c r="EE130" s="30"/>
      <c r="EF130" s="30"/>
      <c r="EG130" s="30"/>
      <c r="EH130" s="30"/>
      <c r="EI130" s="30"/>
      <c r="EJ130" s="30"/>
      <c r="EK130" s="30"/>
      <c r="EL130" s="30"/>
      <c r="EM130" s="30"/>
      <c r="EN130" s="30"/>
      <c r="EO130" s="30"/>
      <c r="EP130" s="30"/>
      <c r="EQ130" s="30"/>
      <c r="ER130" s="30"/>
      <c r="ES130" s="30"/>
      <c r="ET130" s="30"/>
      <c r="EU130" s="30"/>
      <c r="EV130" s="30"/>
      <c r="EW130" s="30"/>
      <c r="EX130" s="30"/>
      <c r="EY130" s="30"/>
      <c r="EZ130" s="30"/>
      <c r="FA130" s="30"/>
      <c r="FB130" s="30"/>
      <c r="FC130" s="30"/>
      <c r="FD130" s="30"/>
      <c r="FE130" s="30"/>
      <c r="FF130" s="30"/>
      <c r="FG130" s="30"/>
      <c r="FH130" s="30"/>
      <c r="FI130" s="30"/>
      <c r="FJ130" s="30"/>
      <c r="FK130" s="30"/>
      <c r="FL130" s="30"/>
      <c r="FM130" s="30"/>
      <c r="FN130" s="30"/>
      <c r="FO130" s="30"/>
      <c r="FP130" s="30"/>
      <c r="FQ130" s="30"/>
      <c r="FR130" s="30"/>
      <c r="FS130" s="30"/>
      <c r="FT130" s="30"/>
      <c r="FU130" s="30"/>
      <c r="FV130" s="30"/>
      <c r="FW130" s="30"/>
      <c r="FX130" s="30"/>
      <c r="FY130" s="30"/>
      <c r="FZ130" s="30"/>
      <c r="GA130" s="30"/>
      <c r="GB130" s="30"/>
      <c r="GC130" s="30"/>
      <c r="GD130" s="30"/>
      <c r="GE130" s="30"/>
      <c r="GF130" s="30"/>
      <c r="GG130" s="30"/>
      <c r="GH130" s="30"/>
      <c r="GI130" s="30"/>
      <c r="GJ130" s="30"/>
      <c r="GK130" s="30"/>
      <c r="GL130" s="30"/>
      <c r="GM130" s="30"/>
      <c r="GN130" s="30"/>
      <c r="GO130" s="30"/>
      <c r="GP130" s="30"/>
      <c r="GQ130" s="30"/>
      <c r="GR130" s="30"/>
      <c r="GS130" s="30"/>
      <c r="GT130" s="30"/>
      <c r="GU130" s="30"/>
      <c r="GV130" s="30"/>
      <c r="GW130" s="30"/>
      <c r="GX130" s="30"/>
      <c r="GY130" s="30"/>
      <c r="GZ130" s="30"/>
      <c r="HA130" s="30"/>
      <c r="HB130" s="30"/>
      <c r="HC130" s="30"/>
      <c r="HD130" s="30"/>
      <c r="HE130" s="30"/>
      <c r="HF130" s="30"/>
      <c r="HG130" s="30"/>
      <c r="HH130" s="30"/>
      <c r="HI130" s="30"/>
      <c r="HJ130" s="30"/>
      <c r="HK130" s="30"/>
      <c r="HL130" s="30"/>
      <c r="HM130" s="30"/>
      <c r="HN130" s="30"/>
      <c r="HO130" s="30"/>
      <c r="HP130" s="30"/>
      <c r="HQ130" s="30"/>
      <c r="HR130" s="30"/>
      <c r="HS130" s="30"/>
      <c r="HT130" s="30"/>
      <c r="HU130" s="30"/>
      <c r="HV130" s="30"/>
      <c r="HW130" s="30"/>
      <c r="HX130" s="30"/>
      <c r="HY130" s="30"/>
      <c r="HZ130" s="30"/>
      <c r="IA130" s="30"/>
      <c r="IB130" s="30"/>
      <c r="IC130" s="30"/>
      <c r="ID130" s="30"/>
      <c r="IE130" s="30"/>
      <c r="IF130" s="30"/>
      <c r="IG130" s="30"/>
      <c r="IH130" s="30"/>
      <c r="II130" s="30"/>
      <c r="IJ130" s="30"/>
      <c r="IK130" s="30"/>
      <c r="IL130" s="30"/>
      <c r="IM130" s="30"/>
      <c r="IN130" s="30"/>
      <c r="IO130" s="30"/>
      <c r="IP130" s="30"/>
      <c r="IQ130" s="30"/>
      <c r="IR130" s="30"/>
      <c r="IS130" s="30"/>
      <c r="IT130" s="30"/>
      <c r="IU130" s="30"/>
    </row>
    <row r="131" spans="1:255">
      <c r="A131" s="30"/>
      <c r="B131" s="30"/>
      <c r="C131" s="30"/>
      <c r="D131" s="30"/>
      <c r="E131" s="30"/>
      <c r="F131" s="30"/>
      <c r="G131" s="30"/>
      <c r="H131" s="30"/>
      <c r="I131" s="30"/>
      <c r="J131" s="30"/>
      <c r="K131" s="30"/>
      <c r="L131" s="30"/>
      <c r="M131" s="30"/>
      <c r="N131" s="30"/>
      <c r="O131" s="30"/>
      <c r="P131" s="30"/>
      <c r="Q131" s="30"/>
      <c r="R131" s="30"/>
      <c r="S131" s="30"/>
      <c r="T131" s="30"/>
      <c r="U131" s="30"/>
      <c r="V131" s="30"/>
      <c r="W131" s="30"/>
      <c r="X131" s="30"/>
      <c r="Y131" s="30"/>
      <c r="Z131" s="30"/>
      <c r="AA131" s="30"/>
      <c r="AB131" s="30"/>
      <c r="AC131" s="30"/>
      <c r="AD131" s="30"/>
      <c r="AE131" s="30"/>
      <c r="AF131" s="30"/>
      <c r="AG131" s="30"/>
      <c r="AH131" s="30"/>
      <c r="AI131" s="30"/>
      <c r="AJ131" s="30"/>
      <c r="AK131" s="30"/>
      <c r="AL131" s="30"/>
      <c r="AM131" s="30"/>
      <c r="AN131" s="30"/>
      <c r="AO131" s="30"/>
      <c r="AP131" s="30"/>
      <c r="AQ131" s="30"/>
      <c r="AR131" s="30"/>
      <c r="AS131" s="30"/>
      <c r="AT131" s="30"/>
      <c r="AU131" s="30"/>
      <c r="AV131" s="30"/>
      <c r="AW131" s="30"/>
      <c r="AX131" s="30"/>
      <c r="AY131" s="30"/>
      <c r="AZ131" s="30"/>
      <c r="BA131" s="30"/>
      <c r="BB131" s="30"/>
      <c r="BC131" s="30"/>
      <c r="BD131" s="30"/>
      <c r="BE131" s="30"/>
      <c r="BF131" s="30"/>
      <c r="BG131" s="30"/>
      <c r="BH131" s="30"/>
      <c r="BI131" s="30"/>
      <c r="BJ131" s="30"/>
      <c r="BK131" s="30"/>
      <c r="BL131" s="30"/>
      <c r="BM131" s="30"/>
      <c r="BN131" s="30"/>
      <c r="BO131" s="30"/>
      <c r="BP131" s="30"/>
      <c r="BQ131" s="30"/>
      <c r="BR131" s="30"/>
      <c r="BS131" s="30"/>
      <c r="BT131" s="30"/>
      <c r="BU131" s="30"/>
      <c r="BV131" s="30"/>
      <c r="BW131" s="30"/>
      <c r="BX131" s="30"/>
      <c r="BY131" s="30"/>
      <c r="BZ131" s="30"/>
      <c r="CA131" s="30"/>
      <c r="CB131" s="30"/>
      <c r="CC131" s="30"/>
      <c r="CD131" s="30"/>
      <c r="CE131" s="30"/>
      <c r="CF131" s="30"/>
      <c r="CG131" s="30"/>
      <c r="CH131" s="30"/>
      <c r="CI131" s="30"/>
      <c r="CJ131" s="30"/>
      <c r="CK131" s="30"/>
      <c r="CL131" s="30"/>
      <c r="CM131" s="30"/>
      <c r="CN131" s="30"/>
      <c r="CO131" s="30"/>
      <c r="CP131" s="30"/>
      <c r="CQ131" s="30"/>
      <c r="CR131" s="30"/>
      <c r="CS131" s="30"/>
      <c r="CT131" s="30"/>
      <c r="CU131" s="30"/>
      <c r="CV131" s="30"/>
      <c r="CW131" s="30"/>
      <c r="CX131" s="30"/>
      <c r="CY131" s="30"/>
      <c r="CZ131" s="30"/>
      <c r="DA131" s="30"/>
      <c r="DB131" s="30"/>
      <c r="DC131" s="30"/>
      <c r="DD131" s="30"/>
      <c r="DE131" s="30"/>
      <c r="DF131" s="30"/>
      <c r="DG131" s="30"/>
      <c r="DH131" s="30"/>
      <c r="DI131" s="30"/>
      <c r="DJ131" s="30"/>
      <c r="DK131" s="30"/>
      <c r="DL131" s="30"/>
      <c r="DM131" s="30"/>
      <c r="DN131" s="30"/>
      <c r="DO131" s="30"/>
      <c r="DP131" s="30"/>
      <c r="DQ131" s="30"/>
      <c r="DR131" s="30"/>
      <c r="DS131" s="30"/>
      <c r="DT131" s="30"/>
      <c r="DU131" s="30"/>
      <c r="DV131" s="30"/>
      <c r="DW131" s="30"/>
      <c r="DX131" s="30"/>
      <c r="DY131" s="30"/>
      <c r="DZ131" s="30"/>
      <c r="EA131" s="30"/>
      <c r="EB131" s="30"/>
      <c r="EC131" s="30"/>
      <c r="ED131" s="30"/>
      <c r="EE131" s="30"/>
      <c r="EF131" s="30"/>
      <c r="EG131" s="30"/>
      <c r="EH131" s="30"/>
      <c r="EI131" s="30"/>
      <c r="EJ131" s="30"/>
      <c r="EK131" s="30"/>
      <c r="EL131" s="30"/>
      <c r="EM131" s="30"/>
      <c r="EN131" s="30"/>
      <c r="EO131" s="30"/>
      <c r="EP131" s="30"/>
      <c r="EQ131" s="30"/>
      <c r="ER131" s="30"/>
      <c r="ES131" s="30"/>
      <c r="ET131" s="30"/>
      <c r="EU131" s="30"/>
      <c r="EV131" s="30"/>
      <c r="EW131" s="30"/>
      <c r="EX131" s="30"/>
      <c r="EY131" s="30"/>
      <c r="EZ131" s="30"/>
      <c r="FA131" s="30"/>
      <c r="FB131" s="30"/>
      <c r="FC131" s="30"/>
      <c r="FD131" s="30"/>
      <c r="FE131" s="30"/>
      <c r="FF131" s="30"/>
      <c r="FG131" s="30"/>
      <c r="FH131" s="30"/>
      <c r="FI131" s="30"/>
      <c r="FJ131" s="30"/>
      <c r="FK131" s="30"/>
      <c r="FL131" s="30"/>
      <c r="FM131" s="30"/>
      <c r="FN131" s="30"/>
      <c r="FO131" s="30"/>
      <c r="FP131" s="30"/>
      <c r="FQ131" s="30"/>
      <c r="FR131" s="30"/>
      <c r="FS131" s="30"/>
      <c r="FT131" s="30"/>
      <c r="FU131" s="30"/>
      <c r="FV131" s="30"/>
      <c r="FW131" s="30"/>
      <c r="FX131" s="30"/>
      <c r="FY131" s="30"/>
      <c r="FZ131" s="30"/>
      <c r="GA131" s="30"/>
      <c r="GB131" s="30"/>
      <c r="GC131" s="30"/>
      <c r="GD131" s="30"/>
      <c r="GE131" s="30"/>
      <c r="GF131" s="30"/>
      <c r="GG131" s="30"/>
      <c r="GH131" s="30"/>
      <c r="GI131" s="30"/>
      <c r="GJ131" s="30"/>
      <c r="GK131" s="30"/>
      <c r="GL131" s="30"/>
      <c r="GM131" s="30"/>
      <c r="GN131" s="30"/>
      <c r="GO131" s="30"/>
      <c r="GP131" s="30"/>
      <c r="GQ131" s="30"/>
      <c r="GR131" s="30"/>
      <c r="GS131" s="30"/>
      <c r="GT131" s="30"/>
      <c r="GU131" s="30"/>
      <c r="GV131" s="30"/>
      <c r="GW131" s="30"/>
      <c r="GX131" s="30"/>
      <c r="GY131" s="30"/>
      <c r="GZ131" s="30"/>
      <c r="HA131" s="30"/>
      <c r="HB131" s="30"/>
      <c r="HC131" s="30"/>
      <c r="HD131" s="30"/>
      <c r="HE131" s="30"/>
      <c r="HF131" s="30"/>
      <c r="HG131" s="30"/>
      <c r="HH131" s="30"/>
      <c r="HI131" s="30"/>
      <c r="HJ131" s="30"/>
      <c r="HK131" s="30"/>
      <c r="HL131" s="30"/>
      <c r="HM131" s="30"/>
      <c r="HN131" s="30"/>
      <c r="HO131" s="30"/>
      <c r="HP131" s="30"/>
      <c r="HQ131" s="30"/>
      <c r="HR131" s="30"/>
      <c r="HS131" s="30"/>
      <c r="HT131" s="30"/>
      <c r="HU131" s="30"/>
      <c r="HV131" s="30"/>
      <c r="HW131" s="30"/>
      <c r="HX131" s="30"/>
      <c r="HY131" s="30"/>
      <c r="HZ131" s="30"/>
      <c r="IA131" s="30"/>
      <c r="IB131" s="30"/>
      <c r="IC131" s="30"/>
      <c r="ID131" s="30"/>
      <c r="IE131" s="30"/>
      <c r="IF131" s="30"/>
      <c r="IG131" s="30"/>
      <c r="IH131" s="30"/>
      <c r="II131" s="30"/>
      <c r="IJ131" s="30"/>
      <c r="IK131" s="30"/>
      <c r="IL131" s="30"/>
      <c r="IM131" s="30"/>
      <c r="IN131" s="30"/>
      <c r="IO131" s="30"/>
      <c r="IP131" s="30"/>
      <c r="IQ131" s="30"/>
      <c r="IR131" s="30"/>
      <c r="IS131" s="30"/>
      <c r="IT131" s="30"/>
      <c r="IU131" s="30"/>
    </row>
    <row r="132" spans="1:255">
      <c r="A132" s="30" t="s">
        <v>2026</v>
      </c>
      <c r="B132" s="475" t="s">
        <v>2177</v>
      </c>
      <c r="C132" s="484">
        <f>SUM(C118:C131)</f>
        <v>100</v>
      </c>
      <c r="D132" s="484"/>
      <c r="E132" s="30"/>
      <c r="F132" s="30"/>
      <c r="G132" s="30"/>
      <c r="H132" s="30"/>
      <c r="I132" s="30"/>
      <c r="J132" s="30"/>
      <c r="K132" s="30"/>
      <c r="L132" s="30"/>
      <c r="M132" s="30"/>
      <c r="N132" s="30"/>
      <c r="O132" s="30"/>
      <c r="P132" s="30"/>
      <c r="Q132" s="30"/>
      <c r="R132" s="30"/>
      <c r="S132" s="30"/>
      <c r="T132" s="30"/>
      <c r="U132" s="30"/>
      <c r="V132" s="30"/>
      <c r="W132" s="30"/>
      <c r="X132" s="30"/>
      <c r="Y132" s="30"/>
      <c r="Z132" s="30"/>
      <c r="AA132" s="30"/>
      <c r="AB132" s="30"/>
      <c r="AC132" s="30"/>
      <c r="AD132" s="30"/>
      <c r="AE132" s="30"/>
      <c r="AF132" s="30"/>
      <c r="AG132" s="30"/>
      <c r="AH132" s="30"/>
      <c r="AI132" s="30"/>
      <c r="AJ132" s="30"/>
      <c r="AK132" s="30"/>
      <c r="AL132" s="30"/>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c r="BI132" s="30"/>
      <c r="BJ132" s="30"/>
      <c r="BK132" s="30"/>
      <c r="BL132" s="30"/>
      <c r="BM132" s="30"/>
      <c r="BN132" s="30"/>
      <c r="BO132" s="30"/>
      <c r="BP132" s="30"/>
      <c r="BQ132" s="30"/>
      <c r="BR132" s="30"/>
      <c r="BS132" s="30"/>
      <c r="BT132" s="30"/>
      <c r="BU132" s="30"/>
      <c r="BV132" s="30"/>
      <c r="BW132" s="30"/>
      <c r="BX132" s="30"/>
      <c r="BY132" s="30"/>
      <c r="BZ132" s="30"/>
      <c r="CA132" s="30"/>
      <c r="CB132" s="30"/>
      <c r="CC132" s="30"/>
      <c r="CD132" s="30"/>
      <c r="CE132" s="30"/>
      <c r="CF132" s="30"/>
      <c r="CG132" s="30"/>
      <c r="CH132" s="30"/>
      <c r="CI132" s="30"/>
      <c r="CJ132" s="30"/>
      <c r="CK132" s="30"/>
      <c r="CL132" s="30"/>
      <c r="CM132" s="30"/>
      <c r="CN132" s="30"/>
      <c r="CO132" s="30"/>
      <c r="CP132" s="30"/>
      <c r="CQ132" s="30"/>
      <c r="CR132" s="30"/>
      <c r="CS132" s="30"/>
      <c r="CT132" s="30"/>
      <c r="CU132" s="30"/>
      <c r="CV132" s="30"/>
      <c r="CW132" s="30"/>
      <c r="CX132" s="30"/>
      <c r="CY132" s="30"/>
      <c r="CZ132" s="30"/>
      <c r="DA132" s="30"/>
      <c r="DB132" s="30"/>
      <c r="DC132" s="30"/>
      <c r="DD132" s="30"/>
      <c r="DE132" s="30"/>
      <c r="DF132" s="30"/>
      <c r="DG132" s="30"/>
      <c r="DH132" s="30"/>
      <c r="DI132" s="30"/>
      <c r="DJ132" s="30"/>
      <c r="DK132" s="30"/>
      <c r="DL132" s="30"/>
      <c r="DM132" s="30"/>
      <c r="DN132" s="30"/>
      <c r="DO132" s="30"/>
      <c r="DP132" s="30"/>
      <c r="DQ132" s="30"/>
      <c r="DR132" s="30"/>
      <c r="DS132" s="30"/>
      <c r="DT132" s="30"/>
      <c r="DU132" s="30"/>
      <c r="DV132" s="30"/>
      <c r="DW132" s="30"/>
      <c r="DX132" s="30"/>
      <c r="DY132" s="30"/>
      <c r="DZ132" s="30"/>
      <c r="EA132" s="30"/>
      <c r="EB132" s="30"/>
      <c r="EC132" s="30"/>
      <c r="ED132" s="30"/>
      <c r="EE132" s="30"/>
      <c r="EF132" s="30"/>
      <c r="EG132" s="30"/>
      <c r="EH132" s="30"/>
      <c r="EI132" s="30"/>
      <c r="EJ132" s="30"/>
      <c r="EK132" s="30"/>
      <c r="EL132" s="30"/>
      <c r="EM132" s="30"/>
      <c r="EN132" s="30"/>
      <c r="EO132" s="30"/>
      <c r="EP132" s="30"/>
      <c r="EQ132" s="30"/>
      <c r="ER132" s="30"/>
      <c r="ES132" s="30"/>
      <c r="ET132" s="30"/>
      <c r="EU132" s="30"/>
      <c r="EV132" s="30"/>
      <c r="EW132" s="30"/>
      <c r="EX132" s="30"/>
      <c r="EY132" s="30"/>
      <c r="EZ132" s="30"/>
      <c r="FA132" s="30"/>
      <c r="FB132" s="30"/>
      <c r="FC132" s="30"/>
      <c r="FD132" s="30"/>
      <c r="FE132" s="30"/>
      <c r="FF132" s="30"/>
      <c r="FG132" s="30"/>
      <c r="FH132" s="30"/>
      <c r="FI132" s="30"/>
      <c r="FJ132" s="30"/>
      <c r="FK132" s="30"/>
      <c r="FL132" s="30"/>
      <c r="FM132" s="30"/>
      <c r="FN132" s="30"/>
      <c r="FO132" s="30"/>
      <c r="FP132" s="30"/>
      <c r="FQ132" s="30"/>
      <c r="FR132" s="30"/>
      <c r="FS132" s="30"/>
      <c r="FT132" s="30"/>
      <c r="FU132" s="30"/>
      <c r="FV132" s="30"/>
      <c r="FW132" s="30"/>
      <c r="FX132" s="30"/>
      <c r="FY132" s="30"/>
      <c r="FZ132" s="30"/>
      <c r="GA132" s="30"/>
      <c r="GB132" s="30"/>
      <c r="GC132" s="30"/>
      <c r="GD132" s="30"/>
      <c r="GE132" s="30"/>
      <c r="GF132" s="30"/>
      <c r="GG132" s="30"/>
      <c r="GH132" s="30"/>
      <c r="GI132" s="30"/>
      <c r="GJ132" s="30"/>
      <c r="GK132" s="30"/>
      <c r="GL132" s="30"/>
      <c r="GM132" s="30"/>
      <c r="GN132" s="30"/>
      <c r="GO132" s="30"/>
      <c r="GP132" s="30"/>
      <c r="GQ132" s="30"/>
      <c r="GR132" s="30"/>
      <c r="GS132" s="30"/>
      <c r="GT132" s="30"/>
      <c r="GU132" s="30"/>
      <c r="GV132" s="30"/>
      <c r="GW132" s="30"/>
      <c r="GX132" s="30"/>
      <c r="GY132" s="30"/>
      <c r="GZ132" s="30"/>
      <c r="HA132" s="30"/>
      <c r="HB132" s="30"/>
      <c r="HC132" s="30"/>
      <c r="HD132" s="30"/>
      <c r="HE132" s="30"/>
      <c r="HF132" s="30"/>
      <c r="HG132" s="30"/>
      <c r="HH132" s="30"/>
      <c r="HI132" s="30"/>
      <c r="HJ132" s="30"/>
      <c r="HK132" s="30"/>
      <c r="HL132" s="30"/>
      <c r="HM132" s="30"/>
      <c r="HN132" s="30"/>
      <c r="HO132" s="30"/>
      <c r="HP132" s="30"/>
      <c r="HQ132" s="30"/>
      <c r="HR132" s="30"/>
      <c r="HS132" s="30"/>
      <c r="HT132" s="30"/>
      <c r="HU132" s="30"/>
      <c r="HV132" s="30"/>
      <c r="HW132" s="30"/>
      <c r="HX132" s="30"/>
      <c r="HY132" s="30"/>
      <c r="HZ132" s="30"/>
      <c r="IA132" s="30"/>
      <c r="IB132" s="30"/>
      <c r="IC132" s="30"/>
      <c r="ID132" s="30"/>
      <c r="IE132" s="30"/>
      <c r="IF132" s="30"/>
      <c r="IG132" s="30"/>
      <c r="IH132" s="30"/>
      <c r="II132" s="30"/>
      <c r="IJ132" s="30"/>
      <c r="IK132" s="30"/>
      <c r="IL132" s="30"/>
      <c r="IM132" s="30"/>
      <c r="IN132" s="30"/>
      <c r="IO132" s="30"/>
      <c r="IP132" s="30"/>
      <c r="IQ132" s="30"/>
      <c r="IR132" s="30"/>
      <c r="IS132" s="30"/>
      <c r="IT132" s="30"/>
      <c r="IU132" s="30"/>
    </row>
    <row r="133" spans="1:255" ht="15.75">
      <c r="A133" s="30"/>
      <c r="B133" s="476"/>
      <c r="C133" s="30"/>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c r="BO133" s="30"/>
      <c r="BP133" s="30"/>
      <c r="BQ133" s="30"/>
      <c r="BR133" s="30"/>
      <c r="BS133" s="30"/>
      <c r="BT133" s="30"/>
      <c r="BU133" s="30"/>
      <c r="BV133" s="30"/>
      <c r="BW133" s="30"/>
      <c r="BX133" s="30"/>
      <c r="BY133" s="30"/>
      <c r="BZ133" s="30"/>
      <c r="CA133" s="30"/>
      <c r="CB133" s="30"/>
      <c r="CC133" s="30"/>
      <c r="CD133" s="30"/>
      <c r="CE133" s="30"/>
      <c r="CF133" s="30"/>
      <c r="CG133" s="30"/>
      <c r="CH133" s="30"/>
      <c r="CI133" s="30"/>
      <c r="CJ133" s="30"/>
      <c r="CK133" s="30"/>
      <c r="CL133" s="30"/>
      <c r="CM133" s="30"/>
      <c r="CN133" s="30"/>
      <c r="CO133" s="30"/>
      <c r="CP133" s="30"/>
      <c r="CQ133" s="30"/>
      <c r="CR133" s="30"/>
      <c r="CS133" s="30"/>
      <c r="CT133" s="30"/>
      <c r="CU133" s="30"/>
      <c r="CV133" s="30"/>
      <c r="CW133" s="30"/>
      <c r="CX133" s="30"/>
      <c r="CY133" s="30"/>
      <c r="CZ133" s="30"/>
      <c r="DA133" s="30"/>
      <c r="DB133" s="30"/>
      <c r="DC133" s="30"/>
      <c r="DD133" s="30"/>
      <c r="DE133" s="30"/>
      <c r="DF133" s="30"/>
      <c r="DG133" s="30"/>
      <c r="DH133" s="30"/>
      <c r="DI133" s="30"/>
      <c r="DJ133" s="30"/>
      <c r="DK133" s="30"/>
      <c r="DL133" s="30"/>
      <c r="DM133" s="30"/>
      <c r="DN133" s="30"/>
      <c r="DO133" s="30"/>
      <c r="DP133" s="30"/>
      <c r="DQ133" s="30"/>
      <c r="DR133" s="30"/>
      <c r="DS133" s="30"/>
      <c r="DT133" s="30"/>
      <c r="DU133" s="30"/>
      <c r="DV133" s="30"/>
      <c r="DW133" s="30"/>
      <c r="DX133" s="30"/>
      <c r="DY133" s="30"/>
      <c r="DZ133" s="30"/>
      <c r="EA133" s="30"/>
      <c r="EB133" s="30"/>
      <c r="EC133" s="30"/>
      <c r="ED133" s="30"/>
      <c r="EE133" s="30"/>
      <c r="EF133" s="30"/>
      <c r="EG133" s="30"/>
      <c r="EH133" s="30"/>
      <c r="EI133" s="30"/>
      <c r="EJ133" s="30"/>
      <c r="EK133" s="30"/>
      <c r="EL133" s="30"/>
      <c r="EM133" s="30"/>
      <c r="EN133" s="30"/>
      <c r="EO133" s="30"/>
      <c r="EP133" s="30"/>
      <c r="EQ133" s="30"/>
      <c r="ER133" s="30"/>
      <c r="ES133" s="30"/>
      <c r="ET133" s="30"/>
      <c r="EU133" s="30"/>
      <c r="EV133" s="30"/>
      <c r="EW133" s="30"/>
      <c r="EX133" s="30"/>
      <c r="EY133" s="30"/>
      <c r="EZ133" s="30"/>
      <c r="FA133" s="30"/>
      <c r="FB133" s="30"/>
      <c r="FC133" s="30"/>
      <c r="FD133" s="30"/>
      <c r="FE133" s="30"/>
      <c r="FF133" s="30"/>
      <c r="FG133" s="30"/>
      <c r="FH133" s="30"/>
      <c r="FI133" s="30"/>
      <c r="FJ133" s="30"/>
      <c r="FK133" s="30"/>
      <c r="FL133" s="30"/>
      <c r="FM133" s="30"/>
      <c r="FN133" s="30"/>
      <c r="FO133" s="30"/>
      <c r="FP133" s="30"/>
      <c r="FQ133" s="30"/>
      <c r="FR133" s="30"/>
      <c r="FS133" s="30"/>
      <c r="FT133" s="30"/>
      <c r="FU133" s="30"/>
      <c r="FV133" s="30"/>
      <c r="FW133" s="30"/>
      <c r="FX133" s="30"/>
      <c r="FY133" s="30"/>
      <c r="FZ133" s="30"/>
      <c r="GA133" s="30"/>
      <c r="GB133" s="30"/>
      <c r="GC133" s="30"/>
      <c r="GD133" s="30"/>
      <c r="GE133" s="30"/>
      <c r="GF133" s="30"/>
      <c r="GG133" s="30"/>
      <c r="GH133" s="30"/>
      <c r="GI133" s="30"/>
      <c r="GJ133" s="30"/>
      <c r="GK133" s="30"/>
      <c r="GL133" s="30"/>
      <c r="GM133" s="30"/>
      <c r="GN133" s="30"/>
      <c r="GO133" s="30"/>
      <c r="GP133" s="30"/>
      <c r="GQ133" s="30"/>
      <c r="GR133" s="30"/>
      <c r="GS133" s="30"/>
      <c r="GT133" s="30"/>
      <c r="GU133" s="30"/>
      <c r="GV133" s="30"/>
      <c r="GW133" s="30"/>
      <c r="GX133" s="30"/>
      <c r="GY133" s="30"/>
      <c r="GZ133" s="30"/>
      <c r="HA133" s="30"/>
      <c r="HB133" s="30"/>
      <c r="HC133" s="30"/>
      <c r="HD133" s="30"/>
      <c r="HE133" s="30"/>
      <c r="HF133" s="30"/>
      <c r="HG133" s="30"/>
      <c r="HH133" s="30"/>
      <c r="HI133" s="30"/>
      <c r="HJ133" s="30"/>
      <c r="HK133" s="30"/>
      <c r="HL133" s="30"/>
      <c r="HM133" s="30"/>
      <c r="HN133" s="30"/>
      <c r="HO133" s="30"/>
      <c r="HP133" s="30"/>
      <c r="HQ133" s="30"/>
      <c r="HR133" s="30"/>
      <c r="HS133" s="30"/>
      <c r="HT133" s="30"/>
      <c r="HU133" s="30"/>
      <c r="HV133" s="30"/>
      <c r="HW133" s="30"/>
      <c r="HX133" s="30"/>
      <c r="HY133" s="30"/>
      <c r="HZ133" s="30"/>
      <c r="IA133" s="30"/>
      <c r="IB133" s="30"/>
      <c r="IC133" s="30"/>
      <c r="ID133" s="30"/>
      <c r="IE133" s="30"/>
      <c r="IF133" s="30"/>
      <c r="IG133" s="30"/>
      <c r="IH133" s="30"/>
      <c r="II133" s="30"/>
      <c r="IJ133" s="30"/>
      <c r="IK133" s="30"/>
      <c r="IL133" s="30"/>
      <c r="IM133" s="30"/>
      <c r="IN133" s="30"/>
      <c r="IO133" s="30"/>
      <c r="IP133" s="30"/>
      <c r="IQ133" s="30"/>
      <c r="IR133" s="30"/>
      <c r="IS133" s="30"/>
      <c r="IT133" s="30"/>
      <c r="IU133" s="30"/>
    </row>
    <row r="134" spans="1:255" ht="15.75">
      <c r="A134" s="480" t="s">
        <v>2178</v>
      </c>
      <c r="B134" s="480"/>
      <c r="C134" s="480"/>
      <c r="D134" s="480"/>
      <c r="E134" s="30"/>
      <c r="F134" s="30"/>
      <c r="G134" s="30"/>
      <c r="H134" s="30"/>
      <c r="I134" s="30"/>
      <c r="J134" s="30"/>
      <c r="K134" s="30"/>
      <c r="L134" s="30"/>
      <c r="M134" s="30"/>
      <c r="N134" s="30"/>
      <c r="O134" s="30"/>
      <c r="P134" s="30"/>
      <c r="Q134" s="30"/>
      <c r="R134" s="30"/>
      <c r="S134" s="30"/>
      <c r="T134" s="30"/>
      <c r="U134" s="30"/>
      <c r="V134" s="30"/>
      <c r="W134" s="30"/>
      <c r="X134" s="30"/>
      <c r="Y134" s="30"/>
      <c r="Z134" s="30"/>
      <c r="AA134" s="30"/>
      <c r="AB134" s="30"/>
      <c r="AC134" s="30"/>
      <c r="AD134" s="30"/>
      <c r="AE134" s="30"/>
      <c r="AF134" s="30"/>
      <c r="AG134" s="30"/>
      <c r="AH134" s="30"/>
      <c r="AI134" s="30"/>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c r="BI134" s="30"/>
      <c r="BJ134" s="30"/>
      <c r="BK134" s="30"/>
      <c r="BL134" s="30"/>
      <c r="BM134" s="30"/>
      <c r="BN134" s="30"/>
      <c r="BO134" s="30"/>
      <c r="BP134" s="30"/>
      <c r="BQ134" s="30"/>
      <c r="BR134" s="30"/>
      <c r="BS134" s="30"/>
      <c r="BT134" s="30"/>
      <c r="BU134" s="30"/>
      <c r="BV134" s="30"/>
      <c r="BW134" s="30"/>
      <c r="BX134" s="30"/>
      <c r="BY134" s="30"/>
      <c r="BZ134" s="30"/>
      <c r="CA134" s="30"/>
      <c r="CB134" s="30"/>
      <c r="CC134" s="30"/>
      <c r="CD134" s="30"/>
      <c r="CE134" s="30"/>
      <c r="CF134" s="30"/>
      <c r="CG134" s="30"/>
      <c r="CH134" s="30"/>
      <c r="CI134" s="30"/>
      <c r="CJ134" s="30"/>
      <c r="CK134" s="30"/>
      <c r="CL134" s="30"/>
      <c r="CM134" s="30"/>
      <c r="CN134" s="30"/>
      <c r="CO134" s="30"/>
      <c r="CP134" s="30"/>
      <c r="CQ134" s="30"/>
      <c r="CR134" s="30"/>
      <c r="CS134" s="30"/>
      <c r="CT134" s="30"/>
      <c r="CU134" s="30"/>
      <c r="CV134" s="30"/>
      <c r="CW134" s="30"/>
      <c r="CX134" s="30"/>
      <c r="CY134" s="30"/>
      <c r="CZ134" s="30"/>
      <c r="DA134" s="30"/>
      <c r="DB134" s="30"/>
      <c r="DC134" s="30"/>
      <c r="DD134" s="30"/>
      <c r="DE134" s="30"/>
      <c r="DF134" s="30"/>
      <c r="DG134" s="30"/>
      <c r="DH134" s="30"/>
      <c r="DI134" s="30"/>
      <c r="DJ134" s="30"/>
      <c r="DK134" s="30"/>
      <c r="DL134" s="30"/>
      <c r="DM134" s="30"/>
      <c r="DN134" s="30"/>
      <c r="DO134" s="30"/>
      <c r="DP134" s="30"/>
      <c r="DQ134" s="30"/>
      <c r="DR134" s="30"/>
      <c r="DS134" s="30"/>
      <c r="DT134" s="30"/>
      <c r="DU134" s="30"/>
      <c r="DV134" s="30"/>
      <c r="DW134" s="30"/>
      <c r="DX134" s="30"/>
      <c r="DY134" s="30"/>
      <c r="DZ134" s="30"/>
      <c r="EA134" s="30"/>
      <c r="EB134" s="30"/>
      <c r="EC134" s="30"/>
      <c r="ED134" s="30"/>
      <c r="EE134" s="30"/>
      <c r="EF134" s="30"/>
      <c r="EG134" s="30"/>
      <c r="EH134" s="30"/>
      <c r="EI134" s="30"/>
      <c r="EJ134" s="30"/>
      <c r="EK134" s="30"/>
      <c r="EL134" s="30"/>
      <c r="EM134" s="30"/>
      <c r="EN134" s="30"/>
      <c r="EO134" s="30"/>
      <c r="EP134" s="30"/>
      <c r="EQ134" s="30"/>
      <c r="ER134" s="30"/>
      <c r="ES134" s="30"/>
      <c r="ET134" s="30"/>
      <c r="EU134" s="30"/>
      <c r="EV134" s="30"/>
      <c r="EW134" s="30"/>
      <c r="EX134" s="30"/>
      <c r="EY134" s="30"/>
      <c r="EZ134" s="30"/>
      <c r="FA134" s="30"/>
      <c r="FB134" s="30"/>
      <c r="FC134" s="30"/>
      <c r="FD134" s="30"/>
      <c r="FE134" s="30"/>
      <c r="FF134" s="30"/>
      <c r="FG134" s="30"/>
      <c r="FH134" s="30"/>
      <c r="FI134" s="30"/>
      <c r="FJ134" s="30"/>
      <c r="FK134" s="30"/>
      <c r="FL134" s="30"/>
      <c r="FM134" s="30"/>
      <c r="FN134" s="30"/>
      <c r="FO134" s="30"/>
      <c r="FP134" s="30"/>
      <c r="FQ134" s="30"/>
      <c r="FR134" s="30"/>
      <c r="FS134" s="30"/>
      <c r="FT134" s="30"/>
      <c r="FU134" s="30"/>
      <c r="FV134" s="30"/>
      <c r="FW134" s="30"/>
      <c r="FX134" s="30"/>
      <c r="FY134" s="30"/>
      <c r="FZ134" s="30"/>
      <c r="GA134" s="30"/>
      <c r="GB134" s="30"/>
      <c r="GC134" s="30"/>
      <c r="GD134" s="30"/>
      <c r="GE134" s="30"/>
      <c r="GF134" s="30"/>
      <c r="GG134" s="30"/>
      <c r="GH134" s="30"/>
      <c r="GI134" s="30"/>
      <c r="GJ134" s="30"/>
      <c r="GK134" s="30"/>
      <c r="GL134" s="30"/>
      <c r="GM134" s="30"/>
      <c r="GN134" s="30"/>
      <c r="GO134" s="30"/>
      <c r="GP134" s="30"/>
      <c r="GQ134" s="30"/>
      <c r="GR134" s="30"/>
      <c r="GS134" s="30"/>
      <c r="GT134" s="30"/>
      <c r="GU134" s="30"/>
      <c r="GV134" s="30"/>
      <c r="GW134" s="30"/>
      <c r="GX134" s="30"/>
      <c r="GY134" s="30"/>
      <c r="GZ134" s="30"/>
      <c r="HA134" s="30"/>
      <c r="HB134" s="30"/>
      <c r="HC134" s="30"/>
      <c r="HD134" s="30"/>
      <c r="HE134" s="30"/>
      <c r="HF134" s="30"/>
      <c r="HG134" s="30"/>
      <c r="HH134" s="30"/>
      <c r="HI134" s="30"/>
      <c r="HJ134" s="30"/>
      <c r="HK134" s="30"/>
      <c r="HL134" s="30"/>
      <c r="HM134" s="30"/>
      <c r="HN134" s="30"/>
      <c r="HO134" s="30"/>
      <c r="HP134" s="30"/>
      <c r="HQ134" s="30"/>
      <c r="HR134" s="30"/>
      <c r="HS134" s="30"/>
      <c r="HT134" s="30"/>
      <c r="HU134" s="30"/>
      <c r="HV134" s="30"/>
      <c r="HW134" s="30"/>
      <c r="HX134" s="30"/>
      <c r="HY134" s="30"/>
      <c r="HZ134" s="30"/>
      <c r="IA134" s="30"/>
      <c r="IB134" s="30"/>
      <c r="IC134" s="30"/>
      <c r="ID134" s="30"/>
      <c r="IE134" s="30"/>
      <c r="IF134" s="30"/>
      <c r="IG134" s="30"/>
      <c r="IH134" s="30"/>
      <c r="II134" s="30"/>
      <c r="IJ134" s="30"/>
      <c r="IK134" s="30"/>
      <c r="IL134" s="30"/>
      <c r="IM134" s="30"/>
      <c r="IN134" s="30"/>
      <c r="IO134" s="30"/>
      <c r="IP134" s="30"/>
      <c r="IQ134" s="30"/>
      <c r="IR134" s="30"/>
      <c r="IS134" s="30"/>
      <c r="IT134" s="30"/>
      <c r="IU134" s="30"/>
    </row>
    <row r="135" spans="1:255">
      <c r="A135" s="30"/>
      <c r="B135" s="30"/>
      <c r="C135" s="30"/>
      <c r="D135" s="30"/>
      <c r="E135" s="30"/>
      <c r="F135" s="30"/>
      <c r="G135" s="30"/>
      <c r="H135" s="30"/>
      <c r="I135" s="30"/>
      <c r="J135" s="30"/>
      <c r="K135" s="30"/>
      <c r="L135" s="30"/>
      <c r="M135" s="30"/>
      <c r="N135" s="30"/>
      <c r="O135" s="30"/>
      <c r="P135" s="30"/>
      <c r="Q135" s="30"/>
      <c r="R135" s="30"/>
      <c r="S135" s="30"/>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0"/>
      <c r="BQ135" s="30"/>
      <c r="BR135" s="30"/>
      <c r="BS135" s="30"/>
      <c r="BT135" s="30"/>
      <c r="BU135" s="30"/>
      <c r="BV135" s="30"/>
      <c r="BW135" s="30"/>
      <c r="BX135" s="30"/>
      <c r="BY135" s="30"/>
      <c r="BZ135" s="30"/>
      <c r="CA135" s="30"/>
      <c r="CB135" s="30"/>
      <c r="CC135" s="30"/>
      <c r="CD135" s="30"/>
      <c r="CE135" s="30"/>
      <c r="CF135" s="30"/>
      <c r="CG135" s="30"/>
      <c r="CH135" s="30"/>
      <c r="CI135" s="30"/>
      <c r="CJ135" s="30"/>
      <c r="CK135" s="30"/>
      <c r="CL135" s="30"/>
      <c r="CM135" s="30"/>
      <c r="CN135" s="30"/>
      <c r="CO135" s="30"/>
      <c r="CP135" s="30"/>
      <c r="CQ135" s="30"/>
      <c r="CR135" s="30"/>
      <c r="CS135" s="30"/>
      <c r="CT135" s="30"/>
      <c r="CU135" s="30"/>
      <c r="CV135" s="30"/>
      <c r="CW135" s="30"/>
      <c r="CX135" s="30"/>
      <c r="CY135" s="30"/>
      <c r="CZ135" s="30"/>
      <c r="DA135" s="30"/>
      <c r="DB135" s="30"/>
      <c r="DC135" s="30"/>
      <c r="DD135" s="30"/>
      <c r="DE135" s="30"/>
      <c r="DF135" s="30"/>
      <c r="DG135" s="30"/>
      <c r="DH135" s="30"/>
      <c r="DI135" s="30"/>
      <c r="DJ135" s="30"/>
      <c r="DK135" s="30"/>
      <c r="DL135" s="30"/>
      <c r="DM135" s="30"/>
      <c r="DN135" s="30"/>
      <c r="DO135" s="30"/>
      <c r="DP135" s="30"/>
      <c r="DQ135" s="30"/>
      <c r="DR135" s="30"/>
      <c r="DS135" s="30"/>
      <c r="DT135" s="30"/>
      <c r="DU135" s="30"/>
      <c r="DV135" s="30"/>
      <c r="DW135" s="30"/>
      <c r="DX135" s="30"/>
      <c r="DY135" s="30"/>
      <c r="DZ135" s="30"/>
      <c r="EA135" s="30"/>
      <c r="EB135" s="30"/>
      <c r="EC135" s="30"/>
      <c r="ED135" s="30"/>
      <c r="EE135" s="30"/>
      <c r="EF135" s="30"/>
      <c r="EG135" s="30"/>
      <c r="EH135" s="30"/>
      <c r="EI135" s="30"/>
      <c r="EJ135" s="30"/>
      <c r="EK135" s="30"/>
      <c r="EL135" s="30"/>
      <c r="EM135" s="30"/>
      <c r="EN135" s="30"/>
      <c r="EO135" s="30"/>
      <c r="EP135" s="30"/>
      <c r="EQ135" s="30"/>
      <c r="ER135" s="30"/>
      <c r="ES135" s="30"/>
      <c r="ET135" s="30"/>
      <c r="EU135" s="30"/>
      <c r="EV135" s="30"/>
      <c r="EW135" s="30"/>
      <c r="EX135" s="30"/>
      <c r="EY135" s="30"/>
      <c r="EZ135" s="30"/>
      <c r="FA135" s="30"/>
      <c r="FB135" s="30"/>
      <c r="FC135" s="30"/>
      <c r="FD135" s="30"/>
      <c r="FE135" s="30"/>
      <c r="FF135" s="30"/>
      <c r="FG135" s="30"/>
      <c r="FH135" s="30"/>
      <c r="FI135" s="30"/>
      <c r="FJ135" s="30"/>
      <c r="FK135" s="30"/>
      <c r="FL135" s="30"/>
      <c r="FM135" s="30"/>
      <c r="FN135" s="30"/>
      <c r="FO135" s="30"/>
      <c r="FP135" s="30"/>
      <c r="FQ135" s="30"/>
      <c r="FR135" s="30"/>
      <c r="FS135" s="30"/>
      <c r="FT135" s="30"/>
      <c r="FU135" s="30"/>
      <c r="FV135" s="30"/>
      <c r="FW135" s="30"/>
      <c r="FX135" s="30"/>
      <c r="FY135" s="30"/>
      <c r="FZ135" s="30"/>
      <c r="GA135" s="30"/>
      <c r="GB135" s="30"/>
      <c r="GC135" s="30"/>
      <c r="GD135" s="30"/>
      <c r="GE135" s="30"/>
      <c r="GF135" s="30"/>
      <c r="GG135" s="30"/>
      <c r="GH135" s="30"/>
      <c r="GI135" s="30"/>
      <c r="GJ135" s="30"/>
      <c r="GK135" s="30"/>
      <c r="GL135" s="30"/>
      <c r="GM135" s="30"/>
      <c r="GN135" s="30"/>
      <c r="GO135" s="30"/>
      <c r="GP135" s="30"/>
      <c r="GQ135" s="30"/>
      <c r="GR135" s="30"/>
      <c r="GS135" s="30"/>
      <c r="GT135" s="30"/>
      <c r="GU135" s="30"/>
      <c r="GV135" s="30"/>
      <c r="GW135" s="30"/>
      <c r="GX135" s="30"/>
      <c r="GY135" s="30"/>
      <c r="GZ135" s="30"/>
      <c r="HA135" s="30"/>
      <c r="HB135" s="30"/>
      <c r="HC135" s="30"/>
      <c r="HD135" s="30"/>
      <c r="HE135" s="30"/>
      <c r="HF135" s="30"/>
      <c r="HG135" s="30"/>
      <c r="HH135" s="30"/>
      <c r="HI135" s="30"/>
      <c r="HJ135" s="30"/>
      <c r="HK135" s="30"/>
      <c r="HL135" s="30"/>
      <c r="HM135" s="30"/>
      <c r="HN135" s="30"/>
      <c r="HO135" s="30"/>
      <c r="HP135" s="30"/>
      <c r="HQ135" s="30"/>
      <c r="HR135" s="30"/>
      <c r="HS135" s="30"/>
      <c r="HT135" s="30"/>
      <c r="HU135" s="30"/>
      <c r="HV135" s="30"/>
      <c r="HW135" s="30"/>
      <c r="HX135" s="30"/>
      <c r="HY135" s="30"/>
      <c r="HZ135" s="30"/>
      <c r="IA135" s="30"/>
      <c r="IB135" s="30"/>
      <c r="IC135" s="30"/>
      <c r="ID135" s="30"/>
      <c r="IE135" s="30"/>
      <c r="IF135" s="30"/>
      <c r="IG135" s="30"/>
      <c r="IH135" s="30"/>
      <c r="II135" s="30"/>
      <c r="IJ135" s="30"/>
      <c r="IK135" s="30"/>
      <c r="IL135" s="30"/>
      <c r="IM135" s="30"/>
      <c r="IN135" s="30"/>
      <c r="IO135" s="30"/>
      <c r="IP135" s="30"/>
      <c r="IQ135" s="30"/>
      <c r="IR135" s="30"/>
      <c r="IS135" s="30"/>
      <c r="IT135" s="30"/>
      <c r="IU135" s="30"/>
    </row>
    <row r="136" spans="1:255">
      <c r="A136" s="30" t="s">
        <v>2169</v>
      </c>
      <c r="B136" s="30" t="s">
        <v>480</v>
      </c>
      <c r="C136" s="485">
        <f>C100/C96</f>
        <v>4.703742187233896</v>
      </c>
      <c r="D136" s="485"/>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c r="BO136" s="30"/>
      <c r="BP136" s="30"/>
      <c r="BQ136" s="30"/>
      <c r="BR136" s="30"/>
      <c r="BS136" s="30"/>
      <c r="BT136" s="30"/>
      <c r="BU136" s="30"/>
      <c r="BV136" s="30"/>
      <c r="BW136" s="30"/>
      <c r="BX136" s="30"/>
      <c r="BY136" s="30"/>
      <c r="BZ136" s="30"/>
      <c r="CA136" s="30"/>
      <c r="CB136" s="30"/>
      <c r="CC136" s="30"/>
      <c r="CD136" s="30"/>
      <c r="CE136" s="30"/>
      <c r="CF136" s="30"/>
      <c r="CG136" s="30"/>
      <c r="CH136" s="30"/>
      <c r="CI136" s="30"/>
      <c r="CJ136" s="30"/>
      <c r="CK136" s="30"/>
      <c r="CL136" s="30"/>
      <c r="CM136" s="30"/>
      <c r="CN136" s="30"/>
      <c r="CO136" s="30"/>
      <c r="CP136" s="30"/>
      <c r="CQ136" s="30"/>
      <c r="CR136" s="30"/>
      <c r="CS136" s="30"/>
      <c r="CT136" s="30"/>
      <c r="CU136" s="30"/>
      <c r="CV136" s="30"/>
      <c r="CW136" s="30"/>
      <c r="CX136" s="30"/>
      <c r="CY136" s="30"/>
      <c r="CZ136" s="30"/>
      <c r="DA136" s="30"/>
      <c r="DB136" s="30"/>
      <c r="DC136" s="30"/>
      <c r="DD136" s="30"/>
      <c r="DE136" s="30"/>
      <c r="DF136" s="30"/>
      <c r="DG136" s="30"/>
      <c r="DH136" s="30"/>
      <c r="DI136" s="30"/>
      <c r="DJ136" s="30"/>
      <c r="DK136" s="30"/>
      <c r="DL136" s="30"/>
      <c r="DM136" s="30"/>
      <c r="DN136" s="30"/>
      <c r="DO136" s="30"/>
      <c r="DP136" s="30"/>
      <c r="DQ136" s="30"/>
      <c r="DR136" s="30"/>
      <c r="DS136" s="30"/>
      <c r="DT136" s="30"/>
      <c r="DU136" s="30"/>
      <c r="DV136" s="30"/>
      <c r="DW136" s="30"/>
      <c r="DX136" s="30"/>
      <c r="DY136" s="30"/>
      <c r="DZ136" s="30"/>
      <c r="EA136" s="30"/>
      <c r="EB136" s="30"/>
      <c r="EC136" s="30"/>
      <c r="ED136" s="30"/>
      <c r="EE136" s="30"/>
      <c r="EF136" s="30"/>
      <c r="EG136" s="30"/>
      <c r="EH136" s="30"/>
      <c r="EI136" s="30"/>
      <c r="EJ136" s="30"/>
      <c r="EK136" s="30"/>
      <c r="EL136" s="30"/>
      <c r="EM136" s="30"/>
      <c r="EN136" s="30"/>
      <c r="EO136" s="30"/>
      <c r="EP136" s="30"/>
      <c r="EQ136" s="30"/>
      <c r="ER136" s="30"/>
      <c r="ES136" s="30"/>
      <c r="ET136" s="30"/>
      <c r="EU136" s="30"/>
      <c r="EV136" s="30"/>
      <c r="EW136" s="30"/>
      <c r="EX136" s="30"/>
      <c r="EY136" s="30"/>
      <c r="EZ136" s="30"/>
      <c r="FA136" s="30"/>
      <c r="FB136" s="30"/>
      <c r="FC136" s="30"/>
      <c r="FD136" s="30"/>
      <c r="FE136" s="30"/>
      <c r="FF136" s="30"/>
      <c r="FG136" s="30"/>
      <c r="FH136" s="30"/>
      <c r="FI136" s="30"/>
      <c r="FJ136" s="30"/>
      <c r="FK136" s="30"/>
      <c r="FL136" s="30"/>
      <c r="FM136" s="30"/>
      <c r="FN136" s="30"/>
      <c r="FO136" s="30"/>
      <c r="FP136" s="30"/>
      <c r="FQ136" s="30"/>
      <c r="FR136" s="30"/>
      <c r="FS136" s="30"/>
      <c r="FT136" s="30"/>
      <c r="FU136" s="30"/>
      <c r="FV136" s="30"/>
      <c r="FW136" s="30"/>
      <c r="FX136" s="30"/>
      <c r="FY136" s="30"/>
      <c r="FZ136" s="30"/>
      <c r="GA136" s="30"/>
      <c r="GB136" s="30"/>
      <c r="GC136" s="30"/>
      <c r="GD136" s="30"/>
      <c r="GE136" s="30"/>
      <c r="GF136" s="30"/>
      <c r="GG136" s="30"/>
      <c r="GH136" s="30"/>
      <c r="GI136" s="30"/>
      <c r="GJ136" s="30"/>
      <c r="GK136" s="30"/>
      <c r="GL136" s="30"/>
      <c r="GM136" s="30"/>
      <c r="GN136" s="30"/>
      <c r="GO136" s="30"/>
      <c r="GP136" s="30"/>
      <c r="GQ136" s="30"/>
      <c r="GR136" s="30"/>
      <c r="GS136" s="30"/>
      <c r="GT136" s="30"/>
      <c r="GU136" s="30"/>
      <c r="GV136" s="30"/>
      <c r="GW136" s="30"/>
      <c r="GX136" s="30"/>
      <c r="GY136" s="30"/>
      <c r="GZ136" s="30"/>
      <c r="HA136" s="30"/>
      <c r="HB136" s="30"/>
      <c r="HC136" s="30"/>
      <c r="HD136" s="30"/>
      <c r="HE136" s="30"/>
      <c r="HF136" s="30"/>
      <c r="HG136" s="30"/>
      <c r="HH136" s="30"/>
      <c r="HI136" s="30"/>
      <c r="HJ136" s="30"/>
      <c r="HK136" s="30"/>
      <c r="HL136" s="30"/>
      <c r="HM136" s="30"/>
      <c r="HN136" s="30"/>
      <c r="HO136" s="30"/>
      <c r="HP136" s="30"/>
      <c r="HQ136" s="30"/>
      <c r="HR136" s="30"/>
      <c r="HS136" s="30"/>
      <c r="HT136" s="30"/>
      <c r="HU136" s="30"/>
      <c r="HV136" s="30"/>
      <c r="HW136" s="30"/>
      <c r="HX136" s="30"/>
      <c r="HY136" s="30"/>
      <c r="HZ136" s="30"/>
      <c r="IA136" s="30"/>
      <c r="IB136" s="30"/>
      <c r="IC136" s="30"/>
      <c r="ID136" s="30"/>
      <c r="IE136" s="30"/>
      <c r="IF136" s="30"/>
      <c r="IG136" s="30"/>
      <c r="IH136" s="30"/>
      <c r="II136" s="30"/>
      <c r="IJ136" s="30"/>
      <c r="IK136" s="30"/>
      <c r="IL136" s="30"/>
      <c r="IM136" s="30"/>
      <c r="IN136" s="30"/>
      <c r="IO136" s="30"/>
      <c r="IP136" s="30"/>
      <c r="IQ136" s="30"/>
      <c r="IR136" s="30"/>
      <c r="IS136" s="30"/>
      <c r="IT136" s="30"/>
      <c r="IU136" s="30"/>
    </row>
    <row r="137" spans="1:255">
      <c r="A137" s="30"/>
      <c r="B137" s="30"/>
      <c r="C137" s="485"/>
      <c r="D137" s="485"/>
      <c r="E137" s="30"/>
      <c r="F137" s="30"/>
      <c r="G137" s="30"/>
      <c r="H137" s="30"/>
      <c r="I137" s="30"/>
      <c r="J137" s="30"/>
      <c r="K137" s="30"/>
      <c r="L137" s="30"/>
      <c r="M137" s="30"/>
      <c r="N137" s="30"/>
      <c r="O137" s="30"/>
      <c r="P137" s="30"/>
      <c r="Q137" s="30"/>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0"/>
      <c r="BQ137" s="30"/>
      <c r="BR137" s="30"/>
      <c r="BS137" s="30"/>
      <c r="BT137" s="30"/>
      <c r="BU137" s="30"/>
      <c r="BV137" s="30"/>
      <c r="BW137" s="30"/>
      <c r="BX137" s="30"/>
      <c r="BY137" s="30"/>
      <c r="BZ137" s="30"/>
      <c r="CA137" s="30"/>
      <c r="CB137" s="30"/>
      <c r="CC137" s="30"/>
      <c r="CD137" s="30"/>
      <c r="CE137" s="30"/>
      <c r="CF137" s="30"/>
      <c r="CG137" s="30"/>
      <c r="CH137" s="30"/>
      <c r="CI137" s="30"/>
      <c r="CJ137" s="30"/>
      <c r="CK137" s="30"/>
      <c r="CL137" s="30"/>
      <c r="CM137" s="30"/>
      <c r="CN137" s="30"/>
      <c r="CO137" s="30"/>
      <c r="CP137" s="30"/>
      <c r="CQ137" s="30"/>
      <c r="CR137" s="30"/>
      <c r="CS137" s="30"/>
      <c r="CT137" s="30"/>
      <c r="CU137" s="30"/>
      <c r="CV137" s="30"/>
      <c r="CW137" s="30"/>
      <c r="CX137" s="30"/>
      <c r="CY137" s="30"/>
      <c r="CZ137" s="30"/>
      <c r="DA137" s="30"/>
      <c r="DB137" s="30"/>
      <c r="DC137" s="30"/>
      <c r="DD137" s="30"/>
      <c r="DE137" s="30"/>
      <c r="DF137" s="30"/>
      <c r="DG137" s="30"/>
      <c r="DH137" s="30"/>
      <c r="DI137" s="30"/>
      <c r="DJ137" s="30"/>
      <c r="DK137" s="30"/>
      <c r="DL137" s="30"/>
      <c r="DM137" s="30"/>
      <c r="DN137" s="30"/>
      <c r="DO137" s="30"/>
      <c r="DP137" s="30"/>
      <c r="DQ137" s="30"/>
      <c r="DR137" s="30"/>
      <c r="DS137" s="30"/>
      <c r="DT137" s="30"/>
      <c r="DU137" s="30"/>
      <c r="DV137" s="30"/>
      <c r="DW137" s="30"/>
      <c r="DX137" s="30"/>
      <c r="DY137" s="30"/>
      <c r="DZ137" s="30"/>
      <c r="EA137" s="30"/>
      <c r="EB137" s="30"/>
      <c r="EC137" s="30"/>
      <c r="ED137" s="30"/>
      <c r="EE137" s="30"/>
      <c r="EF137" s="30"/>
      <c r="EG137" s="30"/>
      <c r="EH137" s="30"/>
      <c r="EI137" s="30"/>
      <c r="EJ137" s="30"/>
      <c r="EK137" s="30"/>
      <c r="EL137" s="30"/>
      <c r="EM137" s="30"/>
      <c r="EN137" s="30"/>
      <c r="EO137" s="30"/>
      <c r="EP137" s="30"/>
      <c r="EQ137" s="30"/>
      <c r="ER137" s="30"/>
      <c r="ES137" s="30"/>
      <c r="ET137" s="30"/>
      <c r="EU137" s="30"/>
      <c r="EV137" s="30"/>
      <c r="EW137" s="30"/>
      <c r="EX137" s="30"/>
      <c r="EY137" s="30"/>
      <c r="EZ137" s="30"/>
      <c r="FA137" s="30"/>
      <c r="FB137" s="30"/>
      <c r="FC137" s="30"/>
      <c r="FD137" s="30"/>
      <c r="FE137" s="30"/>
      <c r="FF137" s="30"/>
      <c r="FG137" s="30"/>
      <c r="FH137" s="30"/>
      <c r="FI137" s="30"/>
      <c r="FJ137" s="30"/>
      <c r="FK137" s="30"/>
      <c r="FL137" s="30"/>
      <c r="FM137" s="30"/>
      <c r="FN137" s="30"/>
      <c r="FO137" s="30"/>
      <c r="FP137" s="30"/>
      <c r="FQ137" s="30"/>
      <c r="FR137" s="30"/>
      <c r="FS137" s="30"/>
      <c r="FT137" s="30"/>
      <c r="FU137" s="30"/>
      <c r="FV137" s="30"/>
      <c r="FW137" s="30"/>
      <c r="FX137" s="30"/>
      <c r="FY137" s="30"/>
      <c r="FZ137" s="30"/>
      <c r="GA137" s="30"/>
      <c r="GB137" s="30"/>
      <c r="GC137" s="30"/>
      <c r="GD137" s="30"/>
      <c r="GE137" s="30"/>
      <c r="GF137" s="30"/>
      <c r="GG137" s="30"/>
      <c r="GH137" s="30"/>
      <c r="GI137" s="30"/>
      <c r="GJ137" s="30"/>
      <c r="GK137" s="30"/>
      <c r="GL137" s="30"/>
      <c r="GM137" s="30"/>
      <c r="GN137" s="30"/>
      <c r="GO137" s="30"/>
      <c r="GP137" s="30"/>
      <c r="GQ137" s="30"/>
      <c r="GR137" s="30"/>
      <c r="GS137" s="30"/>
      <c r="GT137" s="30"/>
      <c r="GU137" s="30"/>
      <c r="GV137" s="30"/>
      <c r="GW137" s="30"/>
      <c r="GX137" s="30"/>
      <c r="GY137" s="30"/>
      <c r="GZ137" s="30"/>
      <c r="HA137" s="30"/>
      <c r="HB137" s="30"/>
      <c r="HC137" s="30"/>
      <c r="HD137" s="30"/>
      <c r="HE137" s="30"/>
      <c r="HF137" s="30"/>
      <c r="HG137" s="30"/>
      <c r="HH137" s="30"/>
      <c r="HI137" s="30"/>
      <c r="HJ137" s="30"/>
      <c r="HK137" s="30"/>
      <c r="HL137" s="30"/>
      <c r="HM137" s="30"/>
      <c r="HN137" s="30"/>
      <c r="HO137" s="30"/>
      <c r="HP137" s="30"/>
      <c r="HQ137" s="30"/>
      <c r="HR137" s="30"/>
      <c r="HS137" s="30"/>
      <c r="HT137" s="30"/>
      <c r="HU137" s="30"/>
      <c r="HV137" s="30"/>
      <c r="HW137" s="30"/>
      <c r="HX137" s="30"/>
      <c r="HY137" s="30"/>
      <c r="HZ137" s="30"/>
      <c r="IA137" s="30"/>
      <c r="IB137" s="30"/>
      <c r="IC137" s="30"/>
      <c r="ID137" s="30"/>
      <c r="IE137" s="30"/>
      <c r="IF137" s="30"/>
      <c r="IG137" s="30"/>
      <c r="IH137" s="30"/>
      <c r="II137" s="30"/>
      <c r="IJ137" s="30"/>
      <c r="IK137" s="30"/>
      <c r="IL137" s="30"/>
      <c r="IM137" s="30"/>
      <c r="IN137" s="30"/>
      <c r="IO137" s="30"/>
      <c r="IP137" s="30"/>
      <c r="IQ137" s="30"/>
      <c r="IR137" s="30"/>
      <c r="IS137" s="30"/>
      <c r="IT137" s="30"/>
      <c r="IU137" s="30"/>
    </row>
    <row r="138" spans="1:255">
      <c r="A138" s="30" t="s">
        <v>2170</v>
      </c>
      <c r="B138" s="30" t="s">
        <v>480</v>
      </c>
      <c r="C138" s="485">
        <f>C102/C96</f>
        <v>1.0784828851735442</v>
      </c>
      <c r="D138" s="485"/>
      <c r="E138" s="30"/>
      <c r="F138" s="30"/>
      <c r="G138" s="30"/>
      <c r="H138" s="30"/>
      <c r="I138" s="30"/>
      <c r="J138" s="30"/>
      <c r="K138" s="30"/>
      <c r="L138" s="30"/>
      <c r="M138" s="30"/>
      <c r="N138" s="30"/>
      <c r="O138" s="30"/>
      <c r="P138" s="30"/>
      <c r="Q138" s="30"/>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0"/>
      <c r="BQ138" s="30"/>
      <c r="BR138" s="30"/>
      <c r="BS138" s="30"/>
      <c r="BT138" s="30"/>
      <c r="BU138" s="30"/>
      <c r="BV138" s="30"/>
      <c r="BW138" s="30"/>
      <c r="BX138" s="30"/>
      <c r="BY138" s="30"/>
      <c r="BZ138" s="30"/>
      <c r="CA138" s="30"/>
      <c r="CB138" s="30"/>
      <c r="CC138" s="30"/>
      <c r="CD138" s="30"/>
      <c r="CE138" s="30"/>
      <c r="CF138" s="30"/>
      <c r="CG138" s="30"/>
      <c r="CH138" s="30"/>
      <c r="CI138" s="30"/>
      <c r="CJ138" s="30"/>
      <c r="CK138" s="30"/>
      <c r="CL138" s="30"/>
      <c r="CM138" s="30"/>
      <c r="CN138" s="30"/>
      <c r="CO138" s="30"/>
      <c r="CP138" s="30"/>
      <c r="CQ138" s="30"/>
      <c r="CR138" s="30"/>
      <c r="CS138" s="30"/>
      <c r="CT138" s="30"/>
      <c r="CU138" s="30"/>
      <c r="CV138" s="30"/>
      <c r="CW138" s="30"/>
      <c r="CX138" s="30"/>
      <c r="CY138" s="30"/>
      <c r="CZ138" s="30"/>
      <c r="DA138" s="30"/>
      <c r="DB138" s="30"/>
      <c r="DC138" s="30"/>
      <c r="DD138" s="30"/>
      <c r="DE138" s="30"/>
      <c r="DF138" s="30"/>
      <c r="DG138" s="30"/>
      <c r="DH138" s="30"/>
      <c r="DI138" s="30"/>
      <c r="DJ138" s="30"/>
      <c r="DK138" s="30"/>
      <c r="DL138" s="30"/>
      <c r="DM138" s="30"/>
      <c r="DN138" s="30"/>
      <c r="DO138" s="30"/>
      <c r="DP138" s="30"/>
      <c r="DQ138" s="30"/>
      <c r="DR138" s="30"/>
      <c r="DS138" s="30"/>
      <c r="DT138" s="30"/>
      <c r="DU138" s="30"/>
      <c r="DV138" s="30"/>
      <c r="DW138" s="30"/>
      <c r="DX138" s="30"/>
      <c r="DY138" s="30"/>
      <c r="DZ138" s="30"/>
      <c r="EA138" s="30"/>
      <c r="EB138" s="30"/>
      <c r="EC138" s="30"/>
      <c r="ED138" s="30"/>
      <c r="EE138" s="30"/>
      <c r="EF138" s="30"/>
      <c r="EG138" s="30"/>
      <c r="EH138" s="30"/>
      <c r="EI138" s="30"/>
      <c r="EJ138" s="30"/>
      <c r="EK138" s="30"/>
      <c r="EL138" s="30"/>
      <c r="EM138" s="30"/>
      <c r="EN138" s="30"/>
      <c r="EO138" s="30"/>
      <c r="EP138" s="30"/>
      <c r="EQ138" s="30"/>
      <c r="ER138" s="30"/>
      <c r="ES138" s="30"/>
      <c r="ET138" s="30"/>
      <c r="EU138" s="30"/>
      <c r="EV138" s="30"/>
      <c r="EW138" s="30"/>
      <c r="EX138" s="30"/>
      <c r="EY138" s="30"/>
      <c r="EZ138" s="30"/>
      <c r="FA138" s="30"/>
      <c r="FB138" s="30"/>
      <c r="FC138" s="30"/>
      <c r="FD138" s="30"/>
      <c r="FE138" s="30"/>
      <c r="FF138" s="30"/>
      <c r="FG138" s="30"/>
      <c r="FH138" s="30"/>
      <c r="FI138" s="30"/>
      <c r="FJ138" s="30"/>
      <c r="FK138" s="30"/>
      <c r="FL138" s="30"/>
      <c r="FM138" s="30"/>
      <c r="FN138" s="30"/>
      <c r="FO138" s="30"/>
      <c r="FP138" s="30"/>
      <c r="FQ138" s="30"/>
      <c r="FR138" s="30"/>
      <c r="FS138" s="30"/>
      <c r="FT138" s="30"/>
      <c r="FU138" s="30"/>
      <c r="FV138" s="30"/>
      <c r="FW138" s="30"/>
      <c r="FX138" s="30"/>
      <c r="FY138" s="30"/>
      <c r="FZ138" s="30"/>
      <c r="GA138" s="30"/>
      <c r="GB138" s="30"/>
      <c r="GC138" s="30"/>
      <c r="GD138" s="30"/>
      <c r="GE138" s="30"/>
      <c r="GF138" s="30"/>
      <c r="GG138" s="30"/>
      <c r="GH138" s="30"/>
      <c r="GI138" s="30"/>
      <c r="GJ138" s="30"/>
      <c r="GK138" s="30"/>
      <c r="GL138" s="30"/>
      <c r="GM138" s="30"/>
      <c r="GN138" s="30"/>
      <c r="GO138" s="30"/>
      <c r="GP138" s="30"/>
      <c r="GQ138" s="30"/>
      <c r="GR138" s="30"/>
      <c r="GS138" s="30"/>
      <c r="GT138" s="30"/>
      <c r="GU138" s="30"/>
      <c r="GV138" s="30"/>
      <c r="GW138" s="30"/>
      <c r="GX138" s="30"/>
      <c r="GY138" s="30"/>
      <c r="GZ138" s="30"/>
      <c r="HA138" s="30"/>
      <c r="HB138" s="30"/>
      <c r="HC138" s="30"/>
      <c r="HD138" s="30"/>
      <c r="HE138" s="30"/>
      <c r="HF138" s="30"/>
      <c r="HG138" s="30"/>
      <c r="HH138" s="30"/>
      <c r="HI138" s="30"/>
      <c r="HJ138" s="30"/>
      <c r="HK138" s="30"/>
      <c r="HL138" s="30"/>
      <c r="HM138" s="30"/>
      <c r="HN138" s="30"/>
      <c r="HO138" s="30"/>
      <c r="HP138" s="30"/>
      <c r="HQ138" s="30"/>
      <c r="HR138" s="30"/>
      <c r="HS138" s="30"/>
      <c r="HT138" s="30"/>
      <c r="HU138" s="30"/>
      <c r="HV138" s="30"/>
      <c r="HW138" s="30"/>
      <c r="HX138" s="30"/>
      <c r="HY138" s="30"/>
      <c r="HZ138" s="30"/>
      <c r="IA138" s="30"/>
      <c r="IB138" s="30"/>
      <c r="IC138" s="30"/>
      <c r="ID138" s="30"/>
      <c r="IE138" s="30"/>
      <c r="IF138" s="30"/>
      <c r="IG138" s="30"/>
      <c r="IH138" s="30"/>
      <c r="II138" s="30"/>
      <c r="IJ138" s="30"/>
      <c r="IK138" s="30"/>
      <c r="IL138" s="30"/>
      <c r="IM138" s="30"/>
      <c r="IN138" s="30"/>
      <c r="IO138" s="30"/>
      <c r="IP138" s="30"/>
      <c r="IQ138" s="30"/>
      <c r="IR138" s="30"/>
      <c r="IS138" s="30"/>
      <c r="IT138" s="30"/>
      <c r="IU138" s="30"/>
    </row>
    <row r="139" spans="1:255">
      <c r="A139" s="30"/>
      <c r="B139" s="30"/>
      <c r="C139" s="485"/>
      <c r="D139" s="485"/>
      <c r="E139" s="30"/>
      <c r="F139" s="30"/>
      <c r="G139" s="30"/>
      <c r="H139" s="30"/>
      <c r="I139" s="30"/>
      <c r="J139" s="30"/>
      <c r="K139" s="30"/>
      <c r="L139" s="30"/>
      <c r="M139" s="30"/>
      <c r="N139" s="30"/>
      <c r="O139" s="30"/>
      <c r="P139" s="30"/>
      <c r="Q139" s="30"/>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c r="BM139" s="30"/>
      <c r="BN139" s="30"/>
      <c r="BO139" s="30"/>
      <c r="BP139" s="30"/>
      <c r="BQ139" s="30"/>
      <c r="BR139" s="30"/>
      <c r="BS139" s="30"/>
      <c r="BT139" s="30"/>
      <c r="BU139" s="30"/>
      <c r="BV139" s="30"/>
      <c r="BW139" s="30"/>
      <c r="BX139" s="30"/>
      <c r="BY139" s="30"/>
      <c r="BZ139" s="30"/>
      <c r="CA139" s="30"/>
      <c r="CB139" s="30"/>
      <c r="CC139" s="30"/>
      <c r="CD139" s="30"/>
      <c r="CE139" s="30"/>
      <c r="CF139" s="30"/>
      <c r="CG139" s="30"/>
      <c r="CH139" s="30"/>
      <c r="CI139" s="30"/>
      <c r="CJ139" s="30"/>
      <c r="CK139" s="30"/>
      <c r="CL139" s="30"/>
      <c r="CM139" s="30"/>
      <c r="CN139" s="30"/>
      <c r="CO139" s="30"/>
      <c r="CP139" s="30"/>
      <c r="CQ139" s="30"/>
      <c r="CR139" s="30"/>
      <c r="CS139" s="30"/>
      <c r="CT139" s="30"/>
      <c r="CU139" s="30"/>
      <c r="CV139" s="30"/>
      <c r="CW139" s="30"/>
      <c r="CX139" s="30"/>
      <c r="CY139" s="30"/>
      <c r="CZ139" s="30"/>
      <c r="DA139" s="30"/>
      <c r="DB139" s="30"/>
      <c r="DC139" s="30"/>
      <c r="DD139" s="30"/>
      <c r="DE139" s="30"/>
      <c r="DF139" s="30"/>
      <c r="DG139" s="30"/>
      <c r="DH139" s="30"/>
      <c r="DI139" s="30"/>
      <c r="DJ139" s="30"/>
      <c r="DK139" s="30"/>
      <c r="DL139" s="30"/>
      <c r="DM139" s="30"/>
      <c r="DN139" s="30"/>
      <c r="DO139" s="30"/>
      <c r="DP139" s="30"/>
      <c r="DQ139" s="30"/>
      <c r="DR139" s="30"/>
      <c r="DS139" s="30"/>
      <c r="DT139" s="30"/>
      <c r="DU139" s="30"/>
      <c r="DV139" s="30"/>
      <c r="DW139" s="30"/>
      <c r="DX139" s="30"/>
      <c r="DY139" s="30"/>
      <c r="DZ139" s="30"/>
      <c r="EA139" s="30"/>
      <c r="EB139" s="30"/>
      <c r="EC139" s="30"/>
      <c r="ED139" s="30"/>
      <c r="EE139" s="30"/>
      <c r="EF139" s="30"/>
      <c r="EG139" s="30"/>
      <c r="EH139" s="30"/>
      <c r="EI139" s="30"/>
      <c r="EJ139" s="30"/>
      <c r="EK139" s="30"/>
      <c r="EL139" s="30"/>
      <c r="EM139" s="30"/>
      <c r="EN139" s="30"/>
      <c r="EO139" s="30"/>
      <c r="EP139" s="30"/>
      <c r="EQ139" s="30"/>
      <c r="ER139" s="30"/>
      <c r="ES139" s="30"/>
      <c r="ET139" s="30"/>
      <c r="EU139" s="30"/>
      <c r="EV139" s="30"/>
      <c r="EW139" s="30"/>
      <c r="EX139" s="30"/>
      <c r="EY139" s="30"/>
      <c r="EZ139" s="30"/>
      <c r="FA139" s="30"/>
      <c r="FB139" s="30"/>
      <c r="FC139" s="30"/>
      <c r="FD139" s="30"/>
      <c r="FE139" s="30"/>
      <c r="FF139" s="30"/>
      <c r="FG139" s="30"/>
      <c r="FH139" s="30"/>
      <c r="FI139" s="30"/>
      <c r="FJ139" s="30"/>
      <c r="FK139" s="30"/>
      <c r="FL139" s="30"/>
      <c r="FM139" s="30"/>
      <c r="FN139" s="30"/>
      <c r="FO139" s="30"/>
      <c r="FP139" s="30"/>
      <c r="FQ139" s="30"/>
      <c r="FR139" s="30"/>
      <c r="FS139" s="30"/>
      <c r="FT139" s="30"/>
      <c r="FU139" s="30"/>
      <c r="FV139" s="30"/>
      <c r="FW139" s="30"/>
      <c r="FX139" s="30"/>
      <c r="FY139" s="30"/>
      <c r="FZ139" s="30"/>
      <c r="GA139" s="30"/>
      <c r="GB139" s="30"/>
      <c r="GC139" s="30"/>
      <c r="GD139" s="30"/>
      <c r="GE139" s="30"/>
      <c r="GF139" s="30"/>
      <c r="GG139" s="30"/>
      <c r="GH139" s="30"/>
      <c r="GI139" s="30"/>
      <c r="GJ139" s="30"/>
      <c r="GK139" s="30"/>
      <c r="GL139" s="30"/>
      <c r="GM139" s="30"/>
      <c r="GN139" s="30"/>
      <c r="GO139" s="30"/>
      <c r="GP139" s="30"/>
      <c r="GQ139" s="30"/>
      <c r="GR139" s="30"/>
      <c r="GS139" s="30"/>
      <c r="GT139" s="30"/>
      <c r="GU139" s="30"/>
      <c r="GV139" s="30"/>
      <c r="GW139" s="30"/>
      <c r="GX139" s="30"/>
      <c r="GY139" s="30"/>
      <c r="GZ139" s="30"/>
      <c r="HA139" s="30"/>
      <c r="HB139" s="30"/>
      <c r="HC139" s="30"/>
      <c r="HD139" s="30"/>
      <c r="HE139" s="30"/>
      <c r="HF139" s="30"/>
      <c r="HG139" s="30"/>
      <c r="HH139" s="30"/>
      <c r="HI139" s="30"/>
      <c r="HJ139" s="30"/>
      <c r="HK139" s="30"/>
      <c r="HL139" s="30"/>
      <c r="HM139" s="30"/>
      <c r="HN139" s="30"/>
      <c r="HO139" s="30"/>
      <c r="HP139" s="30"/>
      <c r="HQ139" s="30"/>
      <c r="HR139" s="30"/>
      <c r="HS139" s="30"/>
      <c r="HT139" s="30"/>
      <c r="HU139" s="30"/>
      <c r="HV139" s="30"/>
      <c r="HW139" s="30"/>
      <c r="HX139" s="30"/>
      <c r="HY139" s="30"/>
      <c r="HZ139" s="30"/>
      <c r="IA139" s="30"/>
      <c r="IB139" s="30"/>
      <c r="IC139" s="30"/>
      <c r="ID139" s="30"/>
      <c r="IE139" s="30"/>
      <c r="IF139" s="30"/>
      <c r="IG139" s="30"/>
      <c r="IH139" s="30"/>
      <c r="II139" s="30"/>
      <c r="IJ139" s="30"/>
      <c r="IK139" s="30"/>
      <c r="IL139" s="30"/>
      <c r="IM139" s="30"/>
      <c r="IN139" s="30"/>
      <c r="IO139" s="30"/>
      <c r="IP139" s="30"/>
      <c r="IQ139" s="30"/>
      <c r="IR139" s="30"/>
      <c r="IS139" s="30"/>
      <c r="IT139" s="30"/>
      <c r="IU139" s="30"/>
    </row>
    <row r="140" spans="1:255">
      <c r="A140" s="30" t="s">
        <v>2171</v>
      </c>
      <c r="B140" s="30" t="s">
        <v>480</v>
      </c>
      <c r="C140" s="485">
        <f>C104/C96</f>
        <v>2.0050248939838413</v>
      </c>
      <c r="D140" s="485"/>
      <c r="E140" s="30"/>
      <c r="F140" s="30"/>
      <c r="G140" s="30"/>
      <c r="H140" s="30"/>
      <c r="I140" s="30"/>
      <c r="J140" s="30"/>
      <c r="K140" s="30"/>
      <c r="L140" s="30"/>
      <c r="M140" s="30"/>
      <c r="N140" s="30"/>
      <c r="O140" s="30"/>
      <c r="P140" s="30"/>
      <c r="Q140" s="30"/>
      <c r="R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0"/>
      <c r="BQ140" s="30"/>
      <c r="BR140" s="30"/>
      <c r="BS140" s="30"/>
      <c r="BT140" s="30"/>
      <c r="BU140" s="30"/>
      <c r="BV140" s="30"/>
      <c r="BW140" s="30"/>
      <c r="BX140" s="30"/>
      <c r="BY140" s="30"/>
      <c r="BZ140" s="30"/>
      <c r="CA140" s="30"/>
      <c r="CB140" s="30"/>
      <c r="CC140" s="30"/>
      <c r="CD140" s="30"/>
      <c r="CE140" s="30"/>
      <c r="CF140" s="30"/>
      <c r="CG140" s="30"/>
      <c r="CH140" s="30"/>
      <c r="CI140" s="30"/>
      <c r="CJ140" s="30"/>
      <c r="CK140" s="30"/>
      <c r="CL140" s="30"/>
      <c r="CM140" s="30"/>
      <c r="CN140" s="30"/>
      <c r="CO140" s="30"/>
      <c r="CP140" s="30"/>
      <c r="CQ140" s="30"/>
      <c r="CR140" s="30"/>
      <c r="CS140" s="30"/>
      <c r="CT140" s="30"/>
      <c r="CU140" s="30"/>
      <c r="CV140" s="30"/>
      <c r="CW140" s="30"/>
      <c r="CX140" s="30"/>
      <c r="CY140" s="30"/>
      <c r="CZ140" s="30"/>
      <c r="DA140" s="30"/>
      <c r="DB140" s="30"/>
      <c r="DC140" s="30"/>
      <c r="DD140" s="30"/>
      <c r="DE140" s="30"/>
      <c r="DF140" s="30"/>
      <c r="DG140" s="30"/>
      <c r="DH140" s="30"/>
      <c r="DI140" s="30"/>
      <c r="DJ140" s="30"/>
      <c r="DK140" s="30"/>
      <c r="DL140" s="30"/>
      <c r="DM140" s="30"/>
      <c r="DN140" s="30"/>
      <c r="DO140" s="30"/>
      <c r="DP140" s="30"/>
      <c r="DQ140" s="30"/>
      <c r="DR140" s="30"/>
      <c r="DS140" s="30"/>
      <c r="DT140" s="30"/>
      <c r="DU140" s="30"/>
      <c r="DV140" s="30"/>
      <c r="DW140" s="30"/>
      <c r="DX140" s="30"/>
      <c r="DY140" s="30"/>
      <c r="DZ140" s="30"/>
      <c r="EA140" s="30"/>
      <c r="EB140" s="30"/>
      <c r="EC140" s="30"/>
      <c r="ED140" s="30"/>
      <c r="EE140" s="30"/>
      <c r="EF140" s="30"/>
      <c r="EG140" s="30"/>
      <c r="EH140" s="30"/>
      <c r="EI140" s="30"/>
      <c r="EJ140" s="30"/>
      <c r="EK140" s="30"/>
      <c r="EL140" s="30"/>
      <c r="EM140" s="30"/>
      <c r="EN140" s="30"/>
      <c r="EO140" s="30"/>
      <c r="EP140" s="30"/>
      <c r="EQ140" s="30"/>
      <c r="ER140" s="30"/>
      <c r="ES140" s="30"/>
      <c r="ET140" s="30"/>
      <c r="EU140" s="30"/>
      <c r="EV140" s="30"/>
      <c r="EW140" s="30"/>
      <c r="EX140" s="30"/>
      <c r="EY140" s="30"/>
      <c r="EZ140" s="30"/>
      <c r="FA140" s="30"/>
      <c r="FB140" s="30"/>
      <c r="FC140" s="30"/>
      <c r="FD140" s="30"/>
      <c r="FE140" s="30"/>
      <c r="FF140" s="30"/>
      <c r="FG140" s="30"/>
      <c r="FH140" s="30"/>
      <c r="FI140" s="30"/>
      <c r="FJ140" s="30"/>
      <c r="FK140" s="30"/>
      <c r="FL140" s="30"/>
      <c r="FM140" s="30"/>
      <c r="FN140" s="30"/>
      <c r="FO140" s="30"/>
      <c r="FP140" s="30"/>
      <c r="FQ140" s="30"/>
      <c r="FR140" s="30"/>
      <c r="FS140" s="30"/>
      <c r="FT140" s="30"/>
      <c r="FU140" s="30"/>
      <c r="FV140" s="30"/>
      <c r="FW140" s="30"/>
      <c r="FX140" s="30"/>
      <c r="FY140" s="30"/>
      <c r="FZ140" s="30"/>
      <c r="GA140" s="30"/>
      <c r="GB140" s="30"/>
      <c r="GC140" s="30"/>
      <c r="GD140" s="30"/>
      <c r="GE140" s="30"/>
      <c r="GF140" s="30"/>
      <c r="GG140" s="30"/>
      <c r="GH140" s="30"/>
      <c r="GI140" s="30"/>
      <c r="GJ140" s="30"/>
      <c r="GK140" s="30"/>
      <c r="GL140" s="30"/>
      <c r="GM140" s="30"/>
      <c r="GN140" s="30"/>
      <c r="GO140" s="30"/>
      <c r="GP140" s="30"/>
      <c r="GQ140" s="30"/>
      <c r="GR140" s="30"/>
      <c r="GS140" s="30"/>
      <c r="GT140" s="30"/>
      <c r="GU140" s="30"/>
      <c r="GV140" s="30"/>
      <c r="GW140" s="30"/>
      <c r="GX140" s="30"/>
      <c r="GY140" s="30"/>
      <c r="GZ140" s="30"/>
      <c r="HA140" s="30"/>
      <c r="HB140" s="30"/>
      <c r="HC140" s="30"/>
      <c r="HD140" s="30"/>
      <c r="HE140" s="30"/>
      <c r="HF140" s="30"/>
      <c r="HG140" s="30"/>
      <c r="HH140" s="30"/>
      <c r="HI140" s="30"/>
      <c r="HJ140" s="30"/>
      <c r="HK140" s="30"/>
      <c r="HL140" s="30"/>
      <c r="HM140" s="30"/>
      <c r="HN140" s="30"/>
      <c r="HO140" s="30"/>
      <c r="HP140" s="30"/>
      <c r="HQ140" s="30"/>
      <c r="HR140" s="30"/>
      <c r="HS140" s="30"/>
      <c r="HT140" s="30"/>
      <c r="HU140" s="30"/>
      <c r="HV140" s="30"/>
      <c r="HW140" s="30"/>
      <c r="HX140" s="30"/>
      <c r="HY140" s="30"/>
      <c r="HZ140" s="30"/>
      <c r="IA140" s="30"/>
      <c r="IB140" s="30"/>
      <c r="IC140" s="30"/>
      <c r="ID140" s="30"/>
      <c r="IE140" s="30"/>
      <c r="IF140" s="30"/>
      <c r="IG140" s="30"/>
      <c r="IH140" s="30"/>
      <c r="II140" s="30"/>
      <c r="IJ140" s="30"/>
      <c r="IK140" s="30"/>
      <c r="IL140" s="30"/>
      <c r="IM140" s="30"/>
      <c r="IN140" s="30"/>
      <c r="IO140" s="30"/>
      <c r="IP140" s="30"/>
      <c r="IQ140" s="30"/>
      <c r="IR140" s="30"/>
      <c r="IS140" s="30"/>
      <c r="IT140" s="30"/>
      <c r="IU140" s="30"/>
    </row>
    <row r="141" spans="1:255">
      <c r="A141" s="30"/>
      <c r="B141" s="30"/>
      <c r="C141" s="485"/>
      <c r="D141" s="485"/>
      <c r="E141" s="30"/>
      <c r="F141" s="30"/>
      <c r="G141" s="30"/>
      <c r="H141" s="30"/>
      <c r="I141" s="30"/>
      <c r="J141" s="30"/>
      <c r="K141" s="30"/>
      <c r="L141" s="30"/>
      <c r="M141" s="30"/>
      <c r="N141" s="30"/>
      <c r="O141" s="30"/>
      <c r="P141" s="30"/>
      <c r="Q141" s="30"/>
      <c r="R141" s="30"/>
      <c r="S141" s="30"/>
      <c r="T141" s="30"/>
      <c r="U141" s="30"/>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30"/>
      <c r="BK141" s="30"/>
      <c r="BL141" s="30"/>
      <c r="BM141" s="30"/>
      <c r="BN141" s="30"/>
      <c r="BO141" s="30"/>
      <c r="BP141" s="30"/>
      <c r="BQ141" s="30"/>
      <c r="BR141" s="30"/>
      <c r="BS141" s="30"/>
      <c r="BT141" s="30"/>
      <c r="BU141" s="30"/>
      <c r="BV141" s="30"/>
      <c r="BW141" s="30"/>
      <c r="BX141" s="30"/>
      <c r="BY141" s="30"/>
      <c r="BZ141" s="30"/>
      <c r="CA141" s="30"/>
      <c r="CB141" s="30"/>
      <c r="CC141" s="30"/>
      <c r="CD141" s="30"/>
      <c r="CE141" s="30"/>
      <c r="CF141" s="30"/>
      <c r="CG141" s="30"/>
      <c r="CH141" s="30"/>
      <c r="CI141" s="30"/>
      <c r="CJ141" s="30"/>
      <c r="CK141" s="30"/>
      <c r="CL141" s="30"/>
      <c r="CM141" s="30"/>
      <c r="CN141" s="30"/>
      <c r="CO141" s="30"/>
      <c r="CP141" s="30"/>
      <c r="CQ141" s="30"/>
      <c r="CR141" s="30"/>
      <c r="CS141" s="30"/>
      <c r="CT141" s="30"/>
      <c r="CU141" s="30"/>
      <c r="CV141" s="30"/>
      <c r="CW141" s="30"/>
      <c r="CX141" s="30"/>
      <c r="CY141" s="30"/>
      <c r="CZ141" s="30"/>
      <c r="DA141" s="30"/>
      <c r="DB141" s="30"/>
      <c r="DC141" s="30"/>
      <c r="DD141" s="30"/>
      <c r="DE141" s="30"/>
      <c r="DF141" s="30"/>
      <c r="DG141" s="30"/>
      <c r="DH141" s="30"/>
      <c r="DI141" s="30"/>
      <c r="DJ141" s="30"/>
      <c r="DK141" s="30"/>
      <c r="DL141" s="30"/>
      <c r="DM141" s="30"/>
      <c r="DN141" s="30"/>
      <c r="DO141" s="30"/>
      <c r="DP141" s="30"/>
      <c r="DQ141" s="30"/>
      <c r="DR141" s="30"/>
      <c r="DS141" s="30"/>
      <c r="DT141" s="30"/>
      <c r="DU141" s="30"/>
      <c r="DV141" s="30"/>
      <c r="DW141" s="30"/>
      <c r="DX141" s="30"/>
      <c r="DY141" s="30"/>
      <c r="DZ141" s="30"/>
      <c r="EA141" s="30"/>
      <c r="EB141" s="30"/>
      <c r="EC141" s="30"/>
      <c r="ED141" s="30"/>
      <c r="EE141" s="30"/>
      <c r="EF141" s="30"/>
      <c r="EG141" s="30"/>
      <c r="EH141" s="30"/>
      <c r="EI141" s="30"/>
      <c r="EJ141" s="30"/>
      <c r="EK141" s="30"/>
      <c r="EL141" s="30"/>
      <c r="EM141" s="30"/>
      <c r="EN141" s="30"/>
      <c r="EO141" s="30"/>
      <c r="EP141" s="30"/>
      <c r="EQ141" s="30"/>
      <c r="ER141" s="30"/>
      <c r="ES141" s="30"/>
      <c r="ET141" s="30"/>
      <c r="EU141" s="30"/>
      <c r="EV141" s="30"/>
      <c r="EW141" s="30"/>
      <c r="EX141" s="30"/>
      <c r="EY141" s="30"/>
      <c r="EZ141" s="30"/>
      <c r="FA141" s="30"/>
      <c r="FB141" s="30"/>
      <c r="FC141" s="30"/>
      <c r="FD141" s="30"/>
      <c r="FE141" s="30"/>
      <c r="FF141" s="30"/>
      <c r="FG141" s="30"/>
      <c r="FH141" s="30"/>
      <c r="FI141" s="30"/>
      <c r="FJ141" s="30"/>
      <c r="FK141" s="30"/>
      <c r="FL141" s="30"/>
      <c r="FM141" s="30"/>
      <c r="FN141" s="30"/>
      <c r="FO141" s="30"/>
      <c r="FP141" s="30"/>
      <c r="FQ141" s="30"/>
      <c r="FR141" s="30"/>
      <c r="FS141" s="30"/>
      <c r="FT141" s="30"/>
      <c r="FU141" s="30"/>
      <c r="FV141" s="30"/>
      <c r="FW141" s="30"/>
      <c r="FX141" s="30"/>
      <c r="FY141" s="30"/>
      <c r="FZ141" s="30"/>
      <c r="GA141" s="30"/>
      <c r="GB141" s="30"/>
      <c r="GC141" s="30"/>
      <c r="GD141" s="30"/>
      <c r="GE141" s="30"/>
      <c r="GF141" s="30"/>
      <c r="GG141" s="30"/>
      <c r="GH141" s="30"/>
      <c r="GI141" s="30"/>
      <c r="GJ141" s="30"/>
      <c r="GK141" s="30"/>
      <c r="GL141" s="30"/>
      <c r="GM141" s="30"/>
      <c r="GN141" s="30"/>
      <c r="GO141" s="30"/>
      <c r="GP141" s="30"/>
      <c r="GQ141" s="30"/>
      <c r="GR141" s="30"/>
      <c r="GS141" s="30"/>
      <c r="GT141" s="30"/>
      <c r="GU141" s="30"/>
      <c r="GV141" s="30"/>
      <c r="GW141" s="30"/>
      <c r="GX141" s="30"/>
      <c r="GY141" s="30"/>
      <c r="GZ141" s="30"/>
      <c r="HA141" s="30"/>
      <c r="HB141" s="30"/>
      <c r="HC141" s="30"/>
      <c r="HD141" s="30"/>
      <c r="HE141" s="30"/>
      <c r="HF141" s="30"/>
      <c r="HG141" s="30"/>
      <c r="HH141" s="30"/>
      <c r="HI141" s="30"/>
      <c r="HJ141" s="30"/>
      <c r="HK141" s="30"/>
      <c r="HL141" s="30"/>
      <c r="HM141" s="30"/>
      <c r="HN141" s="30"/>
      <c r="HO141" s="30"/>
      <c r="HP141" s="30"/>
      <c r="HQ141" s="30"/>
      <c r="HR141" s="30"/>
      <c r="HS141" s="30"/>
      <c r="HT141" s="30"/>
      <c r="HU141" s="30"/>
      <c r="HV141" s="30"/>
      <c r="HW141" s="30"/>
      <c r="HX141" s="30"/>
      <c r="HY141" s="30"/>
      <c r="HZ141" s="30"/>
      <c r="IA141" s="30"/>
      <c r="IB141" s="30"/>
      <c r="IC141" s="30"/>
      <c r="ID141" s="30"/>
      <c r="IE141" s="30"/>
      <c r="IF141" s="30"/>
      <c r="IG141" s="30"/>
      <c r="IH141" s="30"/>
      <c r="II141" s="30"/>
      <c r="IJ141" s="30"/>
      <c r="IK141" s="30"/>
      <c r="IL141" s="30"/>
      <c r="IM141" s="30"/>
      <c r="IN141" s="30"/>
      <c r="IO141" s="30"/>
      <c r="IP141" s="30"/>
      <c r="IQ141" s="30"/>
      <c r="IR141" s="30"/>
      <c r="IS141" s="30"/>
      <c r="IT141" s="30"/>
      <c r="IU141" s="30"/>
    </row>
    <row r="142" spans="1:255">
      <c r="A142" s="30" t="s">
        <v>2172</v>
      </c>
      <c r="B142" s="30" t="s">
        <v>480</v>
      </c>
      <c r="C142" s="485">
        <f>C106/C96</f>
        <v>0</v>
      </c>
      <c r="D142" s="485"/>
      <c r="E142" s="30"/>
      <c r="F142" s="30"/>
      <c r="G142" s="30"/>
      <c r="H142" s="30"/>
      <c r="I142" s="30"/>
      <c r="J142" s="30"/>
      <c r="K142" s="30"/>
      <c r="L142" s="30"/>
      <c r="M142" s="30"/>
      <c r="N142" s="30"/>
      <c r="O142" s="30"/>
      <c r="P142" s="30"/>
      <c r="Q142" s="30"/>
      <c r="R142" s="30"/>
      <c r="S142" s="30"/>
      <c r="T142" s="30"/>
      <c r="U142" s="30"/>
      <c r="V142" s="30"/>
      <c r="W142" s="30"/>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30"/>
      <c r="BK142" s="30"/>
      <c r="BL142" s="30"/>
      <c r="BM142" s="30"/>
      <c r="BN142" s="30"/>
      <c r="BO142" s="30"/>
      <c r="BP142" s="30"/>
      <c r="BQ142" s="30"/>
      <c r="BR142" s="30"/>
      <c r="BS142" s="30"/>
      <c r="BT142" s="30"/>
      <c r="BU142" s="30"/>
      <c r="BV142" s="30"/>
      <c r="BW142" s="30"/>
      <c r="BX142" s="30"/>
      <c r="BY142" s="30"/>
      <c r="BZ142" s="30"/>
      <c r="CA142" s="30"/>
      <c r="CB142" s="30"/>
      <c r="CC142" s="30"/>
      <c r="CD142" s="30"/>
      <c r="CE142" s="30"/>
      <c r="CF142" s="30"/>
      <c r="CG142" s="30"/>
      <c r="CH142" s="30"/>
      <c r="CI142" s="30"/>
      <c r="CJ142" s="30"/>
      <c r="CK142" s="30"/>
      <c r="CL142" s="30"/>
      <c r="CM142" s="30"/>
      <c r="CN142" s="30"/>
      <c r="CO142" s="30"/>
      <c r="CP142" s="30"/>
      <c r="CQ142" s="30"/>
      <c r="CR142" s="30"/>
      <c r="CS142" s="30"/>
      <c r="CT142" s="30"/>
      <c r="CU142" s="30"/>
      <c r="CV142" s="30"/>
      <c r="CW142" s="30"/>
      <c r="CX142" s="30"/>
      <c r="CY142" s="30"/>
      <c r="CZ142" s="30"/>
      <c r="DA142" s="30"/>
      <c r="DB142" s="30"/>
      <c r="DC142" s="30"/>
      <c r="DD142" s="30"/>
      <c r="DE142" s="30"/>
      <c r="DF142" s="30"/>
      <c r="DG142" s="30"/>
      <c r="DH142" s="30"/>
      <c r="DI142" s="30"/>
      <c r="DJ142" s="30"/>
      <c r="DK142" s="30"/>
      <c r="DL142" s="30"/>
      <c r="DM142" s="30"/>
      <c r="DN142" s="30"/>
      <c r="DO142" s="30"/>
      <c r="DP142" s="30"/>
      <c r="DQ142" s="30"/>
      <c r="DR142" s="30"/>
      <c r="DS142" s="30"/>
      <c r="DT142" s="30"/>
      <c r="DU142" s="30"/>
      <c r="DV142" s="30"/>
      <c r="DW142" s="30"/>
      <c r="DX142" s="30"/>
      <c r="DY142" s="30"/>
      <c r="DZ142" s="30"/>
      <c r="EA142" s="30"/>
      <c r="EB142" s="30"/>
      <c r="EC142" s="30"/>
      <c r="ED142" s="30"/>
      <c r="EE142" s="30"/>
      <c r="EF142" s="30"/>
      <c r="EG142" s="30"/>
      <c r="EH142" s="30"/>
      <c r="EI142" s="30"/>
      <c r="EJ142" s="30"/>
      <c r="EK142" s="30"/>
      <c r="EL142" s="30"/>
      <c r="EM142" s="30"/>
      <c r="EN142" s="30"/>
      <c r="EO142" s="30"/>
      <c r="EP142" s="30"/>
      <c r="EQ142" s="30"/>
      <c r="ER142" s="30"/>
      <c r="ES142" s="30"/>
      <c r="ET142" s="30"/>
      <c r="EU142" s="30"/>
      <c r="EV142" s="30"/>
      <c r="EW142" s="30"/>
      <c r="EX142" s="30"/>
      <c r="EY142" s="30"/>
      <c r="EZ142" s="30"/>
      <c r="FA142" s="30"/>
      <c r="FB142" s="30"/>
      <c r="FC142" s="30"/>
      <c r="FD142" s="30"/>
      <c r="FE142" s="30"/>
      <c r="FF142" s="30"/>
      <c r="FG142" s="30"/>
      <c r="FH142" s="30"/>
      <c r="FI142" s="30"/>
      <c r="FJ142" s="30"/>
      <c r="FK142" s="30"/>
      <c r="FL142" s="30"/>
      <c r="FM142" s="30"/>
      <c r="FN142" s="30"/>
      <c r="FO142" s="30"/>
      <c r="FP142" s="30"/>
      <c r="FQ142" s="30"/>
      <c r="FR142" s="30"/>
      <c r="FS142" s="30"/>
      <c r="FT142" s="30"/>
      <c r="FU142" s="30"/>
      <c r="FV142" s="30"/>
      <c r="FW142" s="30"/>
      <c r="FX142" s="30"/>
      <c r="FY142" s="30"/>
      <c r="FZ142" s="30"/>
      <c r="GA142" s="30"/>
      <c r="GB142" s="30"/>
      <c r="GC142" s="30"/>
      <c r="GD142" s="30"/>
      <c r="GE142" s="30"/>
      <c r="GF142" s="30"/>
      <c r="GG142" s="30"/>
      <c r="GH142" s="30"/>
      <c r="GI142" s="30"/>
      <c r="GJ142" s="30"/>
      <c r="GK142" s="30"/>
      <c r="GL142" s="30"/>
      <c r="GM142" s="30"/>
      <c r="GN142" s="30"/>
      <c r="GO142" s="30"/>
      <c r="GP142" s="30"/>
      <c r="GQ142" s="30"/>
      <c r="GR142" s="30"/>
      <c r="GS142" s="30"/>
      <c r="GT142" s="30"/>
      <c r="GU142" s="30"/>
      <c r="GV142" s="30"/>
      <c r="GW142" s="30"/>
      <c r="GX142" s="30"/>
      <c r="GY142" s="30"/>
      <c r="GZ142" s="30"/>
      <c r="HA142" s="30"/>
      <c r="HB142" s="30"/>
      <c r="HC142" s="30"/>
      <c r="HD142" s="30"/>
      <c r="HE142" s="30"/>
      <c r="HF142" s="30"/>
      <c r="HG142" s="30"/>
      <c r="HH142" s="30"/>
      <c r="HI142" s="30"/>
      <c r="HJ142" s="30"/>
      <c r="HK142" s="30"/>
      <c r="HL142" s="30"/>
      <c r="HM142" s="30"/>
      <c r="HN142" s="30"/>
      <c r="HO142" s="30"/>
      <c r="HP142" s="30"/>
      <c r="HQ142" s="30"/>
      <c r="HR142" s="30"/>
      <c r="HS142" s="30"/>
      <c r="HT142" s="30"/>
      <c r="HU142" s="30"/>
      <c r="HV142" s="30"/>
      <c r="HW142" s="30"/>
      <c r="HX142" s="30"/>
      <c r="HY142" s="30"/>
      <c r="HZ142" s="30"/>
      <c r="IA142" s="30"/>
      <c r="IB142" s="30"/>
      <c r="IC142" s="30"/>
      <c r="ID142" s="30"/>
      <c r="IE142" s="30"/>
      <c r="IF142" s="30"/>
      <c r="IG142" s="30"/>
      <c r="IH142" s="30"/>
      <c r="II142" s="30"/>
      <c r="IJ142" s="30"/>
      <c r="IK142" s="30"/>
      <c r="IL142" s="30"/>
      <c r="IM142" s="30"/>
      <c r="IN142" s="30"/>
      <c r="IO142" s="30"/>
      <c r="IP142" s="30"/>
      <c r="IQ142" s="30"/>
      <c r="IR142" s="30"/>
      <c r="IS142" s="30"/>
      <c r="IT142" s="30"/>
      <c r="IU142" s="30"/>
    </row>
    <row r="143" spans="1:255">
      <c r="A143" s="30"/>
      <c r="B143" s="30"/>
      <c r="C143" s="485"/>
      <c r="D143" s="485"/>
      <c r="E143" s="30"/>
      <c r="F143" s="30"/>
      <c r="G143" s="30"/>
      <c r="H143" s="30"/>
      <c r="I143" s="30"/>
      <c r="J143" s="30"/>
      <c r="K143" s="30"/>
      <c r="L143" s="30"/>
      <c r="M143" s="30"/>
      <c r="N143" s="30"/>
      <c r="O143" s="30"/>
      <c r="P143" s="30"/>
      <c r="Q143" s="30"/>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30"/>
      <c r="BL143" s="30"/>
      <c r="BM143" s="30"/>
      <c r="BN143" s="30"/>
      <c r="BO143" s="30"/>
      <c r="BP143" s="30"/>
      <c r="BQ143" s="30"/>
      <c r="BR143" s="30"/>
      <c r="BS143" s="30"/>
      <c r="BT143" s="30"/>
      <c r="BU143" s="30"/>
      <c r="BV143" s="30"/>
      <c r="BW143" s="30"/>
      <c r="BX143" s="30"/>
      <c r="BY143" s="30"/>
      <c r="BZ143" s="30"/>
      <c r="CA143" s="30"/>
      <c r="CB143" s="30"/>
      <c r="CC143" s="30"/>
      <c r="CD143" s="30"/>
      <c r="CE143" s="30"/>
      <c r="CF143" s="30"/>
      <c r="CG143" s="30"/>
      <c r="CH143" s="30"/>
      <c r="CI143" s="30"/>
      <c r="CJ143" s="30"/>
      <c r="CK143" s="30"/>
      <c r="CL143" s="30"/>
      <c r="CM143" s="30"/>
      <c r="CN143" s="30"/>
      <c r="CO143" s="30"/>
      <c r="CP143" s="30"/>
      <c r="CQ143" s="30"/>
      <c r="CR143" s="30"/>
      <c r="CS143" s="30"/>
      <c r="CT143" s="30"/>
      <c r="CU143" s="30"/>
      <c r="CV143" s="30"/>
      <c r="CW143" s="30"/>
      <c r="CX143" s="30"/>
      <c r="CY143" s="30"/>
      <c r="CZ143" s="30"/>
      <c r="DA143" s="30"/>
      <c r="DB143" s="30"/>
      <c r="DC143" s="30"/>
      <c r="DD143" s="30"/>
      <c r="DE143" s="30"/>
      <c r="DF143" s="30"/>
      <c r="DG143" s="30"/>
      <c r="DH143" s="30"/>
      <c r="DI143" s="30"/>
      <c r="DJ143" s="30"/>
      <c r="DK143" s="30"/>
      <c r="DL143" s="30"/>
      <c r="DM143" s="30"/>
      <c r="DN143" s="30"/>
      <c r="DO143" s="30"/>
      <c r="DP143" s="30"/>
      <c r="DQ143" s="30"/>
      <c r="DR143" s="30"/>
      <c r="DS143" s="30"/>
      <c r="DT143" s="30"/>
      <c r="DU143" s="30"/>
      <c r="DV143" s="30"/>
      <c r="DW143" s="30"/>
      <c r="DX143" s="30"/>
      <c r="DY143" s="30"/>
      <c r="DZ143" s="30"/>
      <c r="EA143" s="30"/>
      <c r="EB143" s="30"/>
      <c r="EC143" s="30"/>
      <c r="ED143" s="30"/>
      <c r="EE143" s="30"/>
      <c r="EF143" s="30"/>
      <c r="EG143" s="30"/>
      <c r="EH143" s="30"/>
      <c r="EI143" s="30"/>
      <c r="EJ143" s="30"/>
      <c r="EK143" s="30"/>
      <c r="EL143" s="30"/>
      <c r="EM143" s="30"/>
      <c r="EN143" s="30"/>
      <c r="EO143" s="30"/>
      <c r="EP143" s="30"/>
      <c r="EQ143" s="30"/>
      <c r="ER143" s="30"/>
      <c r="ES143" s="30"/>
      <c r="ET143" s="30"/>
      <c r="EU143" s="30"/>
      <c r="EV143" s="30"/>
      <c r="EW143" s="30"/>
      <c r="EX143" s="30"/>
      <c r="EY143" s="30"/>
      <c r="EZ143" s="30"/>
      <c r="FA143" s="30"/>
      <c r="FB143" s="30"/>
      <c r="FC143" s="30"/>
      <c r="FD143" s="30"/>
      <c r="FE143" s="30"/>
      <c r="FF143" s="30"/>
      <c r="FG143" s="30"/>
      <c r="FH143" s="30"/>
      <c r="FI143" s="30"/>
      <c r="FJ143" s="30"/>
      <c r="FK143" s="30"/>
      <c r="FL143" s="30"/>
      <c r="FM143" s="30"/>
      <c r="FN143" s="30"/>
      <c r="FO143" s="30"/>
      <c r="FP143" s="30"/>
      <c r="FQ143" s="30"/>
      <c r="FR143" s="30"/>
      <c r="FS143" s="30"/>
      <c r="FT143" s="30"/>
      <c r="FU143" s="30"/>
      <c r="FV143" s="30"/>
      <c r="FW143" s="30"/>
      <c r="FX143" s="30"/>
      <c r="FY143" s="30"/>
      <c r="FZ143" s="30"/>
      <c r="GA143" s="30"/>
      <c r="GB143" s="30"/>
      <c r="GC143" s="30"/>
      <c r="GD143" s="30"/>
      <c r="GE143" s="30"/>
      <c r="GF143" s="30"/>
      <c r="GG143" s="30"/>
      <c r="GH143" s="30"/>
      <c r="GI143" s="30"/>
      <c r="GJ143" s="30"/>
      <c r="GK143" s="30"/>
      <c r="GL143" s="30"/>
      <c r="GM143" s="30"/>
      <c r="GN143" s="30"/>
      <c r="GO143" s="30"/>
      <c r="GP143" s="30"/>
      <c r="GQ143" s="30"/>
      <c r="GR143" s="30"/>
      <c r="GS143" s="30"/>
      <c r="GT143" s="30"/>
      <c r="GU143" s="30"/>
      <c r="GV143" s="30"/>
      <c r="GW143" s="30"/>
      <c r="GX143" s="30"/>
      <c r="GY143" s="30"/>
      <c r="GZ143" s="30"/>
      <c r="HA143" s="30"/>
      <c r="HB143" s="30"/>
      <c r="HC143" s="30"/>
      <c r="HD143" s="30"/>
      <c r="HE143" s="30"/>
      <c r="HF143" s="30"/>
      <c r="HG143" s="30"/>
      <c r="HH143" s="30"/>
      <c r="HI143" s="30"/>
      <c r="HJ143" s="30"/>
      <c r="HK143" s="30"/>
      <c r="HL143" s="30"/>
      <c r="HM143" s="30"/>
      <c r="HN143" s="30"/>
      <c r="HO143" s="30"/>
      <c r="HP143" s="30"/>
      <c r="HQ143" s="30"/>
      <c r="HR143" s="30"/>
      <c r="HS143" s="30"/>
      <c r="HT143" s="30"/>
      <c r="HU143" s="30"/>
      <c r="HV143" s="30"/>
      <c r="HW143" s="30"/>
      <c r="HX143" s="30"/>
      <c r="HY143" s="30"/>
      <c r="HZ143" s="30"/>
      <c r="IA143" s="30"/>
      <c r="IB143" s="30"/>
      <c r="IC143" s="30"/>
      <c r="ID143" s="30"/>
      <c r="IE143" s="30"/>
      <c r="IF143" s="30"/>
      <c r="IG143" s="30"/>
      <c r="IH143" s="30"/>
      <c r="II143" s="30"/>
      <c r="IJ143" s="30"/>
      <c r="IK143" s="30"/>
      <c r="IL143" s="30"/>
      <c r="IM143" s="30"/>
      <c r="IN143" s="30"/>
      <c r="IO143" s="30"/>
      <c r="IP143" s="30"/>
      <c r="IQ143" s="30"/>
      <c r="IR143" s="30"/>
      <c r="IS143" s="30"/>
      <c r="IT143" s="30"/>
      <c r="IU143" s="30"/>
    </row>
    <row r="144" spans="1:255">
      <c r="A144" s="30" t="s">
        <v>1466</v>
      </c>
      <c r="B144" s="30" t="s">
        <v>480</v>
      </c>
      <c r="C144" s="485">
        <f>C108/C96</f>
        <v>0.55006930575410518</v>
      </c>
      <c r="D144" s="485"/>
      <c r="E144" s="30"/>
      <c r="F144" s="30"/>
      <c r="G144" s="30"/>
      <c r="H144" s="30"/>
      <c r="I144" s="30"/>
      <c r="J144" s="30"/>
      <c r="K144" s="30"/>
      <c r="L144" s="30"/>
      <c r="M144" s="30"/>
      <c r="N144" s="30"/>
      <c r="O144" s="30"/>
      <c r="P144" s="30"/>
      <c r="Q144" s="30"/>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c r="BJ144" s="30"/>
      <c r="BK144" s="30"/>
      <c r="BL144" s="30"/>
      <c r="BM144" s="30"/>
      <c r="BN144" s="30"/>
      <c r="BO144" s="30"/>
      <c r="BP144" s="30"/>
      <c r="BQ144" s="30"/>
      <c r="BR144" s="30"/>
      <c r="BS144" s="30"/>
      <c r="BT144" s="30"/>
      <c r="BU144" s="30"/>
      <c r="BV144" s="30"/>
      <c r="BW144" s="30"/>
      <c r="BX144" s="30"/>
      <c r="BY144" s="30"/>
      <c r="BZ144" s="30"/>
      <c r="CA144" s="30"/>
      <c r="CB144" s="30"/>
      <c r="CC144" s="30"/>
      <c r="CD144" s="30"/>
      <c r="CE144" s="30"/>
      <c r="CF144" s="30"/>
      <c r="CG144" s="30"/>
      <c r="CH144" s="30"/>
      <c r="CI144" s="30"/>
      <c r="CJ144" s="30"/>
      <c r="CK144" s="30"/>
      <c r="CL144" s="30"/>
      <c r="CM144" s="30"/>
      <c r="CN144" s="30"/>
      <c r="CO144" s="30"/>
      <c r="CP144" s="30"/>
      <c r="CQ144" s="30"/>
      <c r="CR144" s="30"/>
      <c r="CS144" s="30"/>
      <c r="CT144" s="30"/>
      <c r="CU144" s="30"/>
      <c r="CV144" s="30"/>
      <c r="CW144" s="30"/>
      <c r="CX144" s="30"/>
      <c r="CY144" s="30"/>
      <c r="CZ144" s="30"/>
      <c r="DA144" s="30"/>
      <c r="DB144" s="30"/>
      <c r="DC144" s="30"/>
      <c r="DD144" s="30"/>
      <c r="DE144" s="30"/>
      <c r="DF144" s="30"/>
      <c r="DG144" s="30"/>
      <c r="DH144" s="30"/>
      <c r="DI144" s="30"/>
      <c r="DJ144" s="30"/>
      <c r="DK144" s="30"/>
      <c r="DL144" s="30"/>
      <c r="DM144" s="30"/>
      <c r="DN144" s="30"/>
      <c r="DO144" s="30"/>
      <c r="DP144" s="30"/>
      <c r="DQ144" s="30"/>
      <c r="DR144" s="30"/>
      <c r="DS144" s="30"/>
      <c r="DT144" s="30"/>
      <c r="DU144" s="30"/>
      <c r="DV144" s="30"/>
      <c r="DW144" s="30"/>
      <c r="DX144" s="30"/>
      <c r="DY144" s="30"/>
      <c r="DZ144" s="30"/>
      <c r="EA144" s="30"/>
      <c r="EB144" s="30"/>
      <c r="EC144" s="30"/>
      <c r="ED144" s="30"/>
      <c r="EE144" s="30"/>
      <c r="EF144" s="30"/>
      <c r="EG144" s="30"/>
      <c r="EH144" s="30"/>
      <c r="EI144" s="30"/>
      <c r="EJ144" s="30"/>
      <c r="EK144" s="30"/>
      <c r="EL144" s="30"/>
      <c r="EM144" s="30"/>
      <c r="EN144" s="30"/>
      <c r="EO144" s="30"/>
      <c r="EP144" s="30"/>
      <c r="EQ144" s="30"/>
      <c r="ER144" s="30"/>
      <c r="ES144" s="30"/>
      <c r="ET144" s="30"/>
      <c r="EU144" s="30"/>
      <c r="EV144" s="30"/>
      <c r="EW144" s="30"/>
      <c r="EX144" s="30"/>
      <c r="EY144" s="30"/>
      <c r="EZ144" s="30"/>
      <c r="FA144" s="30"/>
      <c r="FB144" s="30"/>
      <c r="FC144" s="30"/>
      <c r="FD144" s="30"/>
      <c r="FE144" s="30"/>
      <c r="FF144" s="30"/>
      <c r="FG144" s="30"/>
      <c r="FH144" s="30"/>
      <c r="FI144" s="30"/>
      <c r="FJ144" s="30"/>
      <c r="FK144" s="30"/>
      <c r="FL144" s="30"/>
      <c r="FM144" s="30"/>
      <c r="FN144" s="30"/>
      <c r="FO144" s="30"/>
      <c r="FP144" s="30"/>
      <c r="FQ144" s="30"/>
      <c r="FR144" s="30"/>
      <c r="FS144" s="30"/>
      <c r="FT144" s="30"/>
      <c r="FU144" s="30"/>
      <c r="FV144" s="30"/>
      <c r="FW144" s="30"/>
      <c r="FX144" s="30"/>
      <c r="FY144" s="30"/>
      <c r="FZ144" s="30"/>
      <c r="GA144" s="30"/>
      <c r="GB144" s="30"/>
      <c r="GC144" s="30"/>
      <c r="GD144" s="30"/>
      <c r="GE144" s="30"/>
      <c r="GF144" s="30"/>
      <c r="GG144" s="30"/>
      <c r="GH144" s="30"/>
      <c r="GI144" s="30"/>
      <c r="GJ144" s="30"/>
      <c r="GK144" s="30"/>
      <c r="GL144" s="30"/>
      <c r="GM144" s="30"/>
      <c r="GN144" s="30"/>
      <c r="GO144" s="30"/>
      <c r="GP144" s="30"/>
      <c r="GQ144" s="30"/>
      <c r="GR144" s="30"/>
      <c r="GS144" s="30"/>
      <c r="GT144" s="30"/>
      <c r="GU144" s="30"/>
      <c r="GV144" s="30"/>
      <c r="GW144" s="30"/>
      <c r="GX144" s="30"/>
      <c r="GY144" s="30"/>
      <c r="GZ144" s="30"/>
      <c r="HA144" s="30"/>
      <c r="HB144" s="30"/>
      <c r="HC144" s="30"/>
      <c r="HD144" s="30"/>
      <c r="HE144" s="30"/>
      <c r="HF144" s="30"/>
      <c r="HG144" s="30"/>
      <c r="HH144" s="30"/>
      <c r="HI144" s="30"/>
      <c r="HJ144" s="30"/>
      <c r="HK144" s="30"/>
      <c r="HL144" s="30"/>
      <c r="HM144" s="30"/>
      <c r="HN144" s="30"/>
      <c r="HO144" s="30"/>
      <c r="HP144" s="30"/>
      <c r="HQ144" s="30"/>
      <c r="HR144" s="30"/>
      <c r="HS144" s="30"/>
      <c r="HT144" s="30"/>
      <c r="HU144" s="30"/>
      <c r="HV144" s="30"/>
      <c r="HW144" s="30"/>
      <c r="HX144" s="30"/>
      <c r="HY144" s="30"/>
      <c r="HZ144" s="30"/>
      <c r="IA144" s="30"/>
      <c r="IB144" s="30"/>
      <c r="IC144" s="30"/>
      <c r="ID144" s="30"/>
      <c r="IE144" s="30"/>
      <c r="IF144" s="30"/>
      <c r="IG144" s="30"/>
      <c r="IH144" s="30"/>
      <c r="II144" s="30"/>
      <c r="IJ144" s="30"/>
      <c r="IK144" s="30"/>
      <c r="IL144" s="30"/>
      <c r="IM144" s="30"/>
      <c r="IN144" s="30"/>
      <c r="IO144" s="30"/>
      <c r="IP144" s="30"/>
      <c r="IQ144" s="30"/>
      <c r="IR144" s="30"/>
      <c r="IS144" s="30"/>
      <c r="IT144" s="30"/>
      <c r="IU144" s="30"/>
    </row>
    <row r="145" spans="1:255">
      <c r="A145" s="30"/>
      <c r="B145" s="30"/>
      <c r="C145" s="485"/>
      <c r="D145" s="485"/>
      <c r="E145" s="30"/>
      <c r="F145" s="30"/>
      <c r="G145" s="30"/>
      <c r="H145" s="30"/>
      <c r="I145" s="30"/>
      <c r="J145" s="30"/>
      <c r="K145" s="30"/>
      <c r="L145" s="30"/>
      <c r="M145" s="30"/>
      <c r="N145" s="30"/>
      <c r="O145" s="30"/>
      <c r="P145" s="30"/>
      <c r="Q145" s="30"/>
      <c r="R145" s="30"/>
      <c r="S145" s="30"/>
      <c r="T145" s="30"/>
      <c r="U145" s="30"/>
      <c r="V145" s="30"/>
      <c r="W145" s="30"/>
      <c r="X145" s="30"/>
      <c r="Y145" s="30"/>
      <c r="Z145" s="30"/>
      <c r="AA145" s="30"/>
      <c r="AB145" s="30"/>
      <c r="AC145" s="30"/>
      <c r="AD145" s="30"/>
      <c r="AE145" s="30"/>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0"/>
      <c r="BQ145" s="30"/>
      <c r="BR145" s="30"/>
      <c r="BS145" s="30"/>
      <c r="BT145" s="30"/>
      <c r="BU145" s="30"/>
      <c r="BV145" s="30"/>
      <c r="BW145" s="30"/>
      <c r="BX145" s="30"/>
      <c r="BY145" s="30"/>
      <c r="BZ145" s="30"/>
      <c r="CA145" s="30"/>
      <c r="CB145" s="30"/>
      <c r="CC145" s="30"/>
      <c r="CD145" s="30"/>
      <c r="CE145" s="30"/>
      <c r="CF145" s="30"/>
      <c r="CG145" s="30"/>
      <c r="CH145" s="30"/>
      <c r="CI145" s="30"/>
      <c r="CJ145" s="30"/>
      <c r="CK145" s="30"/>
      <c r="CL145" s="30"/>
      <c r="CM145" s="30"/>
      <c r="CN145" s="30"/>
      <c r="CO145" s="30"/>
      <c r="CP145" s="30"/>
      <c r="CQ145" s="30"/>
      <c r="CR145" s="30"/>
      <c r="CS145" s="30"/>
      <c r="CT145" s="30"/>
      <c r="CU145" s="30"/>
      <c r="CV145" s="30"/>
      <c r="CW145" s="30"/>
      <c r="CX145" s="30"/>
      <c r="CY145" s="30"/>
      <c r="CZ145" s="30"/>
      <c r="DA145" s="30"/>
      <c r="DB145" s="30"/>
      <c r="DC145" s="30"/>
      <c r="DD145" s="30"/>
      <c r="DE145" s="30"/>
      <c r="DF145" s="30"/>
      <c r="DG145" s="30"/>
      <c r="DH145" s="30"/>
      <c r="DI145" s="30"/>
      <c r="DJ145" s="30"/>
      <c r="DK145" s="30"/>
      <c r="DL145" s="30"/>
      <c r="DM145" s="30"/>
      <c r="DN145" s="30"/>
      <c r="DO145" s="30"/>
      <c r="DP145" s="30"/>
      <c r="DQ145" s="30"/>
      <c r="DR145" s="30"/>
      <c r="DS145" s="30"/>
      <c r="DT145" s="30"/>
      <c r="DU145" s="30"/>
      <c r="DV145" s="30"/>
      <c r="DW145" s="30"/>
      <c r="DX145" s="30"/>
      <c r="DY145" s="30"/>
      <c r="DZ145" s="30"/>
      <c r="EA145" s="30"/>
      <c r="EB145" s="30"/>
      <c r="EC145" s="30"/>
      <c r="ED145" s="30"/>
      <c r="EE145" s="30"/>
      <c r="EF145" s="30"/>
      <c r="EG145" s="30"/>
      <c r="EH145" s="30"/>
      <c r="EI145" s="30"/>
      <c r="EJ145" s="30"/>
      <c r="EK145" s="30"/>
      <c r="EL145" s="30"/>
      <c r="EM145" s="30"/>
      <c r="EN145" s="30"/>
      <c r="EO145" s="30"/>
      <c r="EP145" s="30"/>
      <c r="EQ145" s="30"/>
      <c r="ER145" s="30"/>
      <c r="ES145" s="30"/>
      <c r="ET145" s="30"/>
      <c r="EU145" s="30"/>
      <c r="EV145" s="30"/>
      <c r="EW145" s="30"/>
      <c r="EX145" s="30"/>
      <c r="EY145" s="30"/>
      <c r="EZ145" s="30"/>
      <c r="FA145" s="30"/>
      <c r="FB145" s="30"/>
      <c r="FC145" s="30"/>
      <c r="FD145" s="30"/>
      <c r="FE145" s="30"/>
      <c r="FF145" s="30"/>
      <c r="FG145" s="30"/>
      <c r="FH145" s="30"/>
      <c r="FI145" s="30"/>
      <c r="FJ145" s="30"/>
      <c r="FK145" s="30"/>
      <c r="FL145" s="30"/>
      <c r="FM145" s="30"/>
      <c r="FN145" s="30"/>
      <c r="FO145" s="30"/>
      <c r="FP145" s="30"/>
      <c r="FQ145" s="30"/>
      <c r="FR145" s="30"/>
      <c r="FS145" s="30"/>
      <c r="FT145" s="30"/>
      <c r="FU145" s="30"/>
      <c r="FV145" s="30"/>
      <c r="FW145" s="30"/>
      <c r="FX145" s="30"/>
      <c r="FY145" s="30"/>
      <c r="FZ145" s="30"/>
      <c r="GA145" s="30"/>
      <c r="GB145" s="30"/>
      <c r="GC145" s="30"/>
      <c r="GD145" s="30"/>
      <c r="GE145" s="30"/>
      <c r="GF145" s="30"/>
      <c r="GG145" s="30"/>
      <c r="GH145" s="30"/>
      <c r="GI145" s="30"/>
      <c r="GJ145" s="30"/>
      <c r="GK145" s="30"/>
      <c r="GL145" s="30"/>
      <c r="GM145" s="30"/>
      <c r="GN145" s="30"/>
      <c r="GO145" s="30"/>
      <c r="GP145" s="30"/>
      <c r="GQ145" s="30"/>
      <c r="GR145" s="30"/>
      <c r="GS145" s="30"/>
      <c r="GT145" s="30"/>
      <c r="GU145" s="30"/>
      <c r="GV145" s="30"/>
      <c r="GW145" s="30"/>
      <c r="GX145" s="30"/>
      <c r="GY145" s="30"/>
      <c r="GZ145" s="30"/>
      <c r="HA145" s="30"/>
      <c r="HB145" s="30"/>
      <c r="HC145" s="30"/>
      <c r="HD145" s="30"/>
      <c r="HE145" s="30"/>
      <c r="HF145" s="30"/>
      <c r="HG145" s="30"/>
      <c r="HH145" s="30"/>
      <c r="HI145" s="30"/>
      <c r="HJ145" s="30"/>
      <c r="HK145" s="30"/>
      <c r="HL145" s="30"/>
      <c r="HM145" s="30"/>
      <c r="HN145" s="30"/>
      <c r="HO145" s="30"/>
      <c r="HP145" s="30"/>
      <c r="HQ145" s="30"/>
      <c r="HR145" s="30"/>
      <c r="HS145" s="30"/>
      <c r="HT145" s="30"/>
      <c r="HU145" s="30"/>
      <c r="HV145" s="30"/>
      <c r="HW145" s="30"/>
      <c r="HX145" s="30"/>
      <c r="HY145" s="30"/>
      <c r="HZ145" s="30"/>
      <c r="IA145" s="30"/>
      <c r="IB145" s="30"/>
      <c r="IC145" s="30"/>
      <c r="ID145" s="30"/>
      <c r="IE145" s="30"/>
      <c r="IF145" s="30"/>
      <c r="IG145" s="30"/>
      <c r="IH145" s="30"/>
      <c r="II145" s="30"/>
      <c r="IJ145" s="30"/>
      <c r="IK145" s="30"/>
      <c r="IL145" s="30"/>
      <c r="IM145" s="30"/>
      <c r="IN145" s="30"/>
      <c r="IO145" s="30"/>
      <c r="IP145" s="30"/>
      <c r="IQ145" s="30"/>
      <c r="IR145" s="30"/>
      <c r="IS145" s="30"/>
      <c r="IT145" s="30"/>
      <c r="IU145" s="30"/>
    </row>
    <row r="146" spans="1:255">
      <c r="A146" s="30" t="s">
        <v>481</v>
      </c>
      <c r="B146" s="30" t="s">
        <v>480</v>
      </c>
      <c r="C146" s="485">
        <f>C110/C96</f>
        <v>1.6731825215375096</v>
      </c>
      <c r="D146" s="485"/>
      <c r="E146" s="30"/>
      <c r="F146" s="30"/>
      <c r="G146" s="30"/>
      <c r="H146" s="30"/>
      <c r="I146" s="30"/>
      <c r="J146" s="30"/>
      <c r="K146" s="30"/>
      <c r="L146" s="30"/>
      <c r="M146" s="30"/>
      <c r="N146" s="30"/>
      <c r="O146" s="30"/>
      <c r="P146" s="30"/>
      <c r="Q146" s="30"/>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0"/>
      <c r="BQ146" s="30"/>
      <c r="BR146" s="30"/>
      <c r="BS146" s="30"/>
      <c r="BT146" s="30"/>
      <c r="BU146" s="30"/>
      <c r="BV146" s="30"/>
      <c r="BW146" s="30"/>
      <c r="BX146" s="30"/>
      <c r="BY146" s="30"/>
      <c r="BZ146" s="30"/>
      <c r="CA146" s="30"/>
      <c r="CB146" s="30"/>
      <c r="CC146" s="30"/>
      <c r="CD146" s="30"/>
      <c r="CE146" s="30"/>
      <c r="CF146" s="30"/>
      <c r="CG146" s="30"/>
      <c r="CH146" s="30"/>
      <c r="CI146" s="30"/>
      <c r="CJ146" s="30"/>
      <c r="CK146" s="30"/>
      <c r="CL146" s="30"/>
      <c r="CM146" s="30"/>
      <c r="CN146" s="30"/>
      <c r="CO146" s="30"/>
      <c r="CP146" s="30"/>
      <c r="CQ146" s="30"/>
      <c r="CR146" s="30"/>
      <c r="CS146" s="30"/>
      <c r="CT146" s="30"/>
      <c r="CU146" s="30"/>
      <c r="CV146" s="30"/>
      <c r="CW146" s="30"/>
      <c r="CX146" s="30"/>
      <c r="CY146" s="30"/>
      <c r="CZ146" s="30"/>
      <c r="DA146" s="30"/>
      <c r="DB146" s="30"/>
      <c r="DC146" s="30"/>
      <c r="DD146" s="30"/>
      <c r="DE146" s="30"/>
      <c r="DF146" s="30"/>
      <c r="DG146" s="30"/>
      <c r="DH146" s="30"/>
      <c r="DI146" s="30"/>
      <c r="DJ146" s="30"/>
      <c r="DK146" s="30"/>
      <c r="DL146" s="30"/>
      <c r="DM146" s="30"/>
      <c r="DN146" s="30"/>
      <c r="DO146" s="30"/>
      <c r="DP146" s="30"/>
      <c r="DQ146" s="30"/>
      <c r="DR146" s="30"/>
      <c r="DS146" s="30"/>
      <c r="DT146" s="30"/>
      <c r="DU146" s="30"/>
      <c r="DV146" s="30"/>
      <c r="DW146" s="30"/>
      <c r="DX146" s="30"/>
      <c r="DY146" s="30"/>
      <c r="DZ146" s="30"/>
      <c r="EA146" s="30"/>
      <c r="EB146" s="30"/>
      <c r="EC146" s="30"/>
      <c r="ED146" s="30"/>
      <c r="EE146" s="30"/>
      <c r="EF146" s="30"/>
      <c r="EG146" s="30"/>
      <c r="EH146" s="30"/>
      <c r="EI146" s="30"/>
      <c r="EJ146" s="30"/>
      <c r="EK146" s="30"/>
      <c r="EL146" s="30"/>
      <c r="EM146" s="30"/>
      <c r="EN146" s="30"/>
      <c r="EO146" s="30"/>
      <c r="EP146" s="30"/>
      <c r="EQ146" s="30"/>
      <c r="ER146" s="30"/>
      <c r="ES146" s="30"/>
      <c r="ET146" s="30"/>
      <c r="EU146" s="30"/>
      <c r="EV146" s="30"/>
      <c r="EW146" s="30"/>
      <c r="EX146" s="30"/>
      <c r="EY146" s="30"/>
      <c r="EZ146" s="30"/>
      <c r="FA146" s="30"/>
      <c r="FB146" s="30"/>
      <c r="FC146" s="30"/>
      <c r="FD146" s="30"/>
      <c r="FE146" s="30"/>
      <c r="FF146" s="30"/>
      <c r="FG146" s="30"/>
      <c r="FH146" s="30"/>
      <c r="FI146" s="30"/>
      <c r="FJ146" s="30"/>
      <c r="FK146" s="30"/>
      <c r="FL146" s="30"/>
      <c r="FM146" s="30"/>
      <c r="FN146" s="30"/>
      <c r="FO146" s="30"/>
      <c r="FP146" s="30"/>
      <c r="FQ146" s="30"/>
      <c r="FR146" s="30"/>
      <c r="FS146" s="30"/>
      <c r="FT146" s="30"/>
      <c r="FU146" s="30"/>
      <c r="FV146" s="30"/>
      <c r="FW146" s="30"/>
      <c r="FX146" s="30"/>
      <c r="FY146" s="30"/>
      <c r="FZ146" s="30"/>
      <c r="GA146" s="30"/>
      <c r="GB146" s="30"/>
      <c r="GC146" s="30"/>
      <c r="GD146" s="30"/>
      <c r="GE146" s="30"/>
      <c r="GF146" s="30"/>
      <c r="GG146" s="30"/>
      <c r="GH146" s="30"/>
      <c r="GI146" s="30"/>
      <c r="GJ146" s="30"/>
      <c r="GK146" s="30"/>
      <c r="GL146" s="30"/>
      <c r="GM146" s="30"/>
      <c r="GN146" s="30"/>
      <c r="GO146" s="30"/>
      <c r="GP146" s="30"/>
      <c r="GQ146" s="30"/>
      <c r="GR146" s="30"/>
      <c r="GS146" s="30"/>
      <c r="GT146" s="30"/>
      <c r="GU146" s="30"/>
      <c r="GV146" s="30"/>
      <c r="GW146" s="30"/>
      <c r="GX146" s="30"/>
      <c r="GY146" s="30"/>
      <c r="GZ146" s="30"/>
      <c r="HA146" s="30"/>
      <c r="HB146" s="30"/>
      <c r="HC146" s="30"/>
      <c r="HD146" s="30"/>
      <c r="HE146" s="30"/>
      <c r="HF146" s="30"/>
      <c r="HG146" s="30"/>
      <c r="HH146" s="30"/>
      <c r="HI146" s="30"/>
      <c r="HJ146" s="30"/>
      <c r="HK146" s="30"/>
      <c r="HL146" s="30"/>
      <c r="HM146" s="30"/>
      <c r="HN146" s="30"/>
      <c r="HO146" s="30"/>
      <c r="HP146" s="30"/>
      <c r="HQ146" s="30"/>
      <c r="HR146" s="30"/>
      <c r="HS146" s="30"/>
      <c r="HT146" s="30"/>
      <c r="HU146" s="30"/>
      <c r="HV146" s="30"/>
      <c r="HW146" s="30"/>
      <c r="HX146" s="30"/>
      <c r="HY146" s="30"/>
      <c r="HZ146" s="30"/>
      <c r="IA146" s="30"/>
      <c r="IB146" s="30"/>
      <c r="IC146" s="30"/>
      <c r="ID146" s="30"/>
      <c r="IE146" s="30"/>
      <c r="IF146" s="30"/>
      <c r="IG146" s="30"/>
      <c r="IH146" s="30"/>
      <c r="II146" s="30"/>
      <c r="IJ146" s="30"/>
      <c r="IK146" s="30"/>
      <c r="IL146" s="30"/>
      <c r="IM146" s="30"/>
      <c r="IN146" s="30"/>
      <c r="IO146" s="30"/>
      <c r="IP146" s="30"/>
      <c r="IQ146" s="30"/>
      <c r="IR146" s="30"/>
      <c r="IS146" s="30"/>
      <c r="IT146" s="30"/>
      <c r="IU146" s="30"/>
    </row>
    <row r="147" spans="1:255">
      <c r="A147" s="30"/>
      <c r="B147" s="30"/>
      <c r="C147" s="485"/>
      <c r="D147" s="485"/>
      <c r="E147" s="30"/>
      <c r="F147" s="30"/>
      <c r="G147" s="30"/>
      <c r="H147" s="30"/>
      <c r="I147" s="30"/>
      <c r="J147" s="30"/>
      <c r="K147" s="30"/>
      <c r="L147" s="30"/>
      <c r="M147" s="30"/>
      <c r="N147" s="30"/>
      <c r="O147" s="30"/>
      <c r="P147" s="30"/>
      <c r="Q147" s="30"/>
      <c r="R147" s="30"/>
      <c r="S147" s="30"/>
      <c r="T147" s="30"/>
      <c r="U147" s="30"/>
      <c r="V147" s="30"/>
      <c r="W147" s="30"/>
      <c r="X147" s="30"/>
      <c r="Y147" s="30"/>
      <c r="Z147" s="30"/>
      <c r="AA147" s="30"/>
      <c r="AB147" s="30"/>
      <c r="AC147" s="30"/>
      <c r="AD147" s="30"/>
      <c r="AE147" s="30"/>
      <c r="AF147" s="30"/>
      <c r="AG147" s="30"/>
      <c r="AH147" s="30"/>
      <c r="AI147" s="30"/>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0"/>
      <c r="BQ147" s="30"/>
      <c r="BR147" s="30"/>
      <c r="BS147" s="30"/>
      <c r="BT147" s="30"/>
      <c r="BU147" s="30"/>
      <c r="BV147" s="30"/>
      <c r="BW147" s="30"/>
      <c r="BX147" s="30"/>
      <c r="BY147" s="30"/>
      <c r="BZ147" s="30"/>
      <c r="CA147" s="30"/>
      <c r="CB147" s="30"/>
      <c r="CC147" s="30"/>
      <c r="CD147" s="30"/>
      <c r="CE147" s="30"/>
      <c r="CF147" s="30"/>
      <c r="CG147" s="30"/>
      <c r="CH147" s="30"/>
      <c r="CI147" s="30"/>
      <c r="CJ147" s="30"/>
      <c r="CK147" s="30"/>
      <c r="CL147" s="30"/>
      <c r="CM147" s="30"/>
      <c r="CN147" s="30"/>
      <c r="CO147" s="30"/>
      <c r="CP147" s="30"/>
      <c r="CQ147" s="30"/>
      <c r="CR147" s="30"/>
      <c r="CS147" s="30"/>
      <c r="CT147" s="30"/>
      <c r="CU147" s="30"/>
      <c r="CV147" s="30"/>
      <c r="CW147" s="30"/>
      <c r="CX147" s="30"/>
      <c r="CY147" s="30"/>
      <c r="CZ147" s="30"/>
      <c r="DA147" s="30"/>
      <c r="DB147" s="30"/>
      <c r="DC147" s="30"/>
      <c r="DD147" s="30"/>
      <c r="DE147" s="30"/>
      <c r="DF147" s="30"/>
      <c r="DG147" s="30"/>
      <c r="DH147" s="30"/>
      <c r="DI147" s="30"/>
      <c r="DJ147" s="30"/>
      <c r="DK147" s="30"/>
      <c r="DL147" s="30"/>
      <c r="DM147" s="30"/>
      <c r="DN147" s="30"/>
      <c r="DO147" s="30"/>
      <c r="DP147" s="30"/>
      <c r="DQ147" s="30"/>
      <c r="DR147" s="30"/>
      <c r="DS147" s="30"/>
      <c r="DT147" s="30"/>
      <c r="DU147" s="30"/>
      <c r="DV147" s="30"/>
      <c r="DW147" s="30"/>
      <c r="DX147" s="30"/>
      <c r="DY147" s="30"/>
      <c r="DZ147" s="30"/>
      <c r="EA147" s="30"/>
      <c r="EB147" s="30"/>
      <c r="EC147" s="30"/>
      <c r="ED147" s="30"/>
      <c r="EE147" s="30"/>
      <c r="EF147" s="30"/>
      <c r="EG147" s="30"/>
      <c r="EH147" s="30"/>
      <c r="EI147" s="30"/>
      <c r="EJ147" s="30"/>
      <c r="EK147" s="30"/>
      <c r="EL147" s="30"/>
      <c r="EM147" s="30"/>
      <c r="EN147" s="30"/>
      <c r="EO147" s="30"/>
      <c r="EP147" s="30"/>
      <c r="EQ147" s="30"/>
      <c r="ER147" s="30"/>
      <c r="ES147" s="30"/>
      <c r="ET147" s="30"/>
      <c r="EU147" s="30"/>
      <c r="EV147" s="30"/>
      <c r="EW147" s="30"/>
      <c r="EX147" s="30"/>
      <c r="EY147" s="30"/>
      <c r="EZ147" s="30"/>
      <c r="FA147" s="30"/>
      <c r="FB147" s="30"/>
      <c r="FC147" s="30"/>
      <c r="FD147" s="30"/>
      <c r="FE147" s="30"/>
      <c r="FF147" s="30"/>
      <c r="FG147" s="30"/>
      <c r="FH147" s="30"/>
      <c r="FI147" s="30"/>
      <c r="FJ147" s="30"/>
      <c r="FK147" s="30"/>
      <c r="FL147" s="30"/>
      <c r="FM147" s="30"/>
      <c r="FN147" s="30"/>
      <c r="FO147" s="30"/>
      <c r="FP147" s="30"/>
      <c r="FQ147" s="30"/>
      <c r="FR147" s="30"/>
      <c r="FS147" s="30"/>
      <c r="FT147" s="30"/>
      <c r="FU147" s="30"/>
      <c r="FV147" s="30"/>
      <c r="FW147" s="30"/>
      <c r="FX147" s="30"/>
      <c r="FY147" s="30"/>
      <c r="FZ147" s="30"/>
      <c r="GA147" s="30"/>
      <c r="GB147" s="30"/>
      <c r="GC147" s="30"/>
      <c r="GD147" s="30"/>
      <c r="GE147" s="30"/>
      <c r="GF147" s="30"/>
      <c r="GG147" s="30"/>
      <c r="GH147" s="30"/>
      <c r="GI147" s="30"/>
      <c r="GJ147" s="30"/>
      <c r="GK147" s="30"/>
      <c r="GL147" s="30"/>
      <c r="GM147" s="30"/>
      <c r="GN147" s="30"/>
      <c r="GO147" s="30"/>
      <c r="GP147" s="30"/>
      <c r="GQ147" s="30"/>
      <c r="GR147" s="30"/>
      <c r="GS147" s="30"/>
      <c r="GT147" s="30"/>
      <c r="GU147" s="30"/>
      <c r="GV147" s="30"/>
      <c r="GW147" s="30"/>
      <c r="GX147" s="30"/>
      <c r="GY147" s="30"/>
      <c r="GZ147" s="30"/>
      <c r="HA147" s="30"/>
      <c r="HB147" s="30"/>
      <c r="HC147" s="30"/>
      <c r="HD147" s="30"/>
      <c r="HE147" s="30"/>
      <c r="HF147" s="30"/>
      <c r="HG147" s="30"/>
      <c r="HH147" s="30"/>
      <c r="HI147" s="30"/>
      <c r="HJ147" s="30"/>
      <c r="HK147" s="30"/>
      <c r="HL147" s="30"/>
      <c r="HM147" s="30"/>
      <c r="HN147" s="30"/>
      <c r="HO147" s="30"/>
      <c r="HP147" s="30"/>
      <c r="HQ147" s="30"/>
      <c r="HR147" s="30"/>
      <c r="HS147" s="30"/>
      <c r="HT147" s="30"/>
      <c r="HU147" s="30"/>
      <c r="HV147" s="30"/>
      <c r="HW147" s="30"/>
      <c r="HX147" s="30"/>
      <c r="HY147" s="30"/>
      <c r="HZ147" s="30"/>
      <c r="IA147" s="30"/>
      <c r="IB147" s="30"/>
      <c r="IC147" s="30"/>
      <c r="ID147" s="30"/>
      <c r="IE147" s="30"/>
      <c r="IF147" s="30"/>
      <c r="IG147" s="30"/>
      <c r="IH147" s="30"/>
      <c r="II147" s="30"/>
      <c r="IJ147" s="30"/>
      <c r="IK147" s="30"/>
      <c r="IL147" s="30"/>
      <c r="IM147" s="30"/>
      <c r="IN147" s="30"/>
      <c r="IO147" s="30"/>
      <c r="IP147" s="30"/>
      <c r="IQ147" s="30"/>
      <c r="IR147" s="30"/>
      <c r="IS147" s="30"/>
      <c r="IT147" s="30"/>
      <c r="IU147" s="30"/>
    </row>
    <row r="148" spans="1:255">
      <c r="A148" s="30" t="s">
        <v>2175</v>
      </c>
      <c r="B148" s="30" t="s">
        <v>480</v>
      </c>
      <c r="C148" s="485">
        <f>C112/C96</f>
        <v>2.5626539625000642</v>
      </c>
      <c r="D148" s="485"/>
      <c r="E148" s="30"/>
      <c r="F148" s="30"/>
      <c r="G148" s="30"/>
      <c r="H148" s="30"/>
      <c r="I148" s="30"/>
      <c r="J148" s="30"/>
      <c r="K148" s="30"/>
      <c r="L148" s="30"/>
      <c r="M148" s="30"/>
      <c r="N148" s="30"/>
      <c r="O148" s="30"/>
      <c r="P148" s="30"/>
      <c r="Q148" s="30"/>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0"/>
      <c r="BQ148" s="30"/>
      <c r="BR148" s="30"/>
      <c r="BS148" s="30"/>
      <c r="BT148" s="30"/>
      <c r="BU148" s="30"/>
      <c r="BV148" s="30"/>
      <c r="BW148" s="30"/>
      <c r="BX148" s="30"/>
      <c r="BY148" s="30"/>
      <c r="BZ148" s="30"/>
      <c r="CA148" s="30"/>
      <c r="CB148" s="30"/>
      <c r="CC148" s="30"/>
      <c r="CD148" s="30"/>
      <c r="CE148" s="30"/>
      <c r="CF148" s="30"/>
      <c r="CG148" s="30"/>
      <c r="CH148" s="30"/>
      <c r="CI148" s="30"/>
      <c r="CJ148" s="30"/>
      <c r="CK148" s="30"/>
      <c r="CL148" s="30"/>
      <c r="CM148" s="30"/>
      <c r="CN148" s="30"/>
      <c r="CO148" s="30"/>
      <c r="CP148" s="30"/>
      <c r="CQ148" s="30"/>
      <c r="CR148" s="30"/>
      <c r="CS148" s="30"/>
      <c r="CT148" s="30"/>
      <c r="CU148" s="30"/>
      <c r="CV148" s="30"/>
      <c r="CW148" s="30"/>
      <c r="CX148" s="30"/>
      <c r="CY148" s="30"/>
      <c r="CZ148" s="30"/>
      <c r="DA148" s="30"/>
      <c r="DB148" s="30"/>
      <c r="DC148" s="30"/>
      <c r="DD148" s="30"/>
      <c r="DE148" s="30"/>
      <c r="DF148" s="30"/>
      <c r="DG148" s="30"/>
      <c r="DH148" s="30"/>
      <c r="DI148" s="30"/>
      <c r="DJ148" s="30"/>
      <c r="DK148" s="30"/>
      <c r="DL148" s="30"/>
      <c r="DM148" s="30"/>
      <c r="DN148" s="30"/>
      <c r="DO148" s="30"/>
      <c r="DP148" s="30"/>
      <c r="DQ148" s="30"/>
      <c r="DR148" s="30"/>
      <c r="DS148" s="30"/>
      <c r="DT148" s="30"/>
      <c r="DU148" s="30"/>
      <c r="DV148" s="30"/>
      <c r="DW148" s="30"/>
      <c r="DX148" s="30"/>
      <c r="DY148" s="30"/>
      <c r="DZ148" s="30"/>
      <c r="EA148" s="30"/>
      <c r="EB148" s="30"/>
      <c r="EC148" s="30"/>
      <c r="ED148" s="30"/>
      <c r="EE148" s="30"/>
      <c r="EF148" s="30"/>
      <c r="EG148" s="30"/>
      <c r="EH148" s="30"/>
      <c r="EI148" s="30"/>
      <c r="EJ148" s="30"/>
      <c r="EK148" s="30"/>
      <c r="EL148" s="30"/>
      <c r="EM148" s="30"/>
      <c r="EN148" s="30"/>
      <c r="EO148" s="30"/>
      <c r="EP148" s="30"/>
      <c r="EQ148" s="30"/>
      <c r="ER148" s="30"/>
      <c r="ES148" s="30"/>
      <c r="ET148" s="30"/>
      <c r="EU148" s="30"/>
      <c r="EV148" s="30"/>
      <c r="EW148" s="30"/>
      <c r="EX148" s="30"/>
      <c r="EY148" s="30"/>
      <c r="EZ148" s="30"/>
      <c r="FA148" s="30"/>
      <c r="FB148" s="30"/>
      <c r="FC148" s="30"/>
      <c r="FD148" s="30"/>
      <c r="FE148" s="30"/>
      <c r="FF148" s="30"/>
      <c r="FG148" s="30"/>
      <c r="FH148" s="30"/>
      <c r="FI148" s="30"/>
      <c r="FJ148" s="30"/>
      <c r="FK148" s="30"/>
      <c r="FL148" s="30"/>
      <c r="FM148" s="30"/>
      <c r="FN148" s="30"/>
      <c r="FO148" s="30"/>
      <c r="FP148" s="30"/>
      <c r="FQ148" s="30"/>
      <c r="FR148" s="30"/>
      <c r="FS148" s="30"/>
      <c r="FT148" s="30"/>
      <c r="FU148" s="30"/>
      <c r="FV148" s="30"/>
      <c r="FW148" s="30"/>
      <c r="FX148" s="30"/>
      <c r="FY148" s="30"/>
      <c r="FZ148" s="30"/>
      <c r="GA148" s="30"/>
      <c r="GB148" s="30"/>
      <c r="GC148" s="30"/>
      <c r="GD148" s="30"/>
      <c r="GE148" s="30"/>
      <c r="GF148" s="30"/>
      <c r="GG148" s="30"/>
      <c r="GH148" s="30"/>
      <c r="GI148" s="30"/>
      <c r="GJ148" s="30"/>
      <c r="GK148" s="30"/>
      <c r="GL148" s="30"/>
      <c r="GM148" s="30"/>
      <c r="GN148" s="30"/>
      <c r="GO148" s="30"/>
      <c r="GP148" s="30"/>
      <c r="GQ148" s="30"/>
      <c r="GR148" s="30"/>
      <c r="GS148" s="30"/>
      <c r="GT148" s="30"/>
      <c r="GU148" s="30"/>
      <c r="GV148" s="30"/>
      <c r="GW148" s="30"/>
      <c r="GX148" s="30"/>
      <c r="GY148" s="30"/>
      <c r="GZ148" s="30"/>
      <c r="HA148" s="30"/>
      <c r="HB148" s="30"/>
      <c r="HC148" s="30"/>
      <c r="HD148" s="30"/>
      <c r="HE148" s="30"/>
      <c r="HF148" s="30"/>
      <c r="HG148" s="30"/>
      <c r="HH148" s="30"/>
      <c r="HI148" s="30"/>
      <c r="HJ148" s="30"/>
      <c r="HK148" s="30"/>
      <c r="HL148" s="30"/>
      <c r="HM148" s="30"/>
      <c r="HN148" s="30"/>
      <c r="HO148" s="30"/>
      <c r="HP148" s="30"/>
      <c r="HQ148" s="30"/>
      <c r="HR148" s="30"/>
      <c r="HS148" s="30"/>
      <c r="HT148" s="30"/>
      <c r="HU148" s="30"/>
      <c r="HV148" s="30"/>
      <c r="HW148" s="30"/>
      <c r="HX148" s="30"/>
      <c r="HY148" s="30"/>
      <c r="HZ148" s="30"/>
      <c r="IA148" s="30"/>
      <c r="IB148" s="30"/>
      <c r="IC148" s="30"/>
      <c r="ID148" s="30"/>
      <c r="IE148" s="30"/>
      <c r="IF148" s="30"/>
      <c r="IG148" s="30"/>
      <c r="IH148" s="30"/>
      <c r="II148" s="30"/>
      <c r="IJ148" s="30"/>
      <c r="IK148" s="30"/>
      <c r="IL148" s="30"/>
      <c r="IM148" s="30"/>
      <c r="IN148" s="30"/>
      <c r="IO148" s="30"/>
      <c r="IP148" s="30"/>
      <c r="IQ148" s="30"/>
      <c r="IR148" s="30"/>
      <c r="IS148" s="30"/>
      <c r="IT148" s="30"/>
      <c r="IU148" s="30"/>
    </row>
    <row r="149" spans="1:255">
      <c r="A149" s="30"/>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0"/>
      <c r="BQ149" s="30"/>
      <c r="BR149" s="30"/>
      <c r="BS149" s="30"/>
      <c r="BT149" s="30"/>
      <c r="BU149" s="30"/>
      <c r="BV149" s="30"/>
      <c r="BW149" s="30"/>
      <c r="BX149" s="30"/>
      <c r="BY149" s="30"/>
      <c r="BZ149" s="30"/>
      <c r="CA149" s="30"/>
      <c r="CB149" s="30"/>
      <c r="CC149" s="30"/>
      <c r="CD149" s="30"/>
      <c r="CE149" s="30"/>
      <c r="CF149" s="30"/>
      <c r="CG149" s="30"/>
      <c r="CH149" s="30"/>
      <c r="CI149" s="30"/>
      <c r="CJ149" s="30"/>
      <c r="CK149" s="30"/>
      <c r="CL149" s="30"/>
      <c r="CM149" s="30"/>
      <c r="CN149" s="30"/>
      <c r="CO149" s="30"/>
      <c r="CP149" s="30"/>
      <c r="CQ149" s="30"/>
      <c r="CR149" s="30"/>
      <c r="CS149" s="30"/>
      <c r="CT149" s="30"/>
      <c r="CU149" s="30"/>
      <c r="CV149" s="30"/>
      <c r="CW149" s="30"/>
      <c r="CX149" s="30"/>
      <c r="CY149" s="30"/>
      <c r="CZ149" s="30"/>
      <c r="DA149" s="30"/>
      <c r="DB149" s="30"/>
      <c r="DC149" s="30"/>
      <c r="DD149" s="30"/>
      <c r="DE149" s="30"/>
      <c r="DF149" s="30"/>
      <c r="DG149" s="30"/>
      <c r="DH149" s="30"/>
      <c r="DI149" s="30"/>
      <c r="DJ149" s="30"/>
      <c r="DK149" s="30"/>
      <c r="DL149" s="30"/>
      <c r="DM149" s="30"/>
      <c r="DN149" s="30"/>
      <c r="DO149" s="30"/>
      <c r="DP149" s="30"/>
      <c r="DQ149" s="30"/>
      <c r="DR149" s="30"/>
      <c r="DS149" s="30"/>
      <c r="DT149" s="30"/>
      <c r="DU149" s="30"/>
      <c r="DV149" s="30"/>
      <c r="DW149" s="30"/>
      <c r="DX149" s="30"/>
      <c r="DY149" s="30"/>
      <c r="DZ149" s="30"/>
      <c r="EA149" s="30"/>
      <c r="EB149" s="30"/>
      <c r="EC149" s="30"/>
      <c r="ED149" s="30"/>
      <c r="EE149" s="30"/>
      <c r="EF149" s="30"/>
      <c r="EG149" s="30"/>
      <c r="EH149" s="30"/>
      <c r="EI149" s="30"/>
      <c r="EJ149" s="30"/>
      <c r="EK149" s="30"/>
      <c r="EL149" s="30"/>
      <c r="EM149" s="30"/>
      <c r="EN149" s="30"/>
      <c r="EO149" s="30"/>
      <c r="EP149" s="30"/>
      <c r="EQ149" s="30"/>
      <c r="ER149" s="30"/>
      <c r="ES149" s="30"/>
      <c r="ET149" s="30"/>
      <c r="EU149" s="30"/>
      <c r="EV149" s="30"/>
      <c r="EW149" s="30"/>
      <c r="EX149" s="30"/>
      <c r="EY149" s="30"/>
      <c r="EZ149" s="30"/>
      <c r="FA149" s="30"/>
      <c r="FB149" s="30"/>
      <c r="FC149" s="30"/>
      <c r="FD149" s="30"/>
      <c r="FE149" s="30"/>
      <c r="FF149" s="30"/>
      <c r="FG149" s="30"/>
      <c r="FH149" s="30"/>
      <c r="FI149" s="30"/>
      <c r="FJ149" s="30"/>
      <c r="FK149" s="30"/>
      <c r="FL149" s="30"/>
      <c r="FM149" s="30"/>
      <c r="FN149" s="30"/>
      <c r="FO149" s="30"/>
      <c r="FP149" s="30"/>
      <c r="FQ149" s="30"/>
      <c r="FR149" s="30"/>
      <c r="FS149" s="30"/>
      <c r="FT149" s="30"/>
      <c r="FU149" s="30"/>
      <c r="FV149" s="30"/>
      <c r="FW149" s="30"/>
      <c r="FX149" s="30"/>
      <c r="FY149" s="30"/>
      <c r="FZ149" s="30"/>
      <c r="GA149" s="30"/>
      <c r="GB149" s="30"/>
      <c r="GC149" s="30"/>
      <c r="GD149" s="30"/>
      <c r="GE149" s="30"/>
      <c r="GF149" s="30"/>
      <c r="GG149" s="30"/>
      <c r="GH149" s="30"/>
      <c r="GI149" s="30"/>
      <c r="GJ149" s="30"/>
      <c r="GK149" s="30"/>
      <c r="GL149" s="30"/>
      <c r="GM149" s="30"/>
      <c r="GN149" s="30"/>
      <c r="GO149" s="30"/>
      <c r="GP149" s="30"/>
      <c r="GQ149" s="30"/>
      <c r="GR149" s="30"/>
      <c r="GS149" s="30"/>
      <c r="GT149" s="30"/>
      <c r="GU149" s="30"/>
      <c r="GV149" s="30"/>
      <c r="GW149" s="30"/>
      <c r="GX149" s="30"/>
      <c r="GY149" s="30"/>
      <c r="GZ149" s="30"/>
      <c r="HA149" s="30"/>
      <c r="HB149" s="30"/>
      <c r="HC149" s="30"/>
      <c r="HD149" s="30"/>
      <c r="HE149" s="30"/>
      <c r="HF149" s="30"/>
      <c r="HG149" s="30"/>
      <c r="HH149" s="30"/>
      <c r="HI149" s="30"/>
      <c r="HJ149" s="30"/>
      <c r="HK149" s="30"/>
      <c r="HL149" s="30"/>
      <c r="HM149" s="30"/>
      <c r="HN149" s="30"/>
      <c r="HO149" s="30"/>
      <c r="HP149" s="30"/>
      <c r="HQ149" s="30"/>
      <c r="HR149" s="30"/>
      <c r="HS149" s="30"/>
      <c r="HT149" s="30"/>
      <c r="HU149" s="30"/>
      <c r="HV149" s="30"/>
      <c r="HW149" s="30"/>
      <c r="HX149" s="30"/>
      <c r="HY149" s="30"/>
      <c r="HZ149" s="30"/>
      <c r="IA149" s="30"/>
      <c r="IB149" s="30"/>
      <c r="IC149" s="30"/>
      <c r="ID149" s="30"/>
      <c r="IE149" s="30"/>
      <c r="IF149" s="30"/>
      <c r="IG149" s="30"/>
      <c r="IH149" s="30"/>
      <c r="II149" s="30"/>
      <c r="IJ149" s="30"/>
      <c r="IK149" s="30"/>
      <c r="IL149" s="30"/>
      <c r="IM149" s="30"/>
      <c r="IN149" s="30"/>
      <c r="IO149" s="30"/>
      <c r="IP149" s="30"/>
      <c r="IQ149" s="30"/>
      <c r="IR149" s="30"/>
      <c r="IS149" s="30"/>
      <c r="IT149" s="30"/>
      <c r="IU149" s="30"/>
    </row>
    <row r="150" spans="1:255">
      <c r="A150" s="30" t="s">
        <v>2026</v>
      </c>
      <c r="B150" s="475" t="s">
        <v>2179</v>
      </c>
      <c r="C150" s="485">
        <f>SUM(C136:C149)</f>
        <v>12.57315575618296</v>
      </c>
      <c r="D150" s="485"/>
      <c r="E150" s="30"/>
      <c r="F150" s="30"/>
      <c r="G150" s="30"/>
      <c r="H150" s="30"/>
      <c r="I150" s="30"/>
      <c r="J150" s="30"/>
      <c r="K150" s="30"/>
      <c r="L150" s="30"/>
      <c r="M150" s="30"/>
      <c r="N150" s="30"/>
      <c r="O150" s="30"/>
      <c r="P150" s="30"/>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c r="BJ150" s="30"/>
      <c r="BK150" s="30"/>
      <c r="BL150" s="30"/>
      <c r="BM150" s="30"/>
      <c r="BN150" s="30"/>
      <c r="BO150" s="30"/>
      <c r="BP150" s="30"/>
      <c r="BQ150" s="30"/>
      <c r="BR150" s="30"/>
      <c r="BS150" s="30"/>
      <c r="BT150" s="30"/>
      <c r="BU150" s="30"/>
      <c r="BV150" s="30"/>
      <c r="BW150" s="30"/>
      <c r="BX150" s="30"/>
      <c r="BY150" s="30"/>
      <c r="BZ150" s="30"/>
      <c r="CA150" s="30"/>
      <c r="CB150" s="30"/>
      <c r="CC150" s="30"/>
      <c r="CD150" s="30"/>
      <c r="CE150" s="30"/>
      <c r="CF150" s="30"/>
      <c r="CG150" s="30"/>
      <c r="CH150" s="30"/>
      <c r="CI150" s="30"/>
      <c r="CJ150" s="30"/>
      <c r="CK150" s="30"/>
      <c r="CL150" s="30"/>
      <c r="CM150" s="30"/>
      <c r="CN150" s="30"/>
      <c r="CO150" s="30"/>
      <c r="CP150" s="30"/>
      <c r="CQ150" s="30"/>
      <c r="CR150" s="30"/>
      <c r="CS150" s="30"/>
      <c r="CT150" s="30"/>
      <c r="CU150" s="30"/>
      <c r="CV150" s="30"/>
      <c r="CW150" s="30"/>
      <c r="CX150" s="30"/>
      <c r="CY150" s="30"/>
      <c r="CZ150" s="30"/>
      <c r="DA150" s="30"/>
      <c r="DB150" s="30"/>
      <c r="DC150" s="30"/>
      <c r="DD150" s="30"/>
      <c r="DE150" s="30"/>
      <c r="DF150" s="30"/>
      <c r="DG150" s="30"/>
      <c r="DH150" s="30"/>
      <c r="DI150" s="30"/>
      <c r="DJ150" s="30"/>
      <c r="DK150" s="30"/>
      <c r="DL150" s="30"/>
      <c r="DM150" s="30"/>
      <c r="DN150" s="30"/>
      <c r="DO150" s="30"/>
      <c r="DP150" s="30"/>
      <c r="DQ150" s="30"/>
      <c r="DR150" s="30"/>
      <c r="DS150" s="30"/>
      <c r="DT150" s="30"/>
      <c r="DU150" s="30"/>
      <c r="DV150" s="30"/>
      <c r="DW150" s="30"/>
      <c r="DX150" s="30"/>
      <c r="DY150" s="30"/>
      <c r="DZ150" s="30"/>
      <c r="EA150" s="30"/>
      <c r="EB150" s="30"/>
      <c r="EC150" s="30"/>
      <c r="ED150" s="30"/>
      <c r="EE150" s="30"/>
      <c r="EF150" s="30"/>
      <c r="EG150" s="30"/>
      <c r="EH150" s="30"/>
      <c r="EI150" s="30"/>
      <c r="EJ150" s="30"/>
      <c r="EK150" s="30"/>
      <c r="EL150" s="30"/>
      <c r="EM150" s="30"/>
      <c r="EN150" s="30"/>
      <c r="EO150" s="30"/>
      <c r="EP150" s="30"/>
      <c r="EQ150" s="30"/>
      <c r="ER150" s="30"/>
      <c r="ES150" s="30"/>
      <c r="ET150" s="30"/>
      <c r="EU150" s="30"/>
      <c r="EV150" s="30"/>
      <c r="EW150" s="30"/>
      <c r="EX150" s="30"/>
      <c r="EY150" s="30"/>
      <c r="EZ150" s="30"/>
      <c r="FA150" s="30"/>
      <c r="FB150" s="30"/>
      <c r="FC150" s="30"/>
      <c r="FD150" s="30"/>
      <c r="FE150" s="30"/>
      <c r="FF150" s="30"/>
      <c r="FG150" s="30"/>
      <c r="FH150" s="30"/>
      <c r="FI150" s="30"/>
      <c r="FJ150" s="30"/>
      <c r="FK150" s="30"/>
      <c r="FL150" s="30"/>
      <c r="FM150" s="30"/>
      <c r="FN150" s="30"/>
      <c r="FO150" s="30"/>
      <c r="FP150" s="30"/>
      <c r="FQ150" s="30"/>
      <c r="FR150" s="30"/>
      <c r="FS150" s="30"/>
      <c r="FT150" s="30"/>
      <c r="FU150" s="30"/>
      <c r="FV150" s="30"/>
      <c r="FW150" s="30"/>
      <c r="FX150" s="30"/>
      <c r="FY150" s="30"/>
      <c r="FZ150" s="30"/>
      <c r="GA150" s="30"/>
      <c r="GB150" s="30"/>
      <c r="GC150" s="30"/>
      <c r="GD150" s="30"/>
      <c r="GE150" s="30"/>
      <c r="GF150" s="30"/>
      <c r="GG150" s="30"/>
      <c r="GH150" s="30"/>
      <c r="GI150" s="30"/>
      <c r="GJ150" s="30"/>
      <c r="GK150" s="30"/>
      <c r="GL150" s="30"/>
      <c r="GM150" s="30"/>
      <c r="GN150" s="30"/>
      <c r="GO150" s="30"/>
      <c r="GP150" s="30"/>
      <c r="GQ150" s="30"/>
      <c r="GR150" s="30"/>
      <c r="GS150" s="30"/>
      <c r="GT150" s="30"/>
      <c r="GU150" s="30"/>
      <c r="GV150" s="30"/>
      <c r="GW150" s="30"/>
      <c r="GX150" s="30"/>
      <c r="GY150" s="30"/>
      <c r="GZ150" s="30"/>
      <c r="HA150" s="30"/>
      <c r="HB150" s="30"/>
      <c r="HC150" s="30"/>
      <c r="HD150" s="30"/>
      <c r="HE150" s="30"/>
      <c r="HF150" s="30"/>
      <c r="HG150" s="30"/>
      <c r="HH150" s="30"/>
      <c r="HI150" s="30"/>
      <c r="HJ150" s="30"/>
      <c r="HK150" s="30"/>
      <c r="HL150" s="30"/>
      <c r="HM150" s="30"/>
      <c r="HN150" s="30"/>
      <c r="HO150" s="30"/>
      <c r="HP150" s="30"/>
      <c r="HQ150" s="30"/>
      <c r="HR150" s="30"/>
      <c r="HS150" s="30"/>
      <c r="HT150" s="30"/>
      <c r="HU150" s="30"/>
      <c r="HV150" s="30"/>
      <c r="HW150" s="30"/>
      <c r="HX150" s="30"/>
      <c r="HY150" s="30"/>
      <c r="HZ150" s="30"/>
      <c r="IA150" s="30"/>
      <c r="IB150" s="30"/>
      <c r="IC150" s="30"/>
      <c r="ID150" s="30"/>
      <c r="IE150" s="30"/>
      <c r="IF150" s="30"/>
      <c r="IG150" s="30"/>
      <c r="IH150" s="30"/>
      <c r="II150" s="30"/>
      <c r="IJ150" s="30"/>
      <c r="IK150" s="30"/>
      <c r="IL150" s="30"/>
      <c r="IM150" s="30"/>
      <c r="IN150" s="30"/>
      <c r="IO150" s="30"/>
      <c r="IP150" s="30"/>
      <c r="IQ150" s="30"/>
      <c r="IR150" s="30"/>
      <c r="IS150" s="30"/>
      <c r="IT150" s="30"/>
      <c r="IU150" s="30"/>
    </row>
    <row r="151" spans="1:255" ht="15.75">
      <c r="A151" s="30"/>
      <c r="B151" s="476"/>
      <c r="C151" s="30"/>
      <c r="D151" s="30"/>
      <c r="E151" s="30"/>
      <c r="F151" s="30"/>
      <c r="G151" s="30"/>
      <c r="H151" s="30"/>
      <c r="I151" s="30"/>
      <c r="J151" s="30"/>
      <c r="K151" s="30"/>
      <c r="L151" s="30"/>
      <c r="M151" s="30"/>
      <c r="N151" s="30"/>
      <c r="O151" s="30"/>
      <c r="P151" s="30"/>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0"/>
      <c r="BQ151" s="30"/>
      <c r="BR151" s="30"/>
      <c r="BS151" s="30"/>
      <c r="BT151" s="30"/>
      <c r="BU151" s="30"/>
      <c r="BV151" s="30"/>
      <c r="BW151" s="30"/>
      <c r="BX151" s="30"/>
      <c r="BY151" s="30"/>
      <c r="BZ151" s="30"/>
      <c r="CA151" s="30"/>
      <c r="CB151" s="30"/>
      <c r="CC151" s="30"/>
      <c r="CD151" s="30"/>
      <c r="CE151" s="30"/>
      <c r="CF151" s="30"/>
      <c r="CG151" s="30"/>
      <c r="CH151" s="30"/>
      <c r="CI151" s="30"/>
      <c r="CJ151" s="30"/>
      <c r="CK151" s="30"/>
      <c r="CL151" s="30"/>
      <c r="CM151" s="30"/>
      <c r="CN151" s="30"/>
      <c r="CO151" s="30"/>
      <c r="CP151" s="30"/>
      <c r="CQ151" s="30"/>
      <c r="CR151" s="30"/>
      <c r="CS151" s="30"/>
      <c r="CT151" s="30"/>
      <c r="CU151" s="30"/>
      <c r="CV151" s="30"/>
      <c r="CW151" s="30"/>
      <c r="CX151" s="30"/>
      <c r="CY151" s="30"/>
      <c r="CZ151" s="30"/>
      <c r="DA151" s="30"/>
      <c r="DB151" s="30"/>
      <c r="DC151" s="30"/>
      <c r="DD151" s="30"/>
      <c r="DE151" s="30"/>
      <c r="DF151" s="30"/>
      <c r="DG151" s="30"/>
      <c r="DH151" s="30"/>
      <c r="DI151" s="30"/>
      <c r="DJ151" s="30"/>
      <c r="DK151" s="30"/>
      <c r="DL151" s="30"/>
      <c r="DM151" s="30"/>
      <c r="DN151" s="30"/>
      <c r="DO151" s="30"/>
      <c r="DP151" s="30"/>
      <c r="DQ151" s="30"/>
      <c r="DR151" s="30"/>
      <c r="DS151" s="30"/>
      <c r="DT151" s="30"/>
      <c r="DU151" s="30"/>
      <c r="DV151" s="30"/>
      <c r="DW151" s="30"/>
      <c r="DX151" s="30"/>
      <c r="DY151" s="30"/>
      <c r="DZ151" s="30"/>
      <c r="EA151" s="30"/>
      <c r="EB151" s="30"/>
      <c r="EC151" s="30"/>
      <c r="ED151" s="30"/>
      <c r="EE151" s="30"/>
      <c r="EF151" s="30"/>
      <c r="EG151" s="30"/>
      <c r="EH151" s="30"/>
      <c r="EI151" s="30"/>
      <c r="EJ151" s="30"/>
      <c r="EK151" s="30"/>
      <c r="EL151" s="30"/>
      <c r="EM151" s="30"/>
      <c r="EN151" s="30"/>
      <c r="EO151" s="30"/>
      <c r="EP151" s="30"/>
      <c r="EQ151" s="30"/>
      <c r="ER151" s="30"/>
      <c r="ES151" s="30"/>
      <c r="ET151" s="30"/>
      <c r="EU151" s="30"/>
      <c r="EV151" s="30"/>
      <c r="EW151" s="30"/>
      <c r="EX151" s="30"/>
      <c r="EY151" s="30"/>
      <c r="EZ151" s="30"/>
      <c r="FA151" s="30"/>
      <c r="FB151" s="30"/>
      <c r="FC151" s="30"/>
      <c r="FD151" s="30"/>
      <c r="FE151" s="30"/>
      <c r="FF151" s="30"/>
      <c r="FG151" s="30"/>
      <c r="FH151" s="30"/>
      <c r="FI151" s="30"/>
      <c r="FJ151" s="30"/>
      <c r="FK151" s="30"/>
      <c r="FL151" s="30"/>
      <c r="FM151" s="30"/>
      <c r="FN151" s="30"/>
      <c r="FO151" s="30"/>
      <c r="FP151" s="30"/>
      <c r="FQ151" s="30"/>
      <c r="FR151" s="30"/>
      <c r="FS151" s="30"/>
      <c r="FT151" s="30"/>
      <c r="FU151" s="30"/>
      <c r="FV151" s="30"/>
      <c r="FW151" s="30"/>
      <c r="FX151" s="30"/>
      <c r="FY151" s="30"/>
      <c r="FZ151" s="30"/>
      <c r="GA151" s="30"/>
      <c r="GB151" s="30"/>
      <c r="GC151" s="30"/>
      <c r="GD151" s="30"/>
      <c r="GE151" s="30"/>
      <c r="GF151" s="30"/>
      <c r="GG151" s="30"/>
      <c r="GH151" s="30"/>
      <c r="GI151" s="30"/>
      <c r="GJ151" s="30"/>
      <c r="GK151" s="30"/>
      <c r="GL151" s="30"/>
      <c r="GM151" s="30"/>
      <c r="GN151" s="30"/>
      <c r="GO151" s="30"/>
      <c r="GP151" s="30"/>
      <c r="GQ151" s="30"/>
      <c r="GR151" s="30"/>
      <c r="GS151" s="30"/>
      <c r="GT151" s="30"/>
      <c r="GU151" s="30"/>
      <c r="GV151" s="30"/>
      <c r="GW151" s="30"/>
      <c r="GX151" s="30"/>
      <c r="GY151" s="30"/>
      <c r="GZ151" s="30"/>
      <c r="HA151" s="30"/>
      <c r="HB151" s="30"/>
      <c r="HC151" s="30"/>
      <c r="HD151" s="30"/>
      <c r="HE151" s="30"/>
      <c r="HF151" s="30"/>
      <c r="HG151" s="30"/>
      <c r="HH151" s="30"/>
      <c r="HI151" s="30"/>
      <c r="HJ151" s="30"/>
      <c r="HK151" s="30"/>
      <c r="HL151" s="30"/>
      <c r="HM151" s="30"/>
      <c r="HN151" s="30"/>
      <c r="HO151" s="30"/>
      <c r="HP151" s="30"/>
      <c r="HQ151" s="30"/>
      <c r="HR151" s="30"/>
      <c r="HS151" s="30"/>
      <c r="HT151" s="30"/>
      <c r="HU151" s="30"/>
      <c r="HV151" s="30"/>
      <c r="HW151" s="30"/>
      <c r="HX151" s="30"/>
      <c r="HY151" s="30"/>
      <c r="HZ151" s="30"/>
      <c r="IA151" s="30"/>
      <c r="IB151" s="30"/>
      <c r="IC151" s="30"/>
      <c r="ID151" s="30"/>
      <c r="IE151" s="30"/>
      <c r="IF151" s="30"/>
      <c r="IG151" s="30"/>
      <c r="IH151" s="30"/>
      <c r="II151" s="30"/>
      <c r="IJ151" s="30"/>
      <c r="IK151" s="30"/>
      <c r="IL151" s="30"/>
      <c r="IM151" s="30"/>
      <c r="IN151" s="30"/>
      <c r="IO151" s="30"/>
      <c r="IP151" s="30"/>
      <c r="IQ151" s="30"/>
      <c r="IR151" s="30"/>
      <c r="IS151" s="30"/>
      <c r="IT151" s="30"/>
      <c r="IU151" s="30"/>
    </row>
    <row r="152" spans="1:255">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30"/>
      <c r="AE152" s="30"/>
      <c r="AF152" s="30"/>
      <c r="AG152" s="30"/>
      <c r="AH152" s="30"/>
      <c r="AI152" s="30"/>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c r="BI152" s="30"/>
      <c r="BJ152" s="30"/>
      <c r="BK152" s="30"/>
      <c r="BL152" s="30"/>
      <c r="BM152" s="30"/>
      <c r="BN152" s="30"/>
      <c r="BO152" s="30"/>
      <c r="BP152" s="30"/>
      <c r="BQ152" s="30"/>
      <c r="BR152" s="30"/>
      <c r="BS152" s="30"/>
      <c r="BT152" s="30"/>
      <c r="BU152" s="30"/>
      <c r="BV152" s="30"/>
      <c r="BW152" s="30"/>
      <c r="BX152" s="30"/>
      <c r="BY152" s="30"/>
      <c r="BZ152" s="30"/>
      <c r="CA152" s="30"/>
      <c r="CB152" s="30"/>
      <c r="CC152" s="30"/>
      <c r="CD152" s="30"/>
      <c r="CE152" s="30"/>
      <c r="CF152" s="30"/>
      <c r="CG152" s="30"/>
      <c r="CH152" s="30"/>
      <c r="CI152" s="30"/>
      <c r="CJ152" s="30"/>
      <c r="CK152" s="30"/>
      <c r="CL152" s="30"/>
      <c r="CM152" s="30"/>
      <c r="CN152" s="30"/>
      <c r="CO152" s="30"/>
      <c r="CP152" s="30"/>
      <c r="CQ152" s="30"/>
      <c r="CR152" s="30"/>
      <c r="CS152" s="30"/>
      <c r="CT152" s="30"/>
      <c r="CU152" s="30"/>
      <c r="CV152" s="30"/>
      <c r="CW152" s="30"/>
      <c r="CX152" s="30"/>
      <c r="CY152" s="30"/>
      <c r="CZ152" s="30"/>
      <c r="DA152" s="30"/>
      <c r="DB152" s="30"/>
      <c r="DC152" s="30"/>
      <c r="DD152" s="30"/>
      <c r="DE152" s="30"/>
      <c r="DF152" s="30"/>
      <c r="DG152" s="30"/>
      <c r="DH152" s="30"/>
      <c r="DI152" s="30"/>
      <c r="DJ152" s="30"/>
      <c r="DK152" s="30"/>
      <c r="DL152" s="30"/>
      <c r="DM152" s="30"/>
      <c r="DN152" s="30"/>
      <c r="DO152" s="30"/>
      <c r="DP152" s="30"/>
      <c r="DQ152" s="30"/>
      <c r="DR152" s="30"/>
      <c r="DS152" s="30"/>
      <c r="DT152" s="30"/>
      <c r="DU152" s="30"/>
      <c r="DV152" s="30"/>
      <c r="DW152" s="30"/>
      <c r="DX152" s="30"/>
      <c r="DY152" s="30"/>
      <c r="DZ152" s="30"/>
      <c r="EA152" s="30"/>
      <c r="EB152" s="30"/>
      <c r="EC152" s="30"/>
      <c r="ED152" s="30"/>
      <c r="EE152" s="30"/>
      <c r="EF152" s="30"/>
      <c r="EG152" s="30"/>
      <c r="EH152" s="30"/>
      <c r="EI152" s="30"/>
      <c r="EJ152" s="30"/>
      <c r="EK152" s="30"/>
      <c r="EL152" s="30"/>
      <c r="EM152" s="30"/>
      <c r="EN152" s="30"/>
      <c r="EO152" s="30"/>
      <c r="EP152" s="30"/>
      <c r="EQ152" s="30"/>
      <c r="ER152" s="30"/>
      <c r="ES152" s="30"/>
      <c r="ET152" s="30"/>
      <c r="EU152" s="30"/>
      <c r="EV152" s="30"/>
      <c r="EW152" s="30"/>
      <c r="EX152" s="30"/>
      <c r="EY152" s="30"/>
      <c r="EZ152" s="30"/>
      <c r="FA152" s="30"/>
      <c r="FB152" s="30"/>
      <c r="FC152" s="30"/>
      <c r="FD152" s="30"/>
      <c r="FE152" s="30"/>
      <c r="FF152" s="30"/>
      <c r="FG152" s="30"/>
      <c r="FH152" s="30"/>
      <c r="FI152" s="30"/>
      <c r="FJ152" s="30"/>
      <c r="FK152" s="30"/>
      <c r="FL152" s="30"/>
      <c r="FM152" s="30"/>
      <c r="FN152" s="30"/>
      <c r="FO152" s="30"/>
      <c r="FP152" s="30"/>
      <c r="FQ152" s="30"/>
      <c r="FR152" s="30"/>
      <c r="FS152" s="30"/>
      <c r="FT152" s="30"/>
      <c r="FU152" s="30"/>
      <c r="FV152" s="30"/>
      <c r="FW152" s="30"/>
      <c r="FX152" s="30"/>
      <c r="FY152" s="30"/>
      <c r="FZ152" s="30"/>
      <c r="GA152" s="30"/>
      <c r="GB152" s="30"/>
      <c r="GC152" s="30"/>
      <c r="GD152" s="30"/>
      <c r="GE152" s="30"/>
      <c r="GF152" s="30"/>
      <c r="GG152" s="30"/>
      <c r="GH152" s="30"/>
      <c r="GI152" s="30"/>
      <c r="GJ152" s="30"/>
      <c r="GK152" s="30"/>
      <c r="GL152" s="30"/>
      <c r="GM152" s="30"/>
      <c r="GN152" s="30"/>
      <c r="GO152" s="30"/>
      <c r="GP152" s="30"/>
      <c r="GQ152" s="30"/>
      <c r="GR152" s="30"/>
      <c r="GS152" s="30"/>
      <c r="GT152" s="30"/>
      <c r="GU152" s="30"/>
      <c r="GV152" s="30"/>
      <c r="GW152" s="30"/>
      <c r="GX152" s="30"/>
      <c r="GY152" s="30"/>
      <c r="GZ152" s="30"/>
      <c r="HA152" s="30"/>
      <c r="HB152" s="30"/>
      <c r="HC152" s="30"/>
      <c r="HD152" s="30"/>
      <c r="HE152" s="30"/>
      <c r="HF152" s="30"/>
      <c r="HG152" s="30"/>
      <c r="HH152" s="30"/>
      <c r="HI152" s="30"/>
      <c r="HJ152" s="30"/>
      <c r="HK152" s="30"/>
      <c r="HL152" s="30"/>
      <c r="HM152" s="30"/>
      <c r="HN152" s="30"/>
      <c r="HO152" s="30"/>
      <c r="HP152" s="30"/>
      <c r="HQ152" s="30"/>
      <c r="HR152" s="30"/>
      <c r="HS152" s="30"/>
      <c r="HT152" s="30"/>
      <c r="HU152" s="30"/>
      <c r="HV152" s="30"/>
      <c r="HW152" s="30"/>
      <c r="HX152" s="30"/>
      <c r="HY152" s="30"/>
      <c r="HZ152" s="30"/>
      <c r="IA152" s="30"/>
      <c r="IB152" s="30"/>
      <c r="IC152" s="30"/>
      <c r="ID152" s="30"/>
      <c r="IE152" s="30"/>
      <c r="IF152" s="30"/>
      <c r="IG152" s="30"/>
      <c r="IH152" s="30"/>
      <c r="II152" s="30"/>
      <c r="IJ152" s="30"/>
      <c r="IK152" s="30"/>
      <c r="IL152" s="30"/>
      <c r="IM152" s="30"/>
      <c r="IN152" s="30"/>
      <c r="IO152" s="30"/>
      <c r="IP152" s="30"/>
      <c r="IQ152" s="30"/>
      <c r="IR152" s="30"/>
      <c r="IS152" s="30"/>
      <c r="IT152" s="30"/>
      <c r="IU152" s="30"/>
    </row>
    <row r="153" spans="1:255">
      <c r="A153" s="30" t="s">
        <v>868</v>
      </c>
      <c r="B153" s="30"/>
      <c r="C153" s="30"/>
      <c r="D153" s="30"/>
      <c r="E153" s="30"/>
      <c r="F153" s="30"/>
      <c r="G153" s="30"/>
      <c r="H153" s="30"/>
      <c r="I153" s="30"/>
      <c r="J153" s="30"/>
      <c r="K153" s="30"/>
      <c r="L153" s="30"/>
      <c r="M153" s="30"/>
      <c r="N153" s="30"/>
      <c r="O153" s="30"/>
      <c r="P153" s="30"/>
      <c r="Q153" s="30"/>
      <c r="R153" s="30"/>
      <c r="S153" s="30"/>
      <c r="T153" s="30"/>
      <c r="U153" s="30"/>
      <c r="V153" s="30"/>
      <c r="W153" s="30"/>
      <c r="X153" s="30"/>
      <c r="Y153" s="30"/>
      <c r="Z153" s="30"/>
      <c r="AA153" s="30"/>
      <c r="AB153" s="30"/>
      <c r="AC153" s="30"/>
      <c r="AD153" s="30"/>
      <c r="AE153" s="30"/>
      <c r="AF153" s="30"/>
      <c r="AG153" s="30"/>
      <c r="AH153" s="30"/>
      <c r="AI153" s="30"/>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c r="BI153" s="30"/>
      <c r="BJ153" s="30"/>
      <c r="BK153" s="30"/>
      <c r="BL153" s="30"/>
      <c r="BM153" s="30"/>
      <c r="BN153" s="30"/>
      <c r="BO153" s="30"/>
      <c r="BP153" s="30"/>
      <c r="BQ153" s="30"/>
      <c r="BR153" s="30"/>
      <c r="BS153" s="30"/>
      <c r="BT153" s="30"/>
      <c r="BU153" s="30"/>
      <c r="BV153" s="30"/>
      <c r="BW153" s="30"/>
      <c r="BX153" s="30"/>
      <c r="BY153" s="30"/>
      <c r="BZ153" s="30"/>
      <c r="CA153" s="30"/>
      <c r="CB153" s="30"/>
      <c r="CC153" s="30"/>
      <c r="CD153" s="30"/>
      <c r="CE153" s="30"/>
      <c r="CF153" s="30"/>
      <c r="CG153" s="30"/>
      <c r="CH153" s="30"/>
      <c r="CI153" s="30"/>
      <c r="CJ153" s="30"/>
      <c r="CK153" s="30"/>
      <c r="CL153" s="30"/>
      <c r="CM153" s="30"/>
      <c r="CN153" s="30"/>
      <c r="CO153" s="30"/>
      <c r="CP153" s="30"/>
      <c r="CQ153" s="30"/>
      <c r="CR153" s="30"/>
      <c r="CS153" s="30"/>
      <c r="CT153" s="30"/>
      <c r="CU153" s="30"/>
      <c r="CV153" s="30"/>
      <c r="CW153" s="30"/>
      <c r="CX153" s="30"/>
      <c r="CY153" s="30"/>
      <c r="CZ153" s="30"/>
      <c r="DA153" s="30"/>
      <c r="DB153" s="30"/>
      <c r="DC153" s="30"/>
      <c r="DD153" s="30"/>
      <c r="DE153" s="30"/>
      <c r="DF153" s="30"/>
      <c r="DG153" s="30"/>
      <c r="DH153" s="30"/>
      <c r="DI153" s="30"/>
      <c r="DJ153" s="30"/>
      <c r="DK153" s="30"/>
      <c r="DL153" s="30"/>
      <c r="DM153" s="30"/>
      <c r="DN153" s="30"/>
      <c r="DO153" s="30"/>
      <c r="DP153" s="30"/>
      <c r="DQ153" s="30"/>
      <c r="DR153" s="30"/>
      <c r="DS153" s="30"/>
      <c r="DT153" s="30"/>
      <c r="DU153" s="30"/>
      <c r="DV153" s="30"/>
      <c r="DW153" s="30"/>
      <c r="DX153" s="30"/>
      <c r="DY153" s="30"/>
      <c r="DZ153" s="30"/>
      <c r="EA153" s="30"/>
      <c r="EB153" s="30"/>
      <c r="EC153" s="30"/>
      <c r="ED153" s="30"/>
      <c r="EE153" s="30"/>
      <c r="EF153" s="30"/>
      <c r="EG153" s="30"/>
      <c r="EH153" s="30"/>
      <c r="EI153" s="30"/>
      <c r="EJ153" s="30"/>
      <c r="EK153" s="30"/>
      <c r="EL153" s="30"/>
      <c r="EM153" s="30"/>
      <c r="EN153" s="30"/>
      <c r="EO153" s="30"/>
      <c r="EP153" s="30"/>
      <c r="EQ153" s="30"/>
      <c r="ER153" s="30"/>
      <c r="ES153" s="30"/>
      <c r="ET153" s="30"/>
      <c r="EU153" s="30"/>
      <c r="EV153" s="30"/>
      <c r="EW153" s="30"/>
      <c r="EX153" s="30"/>
      <c r="EY153" s="30"/>
      <c r="EZ153" s="30"/>
      <c r="FA153" s="30"/>
      <c r="FB153" s="30"/>
      <c r="FC153" s="30"/>
      <c r="FD153" s="30"/>
      <c r="FE153" s="30"/>
      <c r="FF153" s="30"/>
      <c r="FG153" s="30"/>
      <c r="FH153" s="30"/>
      <c r="FI153" s="30"/>
      <c r="FJ153" s="30"/>
      <c r="FK153" s="30"/>
      <c r="FL153" s="30"/>
      <c r="FM153" s="30"/>
      <c r="FN153" s="30"/>
      <c r="FO153" s="30"/>
      <c r="FP153" s="30"/>
      <c r="FQ153" s="30"/>
      <c r="FR153" s="30"/>
      <c r="FS153" s="30"/>
      <c r="FT153" s="30"/>
      <c r="FU153" s="30"/>
      <c r="FV153" s="30"/>
      <c r="FW153" s="30"/>
      <c r="FX153" s="30"/>
      <c r="FY153" s="30"/>
      <c r="FZ153" s="30"/>
      <c r="GA153" s="30"/>
      <c r="GB153" s="30"/>
      <c r="GC153" s="30"/>
      <c r="GD153" s="30"/>
      <c r="GE153" s="30"/>
      <c r="GF153" s="30"/>
      <c r="GG153" s="30"/>
      <c r="GH153" s="30"/>
      <c r="GI153" s="30"/>
      <c r="GJ153" s="30"/>
      <c r="GK153" s="30"/>
      <c r="GL153" s="30"/>
      <c r="GM153" s="30"/>
      <c r="GN153" s="30"/>
      <c r="GO153" s="30"/>
      <c r="GP153" s="30"/>
      <c r="GQ153" s="30"/>
      <c r="GR153" s="30"/>
      <c r="GS153" s="30"/>
      <c r="GT153" s="30"/>
      <c r="GU153" s="30"/>
      <c r="GV153" s="30"/>
      <c r="GW153" s="30"/>
      <c r="GX153" s="30"/>
      <c r="GY153" s="30"/>
      <c r="GZ153" s="30"/>
      <c r="HA153" s="30"/>
      <c r="HB153" s="30"/>
      <c r="HC153" s="30"/>
      <c r="HD153" s="30"/>
      <c r="HE153" s="30"/>
      <c r="HF153" s="30"/>
      <c r="HG153" s="30"/>
      <c r="HH153" s="30"/>
      <c r="HI153" s="30"/>
      <c r="HJ153" s="30"/>
      <c r="HK153" s="30"/>
      <c r="HL153" s="30"/>
      <c r="HM153" s="30"/>
      <c r="HN153" s="30"/>
      <c r="HO153" s="30"/>
      <c r="HP153" s="30"/>
      <c r="HQ153" s="30"/>
      <c r="HR153" s="30"/>
      <c r="HS153" s="30"/>
      <c r="HT153" s="30"/>
      <c r="HU153" s="30"/>
      <c r="HV153" s="30"/>
      <c r="HW153" s="30"/>
      <c r="HX153" s="30"/>
      <c r="HY153" s="30"/>
      <c r="HZ153" s="30"/>
      <c r="IA153" s="30"/>
      <c r="IB153" s="30"/>
      <c r="IC153" s="30"/>
      <c r="ID153" s="30"/>
      <c r="IE153" s="30"/>
      <c r="IF153" s="30"/>
      <c r="IG153" s="30"/>
      <c r="IH153" s="30"/>
      <c r="II153" s="30"/>
      <c r="IJ153" s="30"/>
      <c r="IK153" s="30"/>
      <c r="IL153" s="30"/>
      <c r="IM153" s="30"/>
      <c r="IN153" s="30"/>
      <c r="IO153" s="30"/>
      <c r="IP153" s="30"/>
      <c r="IQ153" s="30"/>
      <c r="IR153" s="30"/>
      <c r="IS153" s="30"/>
      <c r="IT153" s="30"/>
      <c r="IU153" s="30"/>
    </row>
    <row r="154" spans="1:255">
      <c r="A154" s="30"/>
      <c r="B154" s="30"/>
      <c r="C154" s="30"/>
      <c r="D154" s="30"/>
      <c r="E154" s="30"/>
      <c r="F154" s="30"/>
      <c r="G154" s="30"/>
      <c r="H154" s="30"/>
      <c r="I154" s="30"/>
      <c r="J154" s="30"/>
      <c r="K154" s="30"/>
      <c r="L154" s="30"/>
      <c r="M154" s="30"/>
      <c r="N154" s="30"/>
      <c r="O154" s="30"/>
      <c r="P154" s="30"/>
      <c r="Q154" s="30"/>
      <c r="R154" s="30"/>
      <c r="S154" s="30"/>
      <c r="T154" s="30"/>
      <c r="U154" s="30"/>
      <c r="V154" s="30"/>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0"/>
      <c r="BQ154" s="30"/>
      <c r="BR154" s="30"/>
      <c r="BS154" s="30"/>
      <c r="BT154" s="30"/>
      <c r="BU154" s="30"/>
      <c r="BV154" s="30"/>
      <c r="BW154" s="30"/>
      <c r="BX154" s="30"/>
      <c r="BY154" s="30"/>
      <c r="BZ154" s="30"/>
      <c r="CA154" s="30"/>
      <c r="CB154" s="30"/>
      <c r="CC154" s="30"/>
      <c r="CD154" s="30"/>
      <c r="CE154" s="30"/>
      <c r="CF154" s="30"/>
      <c r="CG154" s="30"/>
      <c r="CH154" s="30"/>
      <c r="CI154" s="30"/>
      <c r="CJ154" s="30"/>
      <c r="CK154" s="30"/>
      <c r="CL154" s="30"/>
      <c r="CM154" s="30"/>
      <c r="CN154" s="30"/>
      <c r="CO154" s="30"/>
      <c r="CP154" s="30"/>
      <c r="CQ154" s="30"/>
      <c r="CR154" s="30"/>
      <c r="CS154" s="30"/>
      <c r="CT154" s="30"/>
      <c r="CU154" s="30"/>
      <c r="CV154" s="30"/>
      <c r="CW154" s="30"/>
      <c r="CX154" s="30"/>
      <c r="CY154" s="30"/>
      <c r="CZ154" s="30"/>
      <c r="DA154" s="30"/>
      <c r="DB154" s="30"/>
      <c r="DC154" s="30"/>
      <c r="DD154" s="30"/>
      <c r="DE154" s="30"/>
      <c r="DF154" s="30"/>
      <c r="DG154" s="30"/>
      <c r="DH154" s="30"/>
      <c r="DI154" s="30"/>
      <c r="DJ154" s="30"/>
      <c r="DK154" s="30"/>
      <c r="DL154" s="30"/>
      <c r="DM154" s="30"/>
      <c r="DN154" s="30"/>
      <c r="DO154" s="30"/>
      <c r="DP154" s="30"/>
      <c r="DQ154" s="30"/>
      <c r="DR154" s="30"/>
      <c r="DS154" s="30"/>
      <c r="DT154" s="30"/>
      <c r="DU154" s="30"/>
      <c r="DV154" s="30"/>
      <c r="DW154" s="30"/>
      <c r="DX154" s="30"/>
      <c r="DY154" s="30"/>
      <c r="DZ154" s="30"/>
      <c r="EA154" s="30"/>
      <c r="EB154" s="30"/>
      <c r="EC154" s="30"/>
      <c r="ED154" s="30"/>
      <c r="EE154" s="30"/>
      <c r="EF154" s="30"/>
      <c r="EG154" s="30"/>
      <c r="EH154" s="30"/>
      <c r="EI154" s="30"/>
      <c r="EJ154" s="30"/>
      <c r="EK154" s="30"/>
      <c r="EL154" s="30"/>
      <c r="EM154" s="30"/>
      <c r="EN154" s="30"/>
      <c r="EO154" s="30"/>
      <c r="EP154" s="30"/>
      <c r="EQ154" s="30"/>
      <c r="ER154" s="30"/>
      <c r="ES154" s="30"/>
      <c r="ET154" s="30"/>
      <c r="EU154" s="30"/>
      <c r="EV154" s="30"/>
      <c r="EW154" s="30"/>
      <c r="EX154" s="30"/>
      <c r="EY154" s="30"/>
      <c r="EZ154" s="30"/>
      <c r="FA154" s="30"/>
      <c r="FB154" s="30"/>
      <c r="FC154" s="30"/>
      <c r="FD154" s="30"/>
      <c r="FE154" s="30"/>
      <c r="FF154" s="30"/>
      <c r="FG154" s="30"/>
      <c r="FH154" s="30"/>
      <c r="FI154" s="30"/>
      <c r="FJ154" s="30"/>
      <c r="FK154" s="30"/>
      <c r="FL154" s="30"/>
      <c r="FM154" s="30"/>
      <c r="FN154" s="30"/>
      <c r="FO154" s="30"/>
      <c r="FP154" s="30"/>
      <c r="FQ154" s="30"/>
      <c r="FR154" s="30"/>
      <c r="FS154" s="30"/>
      <c r="FT154" s="30"/>
      <c r="FU154" s="30"/>
      <c r="FV154" s="30"/>
      <c r="FW154" s="30"/>
      <c r="FX154" s="30"/>
      <c r="FY154" s="30"/>
      <c r="FZ154" s="30"/>
      <c r="GA154" s="30"/>
      <c r="GB154" s="30"/>
      <c r="GC154" s="30"/>
      <c r="GD154" s="30"/>
      <c r="GE154" s="30"/>
      <c r="GF154" s="30"/>
      <c r="GG154" s="30"/>
      <c r="GH154" s="30"/>
      <c r="GI154" s="30"/>
      <c r="GJ154" s="30"/>
      <c r="GK154" s="30"/>
      <c r="GL154" s="30"/>
      <c r="GM154" s="30"/>
      <c r="GN154" s="30"/>
      <c r="GO154" s="30"/>
      <c r="GP154" s="30"/>
      <c r="GQ154" s="30"/>
      <c r="GR154" s="30"/>
      <c r="GS154" s="30"/>
      <c r="GT154" s="30"/>
      <c r="GU154" s="30"/>
      <c r="GV154" s="30"/>
      <c r="GW154" s="30"/>
      <c r="GX154" s="30"/>
      <c r="GY154" s="30"/>
      <c r="GZ154" s="30"/>
      <c r="HA154" s="30"/>
      <c r="HB154" s="30"/>
      <c r="HC154" s="30"/>
      <c r="HD154" s="30"/>
      <c r="HE154" s="30"/>
      <c r="HF154" s="30"/>
      <c r="HG154" s="30"/>
      <c r="HH154" s="30"/>
      <c r="HI154" s="30"/>
      <c r="HJ154" s="30"/>
      <c r="HK154" s="30"/>
      <c r="HL154" s="30"/>
      <c r="HM154" s="30"/>
      <c r="HN154" s="30"/>
      <c r="HO154" s="30"/>
      <c r="HP154" s="30"/>
      <c r="HQ154" s="30"/>
      <c r="HR154" s="30"/>
      <c r="HS154" s="30"/>
      <c r="HT154" s="30"/>
      <c r="HU154" s="30"/>
      <c r="HV154" s="30"/>
      <c r="HW154" s="30"/>
      <c r="HX154" s="30"/>
      <c r="HY154" s="30"/>
      <c r="HZ154" s="30"/>
      <c r="IA154" s="30"/>
      <c r="IB154" s="30"/>
      <c r="IC154" s="30"/>
      <c r="ID154" s="30"/>
      <c r="IE154" s="30"/>
      <c r="IF154" s="30"/>
      <c r="IG154" s="30"/>
      <c r="IH154" s="30"/>
      <c r="II154" s="30"/>
      <c r="IJ154" s="30"/>
      <c r="IK154" s="30"/>
      <c r="IL154" s="30"/>
      <c r="IM154" s="30"/>
      <c r="IN154" s="30"/>
      <c r="IO154" s="30"/>
      <c r="IP154" s="30"/>
      <c r="IQ154" s="30"/>
      <c r="IR154" s="30"/>
      <c r="IS154" s="30"/>
      <c r="IT154" s="30"/>
      <c r="IU154" s="30"/>
    </row>
    <row r="155" spans="1:255">
      <c r="A155" s="30"/>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c r="BI155" s="30"/>
      <c r="BJ155" s="30"/>
      <c r="BK155" s="30"/>
      <c r="BL155" s="30"/>
      <c r="BM155" s="30"/>
      <c r="BN155" s="30"/>
      <c r="BO155" s="30"/>
      <c r="BP155" s="30"/>
      <c r="BQ155" s="30"/>
      <c r="BR155" s="30"/>
      <c r="BS155" s="30"/>
      <c r="BT155" s="30"/>
      <c r="BU155" s="30"/>
      <c r="BV155" s="30"/>
      <c r="BW155" s="30"/>
      <c r="BX155" s="30"/>
      <c r="BY155" s="30"/>
      <c r="BZ155" s="30"/>
      <c r="CA155" s="30"/>
      <c r="CB155" s="30"/>
      <c r="CC155" s="30"/>
      <c r="CD155" s="30"/>
      <c r="CE155" s="30"/>
      <c r="CF155" s="30"/>
      <c r="CG155" s="30"/>
      <c r="CH155" s="30"/>
      <c r="CI155" s="30"/>
      <c r="CJ155" s="30"/>
      <c r="CK155" s="30"/>
      <c r="CL155" s="30"/>
      <c r="CM155" s="30"/>
      <c r="CN155" s="30"/>
      <c r="CO155" s="30"/>
      <c r="CP155" s="30"/>
      <c r="CQ155" s="30"/>
      <c r="CR155" s="30"/>
      <c r="CS155" s="30"/>
      <c r="CT155" s="30"/>
      <c r="CU155" s="30"/>
      <c r="CV155" s="30"/>
      <c r="CW155" s="30"/>
      <c r="CX155" s="30"/>
      <c r="CY155" s="30"/>
      <c r="CZ155" s="30"/>
      <c r="DA155" s="30"/>
      <c r="DB155" s="30"/>
      <c r="DC155" s="30"/>
      <c r="DD155" s="30"/>
      <c r="DE155" s="30"/>
      <c r="DF155" s="30"/>
      <c r="DG155" s="30"/>
      <c r="DH155" s="30"/>
      <c r="DI155" s="30"/>
      <c r="DJ155" s="30"/>
      <c r="DK155" s="30"/>
      <c r="DL155" s="30"/>
      <c r="DM155" s="30"/>
      <c r="DN155" s="30"/>
      <c r="DO155" s="30"/>
      <c r="DP155" s="30"/>
      <c r="DQ155" s="30"/>
      <c r="DR155" s="30"/>
      <c r="DS155" s="30"/>
      <c r="DT155" s="30"/>
      <c r="DU155" s="30"/>
      <c r="DV155" s="30"/>
      <c r="DW155" s="30"/>
      <c r="DX155" s="30"/>
      <c r="DY155" s="30"/>
      <c r="DZ155" s="30"/>
      <c r="EA155" s="30"/>
      <c r="EB155" s="30"/>
      <c r="EC155" s="30"/>
      <c r="ED155" s="30"/>
      <c r="EE155" s="30"/>
      <c r="EF155" s="30"/>
      <c r="EG155" s="30"/>
      <c r="EH155" s="30"/>
      <c r="EI155" s="30"/>
      <c r="EJ155" s="30"/>
      <c r="EK155" s="30"/>
      <c r="EL155" s="30"/>
      <c r="EM155" s="30"/>
      <c r="EN155" s="30"/>
      <c r="EO155" s="30"/>
      <c r="EP155" s="30"/>
      <c r="EQ155" s="30"/>
      <c r="ER155" s="30"/>
      <c r="ES155" s="30"/>
      <c r="ET155" s="30"/>
      <c r="EU155" s="30"/>
      <c r="EV155" s="30"/>
      <c r="EW155" s="30"/>
      <c r="EX155" s="30"/>
      <c r="EY155" s="30"/>
      <c r="EZ155" s="30"/>
      <c r="FA155" s="30"/>
      <c r="FB155" s="30"/>
      <c r="FC155" s="30"/>
      <c r="FD155" s="30"/>
      <c r="FE155" s="30"/>
      <c r="FF155" s="30"/>
      <c r="FG155" s="30"/>
      <c r="FH155" s="30"/>
      <c r="FI155" s="30"/>
      <c r="FJ155" s="30"/>
      <c r="FK155" s="30"/>
      <c r="FL155" s="30"/>
      <c r="FM155" s="30"/>
      <c r="FN155" s="30"/>
      <c r="FO155" s="30"/>
      <c r="FP155" s="30"/>
      <c r="FQ155" s="30"/>
      <c r="FR155" s="30"/>
      <c r="FS155" s="30"/>
      <c r="FT155" s="30"/>
      <c r="FU155" s="30"/>
      <c r="FV155" s="30"/>
      <c r="FW155" s="30"/>
      <c r="FX155" s="30"/>
      <c r="FY155" s="30"/>
      <c r="FZ155" s="30"/>
      <c r="GA155" s="30"/>
      <c r="GB155" s="30"/>
      <c r="GC155" s="30"/>
      <c r="GD155" s="30"/>
      <c r="GE155" s="30"/>
      <c r="GF155" s="30"/>
      <c r="GG155" s="30"/>
      <c r="GH155" s="30"/>
      <c r="GI155" s="30"/>
      <c r="GJ155" s="30"/>
      <c r="GK155" s="30"/>
      <c r="GL155" s="30"/>
      <c r="GM155" s="30"/>
      <c r="GN155" s="30"/>
      <c r="GO155" s="30"/>
      <c r="GP155" s="30"/>
      <c r="GQ155" s="30"/>
      <c r="GR155" s="30"/>
      <c r="GS155" s="30"/>
      <c r="GT155" s="30"/>
      <c r="GU155" s="30"/>
      <c r="GV155" s="30"/>
      <c r="GW155" s="30"/>
      <c r="GX155" s="30"/>
      <c r="GY155" s="30"/>
      <c r="GZ155" s="30"/>
      <c r="HA155" s="30"/>
      <c r="HB155" s="30"/>
      <c r="HC155" s="30"/>
      <c r="HD155" s="30"/>
      <c r="HE155" s="30"/>
      <c r="HF155" s="30"/>
      <c r="HG155" s="30"/>
      <c r="HH155" s="30"/>
      <c r="HI155" s="30"/>
      <c r="HJ155" s="30"/>
      <c r="HK155" s="30"/>
      <c r="HL155" s="30"/>
      <c r="HM155" s="30"/>
      <c r="HN155" s="30"/>
      <c r="HO155" s="30"/>
      <c r="HP155" s="30"/>
      <c r="HQ155" s="30"/>
      <c r="HR155" s="30"/>
      <c r="HS155" s="30"/>
      <c r="HT155" s="30"/>
      <c r="HU155" s="30"/>
      <c r="HV155" s="30"/>
      <c r="HW155" s="30"/>
      <c r="HX155" s="30"/>
      <c r="HY155" s="30"/>
      <c r="HZ155" s="30"/>
      <c r="IA155" s="30"/>
      <c r="IB155" s="30"/>
      <c r="IC155" s="30"/>
      <c r="ID155" s="30"/>
      <c r="IE155" s="30"/>
      <c r="IF155" s="30"/>
      <c r="IG155" s="30"/>
      <c r="IH155" s="30"/>
      <c r="II155" s="30"/>
      <c r="IJ155" s="30"/>
      <c r="IK155" s="30"/>
      <c r="IL155" s="30"/>
      <c r="IM155" s="30"/>
      <c r="IN155" s="30"/>
      <c r="IO155" s="30"/>
      <c r="IP155" s="30"/>
      <c r="IQ155" s="30"/>
      <c r="IR155" s="30"/>
      <c r="IS155" s="30"/>
      <c r="IT155" s="30"/>
      <c r="IU155" s="30"/>
    </row>
    <row r="156" spans="1:255" ht="15.75">
      <c r="A156" s="478" t="s">
        <v>869</v>
      </c>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30"/>
      <c r="BL156" s="30"/>
      <c r="BM156" s="30"/>
      <c r="BN156" s="30"/>
      <c r="BO156" s="30"/>
      <c r="BP156" s="30"/>
      <c r="BQ156" s="30"/>
      <c r="BR156" s="30"/>
      <c r="BS156" s="30"/>
      <c r="BT156" s="30"/>
      <c r="BU156" s="30"/>
      <c r="BV156" s="30"/>
      <c r="BW156" s="30"/>
      <c r="BX156" s="30"/>
      <c r="BY156" s="30"/>
      <c r="BZ156" s="30"/>
      <c r="CA156" s="30"/>
      <c r="CB156" s="30"/>
      <c r="CC156" s="30"/>
      <c r="CD156" s="30"/>
      <c r="CE156" s="30"/>
      <c r="CF156" s="30"/>
      <c r="CG156" s="30"/>
      <c r="CH156" s="30"/>
      <c r="CI156" s="30"/>
      <c r="CJ156" s="30"/>
      <c r="CK156" s="30"/>
      <c r="CL156" s="30"/>
      <c r="CM156" s="30"/>
      <c r="CN156" s="30"/>
      <c r="CO156" s="30"/>
      <c r="CP156" s="30"/>
      <c r="CQ156" s="30"/>
      <c r="CR156" s="30"/>
      <c r="CS156" s="30"/>
      <c r="CT156" s="30"/>
      <c r="CU156" s="30"/>
      <c r="CV156" s="30"/>
      <c r="CW156" s="30"/>
      <c r="CX156" s="30"/>
      <c r="CY156" s="30"/>
      <c r="CZ156" s="30"/>
      <c r="DA156" s="30"/>
      <c r="DB156" s="30"/>
      <c r="DC156" s="30"/>
      <c r="DD156" s="30"/>
      <c r="DE156" s="30"/>
      <c r="DF156" s="30"/>
      <c r="DG156" s="30"/>
      <c r="DH156" s="30"/>
      <c r="DI156" s="30"/>
      <c r="DJ156" s="30"/>
      <c r="DK156" s="30"/>
      <c r="DL156" s="30"/>
      <c r="DM156" s="30"/>
      <c r="DN156" s="30"/>
      <c r="DO156" s="30"/>
      <c r="DP156" s="30"/>
      <c r="DQ156" s="30"/>
      <c r="DR156" s="30"/>
      <c r="DS156" s="30"/>
      <c r="DT156" s="30"/>
      <c r="DU156" s="30"/>
      <c r="DV156" s="30"/>
      <c r="DW156" s="30"/>
      <c r="DX156" s="30"/>
      <c r="DY156" s="30"/>
      <c r="DZ156" s="30"/>
      <c r="EA156" s="30"/>
      <c r="EB156" s="30"/>
      <c r="EC156" s="30"/>
      <c r="ED156" s="30"/>
      <c r="EE156" s="30"/>
      <c r="EF156" s="30"/>
      <c r="EG156" s="30"/>
      <c r="EH156" s="30"/>
      <c r="EI156" s="30"/>
      <c r="EJ156" s="30"/>
      <c r="EK156" s="30"/>
      <c r="EL156" s="30"/>
      <c r="EM156" s="30"/>
      <c r="EN156" s="30"/>
      <c r="EO156" s="30"/>
      <c r="EP156" s="30"/>
      <c r="EQ156" s="30"/>
      <c r="ER156" s="30"/>
      <c r="ES156" s="30"/>
      <c r="ET156" s="30"/>
      <c r="EU156" s="30"/>
      <c r="EV156" s="30"/>
      <c r="EW156" s="30"/>
      <c r="EX156" s="30"/>
      <c r="EY156" s="30"/>
      <c r="EZ156" s="30"/>
      <c r="FA156" s="30"/>
      <c r="FB156" s="30"/>
      <c r="FC156" s="30"/>
      <c r="FD156" s="30"/>
      <c r="FE156" s="30"/>
      <c r="FF156" s="30"/>
      <c r="FG156" s="30"/>
      <c r="FH156" s="30"/>
      <c r="FI156" s="30"/>
      <c r="FJ156" s="30"/>
      <c r="FK156" s="30"/>
      <c r="FL156" s="30"/>
      <c r="FM156" s="30"/>
      <c r="FN156" s="30"/>
      <c r="FO156" s="30"/>
      <c r="FP156" s="30"/>
      <c r="FQ156" s="30"/>
      <c r="FR156" s="30"/>
      <c r="FS156" s="30"/>
      <c r="FT156" s="30"/>
      <c r="FU156" s="30"/>
      <c r="FV156" s="30"/>
      <c r="FW156" s="30"/>
      <c r="FX156" s="30"/>
      <c r="FY156" s="30"/>
      <c r="FZ156" s="30"/>
      <c r="GA156" s="30"/>
      <c r="GB156" s="30"/>
      <c r="GC156" s="30"/>
      <c r="GD156" s="30"/>
      <c r="GE156" s="30"/>
      <c r="GF156" s="30"/>
      <c r="GG156" s="30"/>
      <c r="GH156" s="30"/>
      <c r="GI156" s="30"/>
      <c r="GJ156" s="30"/>
      <c r="GK156" s="30"/>
      <c r="GL156" s="30"/>
      <c r="GM156" s="30"/>
      <c r="GN156" s="30"/>
      <c r="GO156" s="30"/>
      <c r="GP156" s="30"/>
      <c r="GQ156" s="30"/>
      <c r="GR156" s="30"/>
      <c r="GS156" s="30"/>
      <c r="GT156" s="30"/>
      <c r="GU156" s="30"/>
      <c r="GV156" s="30"/>
      <c r="GW156" s="30"/>
      <c r="GX156" s="30"/>
      <c r="GY156" s="30"/>
      <c r="GZ156" s="30"/>
      <c r="HA156" s="30"/>
      <c r="HB156" s="30"/>
      <c r="HC156" s="30"/>
      <c r="HD156" s="30"/>
      <c r="HE156" s="30"/>
      <c r="HF156" s="30"/>
      <c r="HG156" s="30"/>
      <c r="HH156" s="30"/>
      <c r="HI156" s="30"/>
      <c r="HJ156" s="30"/>
      <c r="HK156" s="30"/>
      <c r="HL156" s="30"/>
      <c r="HM156" s="30"/>
      <c r="HN156" s="30"/>
      <c r="HO156" s="30"/>
      <c r="HP156" s="30"/>
      <c r="HQ156" s="30"/>
      <c r="HR156" s="30"/>
      <c r="HS156" s="30"/>
      <c r="HT156" s="30"/>
      <c r="HU156" s="30"/>
      <c r="HV156" s="30"/>
      <c r="HW156" s="30"/>
      <c r="HX156" s="30"/>
      <c r="HY156" s="30"/>
      <c r="HZ156" s="30"/>
      <c r="IA156" s="30"/>
      <c r="IB156" s="30"/>
      <c r="IC156" s="30"/>
      <c r="ID156" s="30"/>
      <c r="IE156" s="30"/>
      <c r="IF156" s="30"/>
      <c r="IG156" s="30"/>
      <c r="IH156" s="30"/>
      <c r="II156" s="30"/>
      <c r="IJ156" s="30"/>
      <c r="IK156" s="30"/>
      <c r="IL156" s="30"/>
      <c r="IM156" s="30"/>
      <c r="IN156" s="30"/>
      <c r="IO156" s="30"/>
      <c r="IP156" s="30"/>
      <c r="IQ156" s="30"/>
      <c r="IR156" s="30"/>
      <c r="IS156" s="30"/>
      <c r="IT156" s="30"/>
      <c r="IU156" s="30"/>
    </row>
    <row r="157" spans="1:255">
      <c r="A157" s="30"/>
      <c r="B157" s="30"/>
      <c r="C157" s="30"/>
      <c r="D157" s="30"/>
      <c r="E157" s="30"/>
      <c r="F157" s="30"/>
      <c r="G157" s="30"/>
      <c r="H157" s="30"/>
      <c r="I157" s="30"/>
      <c r="J157" s="30"/>
      <c r="K157" s="30"/>
      <c r="L157" s="30"/>
      <c r="M157" s="30"/>
      <c r="N157" s="30"/>
      <c r="O157" s="30"/>
      <c r="P157" s="30"/>
      <c r="Q157" s="30"/>
      <c r="R157" s="30"/>
      <c r="S157" s="30"/>
      <c r="T157" s="30"/>
      <c r="U157" s="30"/>
      <c r="V157" s="30"/>
      <c r="W157" s="30"/>
      <c r="X157" s="30"/>
      <c r="Y157" s="30"/>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30"/>
      <c r="BL157" s="30"/>
      <c r="BM157" s="30"/>
      <c r="BN157" s="30"/>
      <c r="BO157" s="30"/>
      <c r="BP157" s="30"/>
      <c r="BQ157" s="30"/>
      <c r="BR157" s="30"/>
      <c r="BS157" s="30"/>
      <c r="BT157" s="30"/>
      <c r="BU157" s="30"/>
      <c r="BV157" s="30"/>
      <c r="BW157" s="30"/>
      <c r="BX157" s="30"/>
      <c r="BY157" s="30"/>
      <c r="BZ157" s="30"/>
      <c r="CA157" s="30"/>
      <c r="CB157" s="30"/>
      <c r="CC157" s="30"/>
      <c r="CD157" s="30"/>
      <c r="CE157" s="30"/>
      <c r="CF157" s="30"/>
      <c r="CG157" s="30"/>
      <c r="CH157" s="30"/>
      <c r="CI157" s="30"/>
      <c r="CJ157" s="30"/>
      <c r="CK157" s="30"/>
      <c r="CL157" s="30"/>
      <c r="CM157" s="30"/>
      <c r="CN157" s="30"/>
      <c r="CO157" s="30"/>
      <c r="CP157" s="30"/>
      <c r="CQ157" s="30"/>
      <c r="CR157" s="30"/>
      <c r="CS157" s="30"/>
      <c r="CT157" s="30"/>
      <c r="CU157" s="30"/>
      <c r="CV157" s="30"/>
      <c r="CW157" s="30"/>
      <c r="CX157" s="30"/>
      <c r="CY157" s="30"/>
      <c r="CZ157" s="30"/>
      <c r="DA157" s="30"/>
      <c r="DB157" s="30"/>
      <c r="DC157" s="30"/>
      <c r="DD157" s="30"/>
      <c r="DE157" s="30"/>
      <c r="DF157" s="30"/>
      <c r="DG157" s="30"/>
      <c r="DH157" s="30"/>
      <c r="DI157" s="30"/>
      <c r="DJ157" s="30"/>
      <c r="DK157" s="30"/>
      <c r="DL157" s="30"/>
      <c r="DM157" s="30"/>
      <c r="DN157" s="30"/>
      <c r="DO157" s="30"/>
      <c r="DP157" s="30"/>
      <c r="DQ157" s="30"/>
      <c r="DR157" s="30"/>
      <c r="DS157" s="30"/>
      <c r="DT157" s="30"/>
      <c r="DU157" s="30"/>
      <c r="DV157" s="30"/>
      <c r="DW157" s="30"/>
      <c r="DX157" s="30"/>
      <c r="DY157" s="30"/>
      <c r="DZ157" s="30"/>
      <c r="EA157" s="30"/>
      <c r="EB157" s="30"/>
      <c r="EC157" s="30"/>
      <c r="ED157" s="30"/>
      <c r="EE157" s="30"/>
      <c r="EF157" s="30"/>
      <c r="EG157" s="30"/>
      <c r="EH157" s="30"/>
      <c r="EI157" s="30"/>
      <c r="EJ157" s="30"/>
      <c r="EK157" s="30"/>
      <c r="EL157" s="30"/>
      <c r="EM157" s="30"/>
      <c r="EN157" s="30"/>
      <c r="EO157" s="30"/>
      <c r="EP157" s="30"/>
      <c r="EQ157" s="30"/>
      <c r="ER157" s="30"/>
      <c r="ES157" s="30"/>
      <c r="ET157" s="30"/>
      <c r="EU157" s="30"/>
      <c r="EV157" s="30"/>
      <c r="EW157" s="30"/>
      <c r="EX157" s="30"/>
      <c r="EY157" s="30"/>
      <c r="EZ157" s="30"/>
      <c r="FA157" s="30"/>
      <c r="FB157" s="30"/>
      <c r="FC157" s="30"/>
      <c r="FD157" s="30"/>
      <c r="FE157" s="30"/>
      <c r="FF157" s="30"/>
      <c r="FG157" s="30"/>
      <c r="FH157" s="30"/>
      <c r="FI157" s="30"/>
      <c r="FJ157" s="30"/>
      <c r="FK157" s="30"/>
      <c r="FL157" s="30"/>
      <c r="FM157" s="30"/>
      <c r="FN157" s="30"/>
      <c r="FO157" s="30"/>
      <c r="FP157" s="30"/>
      <c r="FQ157" s="30"/>
      <c r="FR157" s="30"/>
      <c r="FS157" s="30"/>
      <c r="FT157" s="30"/>
      <c r="FU157" s="30"/>
      <c r="FV157" s="30"/>
      <c r="FW157" s="30"/>
      <c r="FX157" s="30"/>
      <c r="FY157" s="30"/>
      <c r="FZ157" s="30"/>
      <c r="GA157" s="30"/>
      <c r="GB157" s="30"/>
      <c r="GC157" s="30"/>
      <c r="GD157" s="30"/>
      <c r="GE157" s="30"/>
      <c r="GF157" s="30"/>
      <c r="GG157" s="30"/>
      <c r="GH157" s="30"/>
      <c r="GI157" s="30"/>
      <c r="GJ157" s="30"/>
      <c r="GK157" s="30"/>
      <c r="GL157" s="30"/>
      <c r="GM157" s="30"/>
      <c r="GN157" s="30"/>
      <c r="GO157" s="30"/>
      <c r="GP157" s="30"/>
      <c r="GQ157" s="30"/>
      <c r="GR157" s="30"/>
      <c r="GS157" s="30"/>
      <c r="GT157" s="30"/>
      <c r="GU157" s="30"/>
      <c r="GV157" s="30"/>
      <c r="GW157" s="30"/>
      <c r="GX157" s="30"/>
      <c r="GY157" s="30"/>
      <c r="GZ157" s="30"/>
      <c r="HA157" s="30"/>
      <c r="HB157" s="30"/>
      <c r="HC157" s="30"/>
      <c r="HD157" s="30"/>
      <c r="HE157" s="30"/>
      <c r="HF157" s="30"/>
      <c r="HG157" s="30"/>
      <c r="HH157" s="30"/>
      <c r="HI157" s="30"/>
      <c r="HJ157" s="30"/>
      <c r="HK157" s="30"/>
      <c r="HL157" s="30"/>
      <c r="HM157" s="30"/>
      <c r="HN157" s="30"/>
      <c r="HO157" s="30"/>
      <c r="HP157" s="30"/>
      <c r="HQ157" s="30"/>
      <c r="HR157" s="30"/>
      <c r="HS157" s="30"/>
      <c r="HT157" s="30"/>
      <c r="HU157" s="30"/>
      <c r="HV157" s="30"/>
      <c r="HW157" s="30"/>
      <c r="HX157" s="30"/>
      <c r="HY157" s="30"/>
      <c r="HZ157" s="30"/>
      <c r="IA157" s="30"/>
      <c r="IB157" s="30"/>
      <c r="IC157" s="30"/>
      <c r="ID157" s="30"/>
      <c r="IE157" s="30"/>
      <c r="IF157" s="30"/>
      <c r="IG157" s="30"/>
      <c r="IH157" s="30"/>
      <c r="II157" s="30"/>
      <c r="IJ157" s="30"/>
      <c r="IK157" s="30"/>
      <c r="IL157" s="30"/>
      <c r="IM157" s="30"/>
      <c r="IN157" s="30"/>
      <c r="IO157" s="30"/>
      <c r="IP157" s="30"/>
      <c r="IQ157" s="30"/>
      <c r="IR157" s="30"/>
      <c r="IS157" s="30"/>
      <c r="IT157" s="30"/>
      <c r="IU157" s="30"/>
    </row>
    <row r="158" spans="1:255" ht="15.75">
      <c r="A158" s="30"/>
      <c r="B158" s="477" t="s">
        <v>492</v>
      </c>
      <c r="C158" s="30"/>
      <c r="D158" s="30"/>
      <c r="E158" s="30"/>
      <c r="F158" s="30"/>
      <c r="G158" s="30"/>
      <c r="H158" s="30"/>
      <c r="I158" s="30"/>
      <c r="J158" s="30"/>
      <c r="K158" s="30"/>
      <c r="L158" s="30"/>
      <c r="M158" s="30"/>
      <c r="N158" s="30"/>
      <c r="O158" s="30"/>
      <c r="P158" s="30"/>
      <c r="Q158" s="30"/>
      <c r="R158" s="30"/>
      <c r="S158" s="30"/>
      <c r="T158" s="30"/>
      <c r="U158" s="30"/>
      <c r="V158" s="30"/>
      <c r="W158" s="30"/>
      <c r="X158" s="30"/>
      <c r="Y158" s="30"/>
      <c r="Z158" s="30"/>
      <c r="AA158" s="30"/>
      <c r="AB158" s="30"/>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30"/>
      <c r="BL158" s="30"/>
      <c r="BM158" s="30"/>
      <c r="BN158" s="30"/>
      <c r="BO158" s="30"/>
      <c r="BP158" s="30"/>
      <c r="BQ158" s="30"/>
      <c r="BR158" s="30"/>
      <c r="BS158" s="30"/>
      <c r="BT158" s="30"/>
      <c r="BU158" s="30"/>
      <c r="BV158" s="30"/>
      <c r="BW158" s="30"/>
      <c r="BX158" s="30"/>
      <c r="BY158" s="30"/>
      <c r="BZ158" s="30"/>
      <c r="CA158" s="30"/>
      <c r="CB158" s="30"/>
      <c r="CC158" s="30"/>
      <c r="CD158" s="30"/>
      <c r="CE158" s="30"/>
      <c r="CF158" s="30"/>
      <c r="CG158" s="30"/>
      <c r="CH158" s="30"/>
      <c r="CI158" s="30"/>
      <c r="CJ158" s="30"/>
      <c r="CK158" s="30"/>
      <c r="CL158" s="30"/>
      <c r="CM158" s="30"/>
      <c r="CN158" s="30"/>
      <c r="CO158" s="30"/>
      <c r="CP158" s="30"/>
      <c r="CQ158" s="30"/>
      <c r="CR158" s="30"/>
      <c r="CS158" s="30"/>
      <c r="CT158" s="30"/>
      <c r="CU158" s="30"/>
      <c r="CV158" s="30"/>
      <c r="CW158" s="30"/>
      <c r="CX158" s="30"/>
      <c r="CY158" s="30"/>
      <c r="CZ158" s="30"/>
      <c r="DA158" s="30"/>
      <c r="DB158" s="30"/>
      <c r="DC158" s="30"/>
      <c r="DD158" s="30"/>
      <c r="DE158" s="30"/>
      <c r="DF158" s="30"/>
      <c r="DG158" s="30"/>
      <c r="DH158" s="30"/>
      <c r="DI158" s="30"/>
      <c r="DJ158" s="30"/>
      <c r="DK158" s="30"/>
      <c r="DL158" s="30"/>
      <c r="DM158" s="30"/>
      <c r="DN158" s="30"/>
      <c r="DO158" s="30"/>
      <c r="DP158" s="30"/>
      <c r="DQ158" s="30"/>
      <c r="DR158" s="30"/>
      <c r="DS158" s="30"/>
      <c r="DT158" s="30"/>
      <c r="DU158" s="30"/>
      <c r="DV158" s="30"/>
      <c r="DW158" s="30"/>
      <c r="DX158" s="30"/>
      <c r="DY158" s="30"/>
      <c r="DZ158" s="30"/>
      <c r="EA158" s="30"/>
      <c r="EB158" s="30"/>
      <c r="EC158" s="30"/>
      <c r="ED158" s="30"/>
      <c r="EE158" s="30"/>
      <c r="EF158" s="30"/>
      <c r="EG158" s="30"/>
      <c r="EH158" s="30"/>
      <c r="EI158" s="30"/>
      <c r="EJ158" s="30"/>
      <c r="EK158" s="30"/>
      <c r="EL158" s="30"/>
      <c r="EM158" s="30"/>
      <c r="EN158" s="30"/>
      <c r="EO158" s="30"/>
      <c r="EP158" s="30"/>
      <c r="EQ158" s="30"/>
      <c r="ER158" s="30"/>
      <c r="ES158" s="30"/>
      <c r="ET158" s="30"/>
      <c r="EU158" s="30"/>
      <c r="EV158" s="30"/>
      <c r="EW158" s="30"/>
      <c r="EX158" s="30"/>
      <c r="EY158" s="30"/>
      <c r="EZ158" s="30"/>
      <c r="FA158" s="30"/>
      <c r="FB158" s="30"/>
      <c r="FC158" s="30"/>
      <c r="FD158" s="30"/>
      <c r="FE158" s="30"/>
      <c r="FF158" s="30"/>
      <c r="FG158" s="30"/>
      <c r="FH158" s="30"/>
      <c r="FI158" s="30"/>
      <c r="FJ158" s="30"/>
      <c r="FK158" s="30"/>
      <c r="FL158" s="30"/>
      <c r="FM158" s="30"/>
      <c r="FN158" s="30"/>
      <c r="FO158" s="30"/>
      <c r="FP158" s="30"/>
      <c r="FQ158" s="30"/>
      <c r="FR158" s="30"/>
      <c r="FS158" s="30"/>
      <c r="FT158" s="30"/>
      <c r="FU158" s="30"/>
      <c r="FV158" s="30"/>
      <c r="FW158" s="30"/>
      <c r="FX158" s="30"/>
      <c r="FY158" s="30"/>
      <c r="FZ158" s="30"/>
      <c r="GA158" s="30"/>
      <c r="GB158" s="30"/>
      <c r="GC158" s="30"/>
      <c r="GD158" s="30"/>
      <c r="GE158" s="30"/>
      <c r="GF158" s="30"/>
      <c r="GG158" s="30"/>
      <c r="GH158" s="30"/>
      <c r="GI158" s="30"/>
      <c r="GJ158" s="30"/>
      <c r="GK158" s="30"/>
      <c r="GL158" s="30"/>
      <c r="GM158" s="30"/>
      <c r="GN158" s="30"/>
      <c r="GO158" s="30"/>
      <c r="GP158" s="30"/>
      <c r="GQ158" s="30"/>
      <c r="GR158" s="30"/>
      <c r="GS158" s="30"/>
      <c r="GT158" s="30"/>
      <c r="GU158" s="30"/>
      <c r="GV158" s="30"/>
      <c r="GW158" s="30"/>
      <c r="GX158" s="30"/>
      <c r="GY158" s="30"/>
      <c r="GZ158" s="30"/>
      <c r="HA158" s="30"/>
      <c r="HB158" s="30"/>
      <c r="HC158" s="30"/>
      <c r="HD158" s="30"/>
      <c r="HE158" s="30"/>
      <c r="HF158" s="30"/>
      <c r="HG158" s="30"/>
      <c r="HH158" s="30"/>
      <c r="HI158" s="30"/>
      <c r="HJ158" s="30"/>
      <c r="HK158" s="30"/>
      <c r="HL158" s="30"/>
      <c r="HM158" s="30"/>
      <c r="HN158" s="30"/>
      <c r="HO158" s="30"/>
      <c r="HP158" s="30"/>
      <c r="HQ158" s="30"/>
      <c r="HR158" s="30"/>
      <c r="HS158" s="30"/>
      <c r="HT158" s="30"/>
      <c r="HU158" s="30"/>
      <c r="HV158" s="30"/>
      <c r="HW158" s="30"/>
      <c r="HX158" s="30"/>
      <c r="HY158" s="30"/>
      <c r="HZ158" s="30"/>
      <c r="IA158" s="30"/>
      <c r="IB158" s="30"/>
      <c r="IC158" s="30"/>
      <c r="ID158" s="30"/>
      <c r="IE158" s="30"/>
      <c r="IF158" s="30"/>
      <c r="IG158" s="30"/>
      <c r="IH158" s="30"/>
      <c r="II158" s="30"/>
      <c r="IJ158" s="30"/>
      <c r="IK158" s="30"/>
      <c r="IL158" s="30"/>
      <c r="IM158" s="30"/>
      <c r="IN158" s="30"/>
      <c r="IO158" s="30"/>
      <c r="IP158" s="30"/>
      <c r="IQ158" s="30"/>
      <c r="IR158" s="30"/>
      <c r="IS158" s="30"/>
      <c r="IT158" s="30"/>
      <c r="IU158" s="30"/>
    </row>
    <row r="159" spans="1:255" ht="15.75">
      <c r="A159" s="30"/>
      <c r="B159" s="477" t="s">
        <v>1612</v>
      </c>
      <c r="C159" s="2750" t="str">
        <f>'Data Sheet'!$C$38</f>
        <v>December 31, 2013</v>
      </c>
      <c r="D159" s="30"/>
      <c r="E159" s="30"/>
      <c r="F159" s="30"/>
      <c r="G159" s="30"/>
      <c r="H159" s="30"/>
      <c r="I159" s="30"/>
      <c r="J159" s="30"/>
      <c r="K159" s="30"/>
      <c r="L159" s="30"/>
      <c r="M159" s="30"/>
      <c r="N159" s="30"/>
      <c r="O159" s="30"/>
      <c r="P159" s="30"/>
      <c r="Q159" s="30"/>
      <c r="R159" s="30"/>
      <c r="S159" s="30"/>
      <c r="T159" s="30"/>
      <c r="U159" s="30"/>
      <c r="V159" s="30"/>
      <c r="W159" s="30"/>
      <c r="X159" s="30"/>
      <c r="Y159" s="30"/>
      <c r="Z159" s="30"/>
      <c r="AA159" s="30"/>
      <c r="AB159" s="30"/>
      <c r="AC159" s="30"/>
      <c r="AD159" s="30"/>
      <c r="AE159" s="30"/>
      <c r="AF159" s="30"/>
      <c r="AG159" s="30"/>
      <c r="AH159" s="30"/>
      <c r="AI159" s="30"/>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30"/>
      <c r="BK159" s="30"/>
      <c r="BL159" s="30"/>
      <c r="BM159" s="30"/>
      <c r="BN159" s="30"/>
      <c r="BO159" s="30"/>
      <c r="BP159" s="30"/>
      <c r="BQ159" s="30"/>
      <c r="BR159" s="30"/>
      <c r="BS159" s="30"/>
      <c r="BT159" s="30"/>
      <c r="BU159" s="30"/>
      <c r="BV159" s="30"/>
      <c r="BW159" s="30"/>
      <c r="BX159" s="30"/>
      <c r="BY159" s="30"/>
      <c r="BZ159" s="30"/>
      <c r="CA159" s="30"/>
      <c r="CB159" s="30"/>
      <c r="CC159" s="30"/>
      <c r="CD159" s="30"/>
      <c r="CE159" s="30"/>
      <c r="CF159" s="30"/>
      <c r="CG159" s="30"/>
      <c r="CH159" s="30"/>
      <c r="CI159" s="30"/>
      <c r="CJ159" s="30"/>
      <c r="CK159" s="30"/>
      <c r="CL159" s="30"/>
      <c r="CM159" s="30"/>
      <c r="CN159" s="30"/>
      <c r="CO159" s="30"/>
      <c r="CP159" s="30"/>
      <c r="CQ159" s="30"/>
      <c r="CR159" s="30"/>
      <c r="CS159" s="30"/>
      <c r="CT159" s="30"/>
      <c r="CU159" s="30"/>
      <c r="CV159" s="30"/>
      <c r="CW159" s="30"/>
      <c r="CX159" s="30"/>
      <c r="CY159" s="30"/>
      <c r="CZ159" s="30"/>
      <c r="DA159" s="30"/>
      <c r="DB159" s="30"/>
      <c r="DC159" s="30"/>
      <c r="DD159" s="30"/>
      <c r="DE159" s="30"/>
      <c r="DF159" s="30"/>
      <c r="DG159" s="30"/>
      <c r="DH159" s="30"/>
      <c r="DI159" s="30"/>
      <c r="DJ159" s="30"/>
      <c r="DK159" s="30"/>
      <c r="DL159" s="30"/>
      <c r="DM159" s="30"/>
      <c r="DN159" s="30"/>
      <c r="DO159" s="30"/>
      <c r="DP159" s="30"/>
      <c r="DQ159" s="30"/>
      <c r="DR159" s="30"/>
      <c r="DS159" s="30"/>
      <c r="DT159" s="30"/>
      <c r="DU159" s="30"/>
      <c r="DV159" s="30"/>
      <c r="DW159" s="30"/>
      <c r="DX159" s="30"/>
      <c r="DY159" s="30"/>
      <c r="DZ159" s="30"/>
      <c r="EA159" s="30"/>
      <c r="EB159" s="30"/>
      <c r="EC159" s="30"/>
      <c r="ED159" s="30"/>
      <c r="EE159" s="30"/>
      <c r="EF159" s="30"/>
      <c r="EG159" s="30"/>
      <c r="EH159" s="30"/>
      <c r="EI159" s="30"/>
      <c r="EJ159" s="30"/>
      <c r="EK159" s="30"/>
      <c r="EL159" s="30"/>
      <c r="EM159" s="30"/>
      <c r="EN159" s="30"/>
      <c r="EO159" s="30"/>
      <c r="EP159" s="30"/>
      <c r="EQ159" s="30"/>
      <c r="ER159" s="30"/>
      <c r="ES159" s="30"/>
      <c r="ET159" s="30"/>
      <c r="EU159" s="30"/>
      <c r="EV159" s="30"/>
      <c r="EW159" s="30"/>
      <c r="EX159" s="30"/>
      <c r="EY159" s="30"/>
      <c r="EZ159" s="30"/>
      <c r="FA159" s="30"/>
      <c r="FB159" s="30"/>
      <c r="FC159" s="30"/>
      <c r="FD159" s="30"/>
      <c r="FE159" s="30"/>
      <c r="FF159" s="30"/>
      <c r="FG159" s="30"/>
      <c r="FH159" s="30"/>
      <c r="FI159" s="30"/>
      <c r="FJ159" s="30"/>
      <c r="FK159" s="30"/>
      <c r="FL159" s="30"/>
      <c r="FM159" s="30"/>
      <c r="FN159" s="30"/>
      <c r="FO159" s="30"/>
      <c r="FP159" s="30"/>
      <c r="FQ159" s="30"/>
      <c r="FR159" s="30"/>
      <c r="FS159" s="30"/>
      <c r="FT159" s="30"/>
      <c r="FU159" s="30"/>
      <c r="FV159" s="30"/>
      <c r="FW159" s="30"/>
      <c r="FX159" s="30"/>
      <c r="FY159" s="30"/>
      <c r="FZ159" s="30"/>
      <c r="GA159" s="30"/>
      <c r="GB159" s="30"/>
      <c r="GC159" s="30"/>
      <c r="GD159" s="30"/>
      <c r="GE159" s="30"/>
      <c r="GF159" s="30"/>
      <c r="GG159" s="30"/>
      <c r="GH159" s="30"/>
      <c r="GI159" s="30"/>
      <c r="GJ159" s="30"/>
      <c r="GK159" s="30"/>
      <c r="GL159" s="30"/>
      <c r="GM159" s="30"/>
      <c r="GN159" s="30"/>
      <c r="GO159" s="30"/>
      <c r="GP159" s="30"/>
      <c r="GQ159" s="30"/>
      <c r="GR159" s="30"/>
      <c r="GS159" s="30"/>
      <c r="GT159" s="30"/>
      <c r="GU159" s="30"/>
      <c r="GV159" s="30"/>
      <c r="GW159" s="30"/>
      <c r="GX159" s="30"/>
      <c r="GY159" s="30"/>
      <c r="GZ159" s="30"/>
      <c r="HA159" s="30"/>
      <c r="HB159" s="30"/>
      <c r="HC159" s="30"/>
      <c r="HD159" s="30"/>
      <c r="HE159" s="30"/>
      <c r="HF159" s="30"/>
      <c r="HG159" s="30"/>
      <c r="HH159" s="30"/>
      <c r="HI159" s="30"/>
      <c r="HJ159" s="30"/>
      <c r="HK159" s="30"/>
      <c r="HL159" s="30"/>
      <c r="HM159" s="30"/>
      <c r="HN159" s="30"/>
      <c r="HO159" s="30"/>
      <c r="HP159" s="30"/>
      <c r="HQ159" s="30"/>
      <c r="HR159" s="30"/>
      <c r="HS159" s="30"/>
      <c r="HT159" s="30"/>
      <c r="HU159" s="30"/>
      <c r="HV159" s="30"/>
      <c r="HW159" s="30"/>
      <c r="HX159" s="30"/>
      <c r="HY159" s="30"/>
      <c r="HZ159" s="30"/>
      <c r="IA159" s="30"/>
      <c r="IB159" s="30"/>
      <c r="IC159" s="30"/>
      <c r="ID159" s="30"/>
      <c r="IE159" s="30"/>
      <c r="IF159" s="30"/>
      <c r="IG159" s="30"/>
      <c r="IH159" s="30"/>
      <c r="II159" s="30"/>
      <c r="IJ159" s="30"/>
      <c r="IK159" s="30"/>
      <c r="IL159" s="30"/>
      <c r="IM159" s="30"/>
      <c r="IN159" s="30"/>
      <c r="IO159" s="30"/>
      <c r="IP159" s="30"/>
      <c r="IQ159" s="30"/>
      <c r="IR159" s="30"/>
      <c r="IS159" s="30"/>
      <c r="IT159" s="30"/>
      <c r="IU159" s="30"/>
    </row>
    <row r="160" spans="1:255" ht="15.75">
      <c r="A160" s="486" t="s">
        <v>870</v>
      </c>
      <c r="B160" s="30"/>
      <c r="C160" s="316"/>
      <c r="D160" s="316"/>
      <c r="E160" s="30"/>
      <c r="F160" s="30"/>
      <c r="G160" s="30"/>
      <c r="H160" s="30"/>
      <c r="I160" s="30"/>
      <c r="J160" s="30"/>
      <c r="K160" s="30"/>
      <c r="L160" s="30"/>
      <c r="M160" s="30"/>
      <c r="N160" s="30"/>
      <c r="O160" s="30"/>
      <c r="P160" s="30"/>
      <c r="Q160" s="30"/>
      <c r="R160" s="30"/>
      <c r="S160" s="30"/>
      <c r="T160" s="30"/>
      <c r="U160" s="30"/>
      <c r="V160" s="30"/>
      <c r="W160" s="30"/>
      <c r="X160" s="30"/>
      <c r="Y160" s="30"/>
      <c r="Z160" s="30"/>
      <c r="AA160" s="30"/>
      <c r="AB160" s="30"/>
      <c r="AC160" s="30"/>
      <c r="AD160" s="30"/>
      <c r="AE160" s="30"/>
      <c r="AF160" s="30"/>
      <c r="AG160" s="30"/>
      <c r="AH160" s="30"/>
      <c r="AI160" s="30"/>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c r="BJ160" s="30"/>
      <c r="BK160" s="30"/>
      <c r="BL160" s="30"/>
      <c r="BM160" s="30"/>
      <c r="BN160" s="30"/>
      <c r="BO160" s="30"/>
      <c r="BP160" s="30"/>
      <c r="BQ160" s="30"/>
      <c r="BR160" s="30"/>
      <c r="BS160" s="30"/>
      <c r="BT160" s="30"/>
      <c r="BU160" s="30"/>
      <c r="BV160" s="30"/>
      <c r="BW160" s="30"/>
      <c r="BX160" s="30"/>
      <c r="BY160" s="30"/>
      <c r="BZ160" s="30"/>
      <c r="CA160" s="30"/>
      <c r="CB160" s="30"/>
      <c r="CC160" s="30"/>
      <c r="CD160" s="30"/>
      <c r="CE160" s="30"/>
      <c r="CF160" s="30"/>
      <c r="CG160" s="30"/>
      <c r="CH160" s="30"/>
      <c r="CI160" s="30"/>
      <c r="CJ160" s="30"/>
      <c r="CK160" s="30"/>
      <c r="CL160" s="30"/>
      <c r="CM160" s="30"/>
      <c r="CN160" s="30"/>
      <c r="CO160" s="30"/>
      <c r="CP160" s="30"/>
      <c r="CQ160" s="30"/>
      <c r="CR160" s="30"/>
      <c r="CS160" s="30"/>
      <c r="CT160" s="30"/>
      <c r="CU160" s="30"/>
      <c r="CV160" s="30"/>
      <c r="CW160" s="30"/>
      <c r="CX160" s="30"/>
      <c r="CY160" s="30"/>
      <c r="CZ160" s="30"/>
      <c r="DA160" s="30"/>
      <c r="DB160" s="30"/>
      <c r="DC160" s="30"/>
      <c r="DD160" s="30"/>
      <c r="DE160" s="30"/>
      <c r="DF160" s="30"/>
      <c r="DG160" s="30"/>
      <c r="DH160" s="30"/>
      <c r="DI160" s="30"/>
      <c r="DJ160" s="30"/>
      <c r="DK160" s="30"/>
      <c r="DL160" s="30"/>
      <c r="DM160" s="30"/>
      <c r="DN160" s="30"/>
      <c r="DO160" s="30"/>
      <c r="DP160" s="30"/>
      <c r="DQ160" s="30"/>
      <c r="DR160" s="30"/>
      <c r="DS160" s="30"/>
      <c r="DT160" s="30"/>
      <c r="DU160" s="30"/>
      <c r="DV160" s="30"/>
      <c r="DW160" s="30"/>
      <c r="DX160" s="30"/>
      <c r="DY160" s="30"/>
      <c r="DZ160" s="30"/>
      <c r="EA160" s="30"/>
      <c r="EB160" s="30"/>
      <c r="EC160" s="30"/>
      <c r="ED160" s="30"/>
      <c r="EE160" s="30"/>
      <c r="EF160" s="30"/>
      <c r="EG160" s="30"/>
      <c r="EH160" s="30"/>
      <c r="EI160" s="30"/>
      <c r="EJ160" s="30"/>
      <c r="EK160" s="30"/>
      <c r="EL160" s="30"/>
      <c r="EM160" s="30"/>
      <c r="EN160" s="30"/>
      <c r="EO160" s="30"/>
      <c r="EP160" s="30"/>
      <c r="EQ160" s="30"/>
      <c r="ER160" s="30"/>
      <c r="ES160" s="30"/>
      <c r="ET160" s="30"/>
      <c r="EU160" s="30"/>
      <c r="EV160" s="30"/>
      <c r="EW160" s="30"/>
      <c r="EX160" s="30"/>
      <c r="EY160" s="30"/>
      <c r="EZ160" s="30"/>
      <c r="FA160" s="30"/>
      <c r="FB160" s="30"/>
      <c r="FC160" s="30"/>
      <c r="FD160" s="30"/>
      <c r="FE160" s="30"/>
      <c r="FF160" s="30"/>
      <c r="FG160" s="30"/>
      <c r="FH160" s="30"/>
      <c r="FI160" s="30"/>
      <c r="FJ160" s="30"/>
      <c r="FK160" s="30"/>
      <c r="FL160" s="30"/>
      <c r="FM160" s="30"/>
      <c r="FN160" s="30"/>
      <c r="FO160" s="30"/>
      <c r="FP160" s="30"/>
      <c r="FQ160" s="30"/>
      <c r="FR160" s="30"/>
      <c r="FS160" s="30"/>
      <c r="FT160" s="30"/>
      <c r="FU160" s="30"/>
      <c r="FV160" s="30"/>
      <c r="FW160" s="30"/>
      <c r="FX160" s="30"/>
      <c r="FY160" s="30"/>
      <c r="FZ160" s="30"/>
      <c r="GA160" s="30"/>
      <c r="GB160" s="30"/>
      <c r="GC160" s="30"/>
      <c r="GD160" s="30"/>
      <c r="GE160" s="30"/>
      <c r="GF160" s="30"/>
      <c r="GG160" s="30"/>
      <c r="GH160" s="30"/>
      <c r="GI160" s="30"/>
      <c r="GJ160" s="30"/>
      <c r="GK160" s="30"/>
      <c r="GL160" s="30"/>
      <c r="GM160" s="30"/>
      <c r="GN160" s="30"/>
      <c r="GO160" s="30"/>
      <c r="GP160" s="30"/>
      <c r="GQ160" s="30"/>
      <c r="GR160" s="30"/>
      <c r="GS160" s="30"/>
      <c r="GT160" s="30"/>
      <c r="GU160" s="30"/>
      <c r="GV160" s="30"/>
      <c r="GW160" s="30"/>
      <c r="GX160" s="30"/>
      <c r="GY160" s="30"/>
      <c r="GZ160" s="30"/>
      <c r="HA160" s="30"/>
      <c r="HB160" s="30"/>
      <c r="HC160" s="30"/>
      <c r="HD160" s="30"/>
      <c r="HE160" s="30"/>
      <c r="HF160" s="30"/>
      <c r="HG160" s="30"/>
      <c r="HH160" s="30"/>
      <c r="HI160" s="30"/>
      <c r="HJ160" s="30"/>
      <c r="HK160" s="30"/>
      <c r="HL160" s="30"/>
      <c r="HM160" s="30"/>
      <c r="HN160" s="30"/>
      <c r="HO160" s="30"/>
      <c r="HP160" s="30"/>
      <c r="HQ160" s="30"/>
      <c r="HR160" s="30"/>
      <c r="HS160" s="30"/>
      <c r="HT160" s="30"/>
      <c r="HU160" s="30"/>
      <c r="HV160" s="30"/>
      <c r="HW160" s="30"/>
      <c r="HX160" s="30"/>
      <c r="HY160" s="30"/>
      <c r="HZ160" s="30"/>
      <c r="IA160" s="30"/>
      <c r="IB160" s="30"/>
      <c r="IC160" s="30"/>
      <c r="ID160" s="30"/>
      <c r="IE160" s="30"/>
      <c r="IF160" s="30"/>
      <c r="IG160" s="30"/>
      <c r="IH160" s="30"/>
      <c r="II160" s="30"/>
      <c r="IJ160" s="30"/>
      <c r="IK160" s="30"/>
      <c r="IL160" s="30"/>
      <c r="IM160" s="30"/>
      <c r="IN160" s="30"/>
      <c r="IO160" s="30"/>
      <c r="IP160" s="30"/>
      <c r="IQ160" s="30"/>
      <c r="IR160" s="30"/>
      <c r="IS160" s="30"/>
      <c r="IT160" s="30"/>
      <c r="IU160" s="30"/>
    </row>
    <row r="161" spans="1:255">
      <c r="A161" s="30" t="s">
        <v>1609</v>
      </c>
      <c r="B161" s="30" t="s">
        <v>1843</v>
      </c>
      <c r="C161" s="316">
        <f>'7277'!D100</f>
        <v>375150323.20000017</v>
      </c>
      <c r="D161" s="316"/>
      <c r="E161" s="30"/>
      <c r="F161" s="30"/>
      <c r="G161" s="30"/>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c r="BS161" s="30"/>
      <c r="BT161" s="30"/>
      <c r="BU161" s="30"/>
      <c r="BV161" s="30"/>
      <c r="BW161" s="30"/>
      <c r="BX161" s="30"/>
      <c r="BY161" s="30"/>
      <c r="BZ161" s="30"/>
      <c r="CA161" s="30"/>
      <c r="CB161" s="30"/>
      <c r="CC161" s="30"/>
      <c r="CD161" s="30"/>
      <c r="CE161" s="30"/>
      <c r="CF161" s="30"/>
      <c r="CG161" s="30"/>
      <c r="CH161" s="30"/>
      <c r="CI161" s="30"/>
      <c r="CJ161" s="30"/>
      <c r="CK161" s="30"/>
      <c r="CL161" s="30"/>
      <c r="CM161" s="30"/>
      <c r="CN161" s="30"/>
      <c r="CO161" s="30"/>
      <c r="CP161" s="30"/>
      <c r="CQ161" s="30"/>
      <c r="CR161" s="30"/>
      <c r="CS161" s="30"/>
      <c r="CT161" s="30"/>
      <c r="CU161" s="30"/>
      <c r="CV161" s="30"/>
      <c r="CW161" s="30"/>
      <c r="CX161" s="30"/>
      <c r="CY161" s="30"/>
      <c r="CZ161" s="30"/>
      <c r="DA161" s="30"/>
      <c r="DB161" s="30"/>
      <c r="DC161" s="30"/>
      <c r="DD161" s="30"/>
      <c r="DE161" s="30"/>
      <c r="DF161" s="30"/>
      <c r="DG161" s="30"/>
      <c r="DH161" s="30"/>
      <c r="DI161" s="30"/>
      <c r="DJ161" s="30"/>
      <c r="DK161" s="30"/>
      <c r="DL161" s="30"/>
      <c r="DM161" s="30"/>
      <c r="DN161" s="30"/>
      <c r="DO161" s="30"/>
      <c r="DP161" s="30"/>
      <c r="DQ161" s="30"/>
      <c r="DR161" s="30"/>
      <c r="DS161" s="30"/>
      <c r="DT161" s="30"/>
      <c r="DU161" s="30"/>
      <c r="DV161" s="30"/>
      <c r="DW161" s="30"/>
      <c r="DX161" s="30"/>
      <c r="DY161" s="30"/>
      <c r="DZ161" s="30"/>
      <c r="EA161" s="30"/>
      <c r="EB161" s="30"/>
      <c r="EC161" s="30"/>
      <c r="ED161" s="30"/>
      <c r="EE161" s="30"/>
      <c r="EF161" s="30"/>
      <c r="EG161" s="30"/>
      <c r="EH161" s="30"/>
      <c r="EI161" s="30"/>
      <c r="EJ161" s="30"/>
      <c r="EK161" s="30"/>
      <c r="EL161" s="30"/>
      <c r="EM161" s="30"/>
      <c r="EN161" s="30"/>
      <c r="EO161" s="30"/>
      <c r="EP161" s="30"/>
      <c r="EQ161" s="30"/>
      <c r="ER161" s="30"/>
      <c r="ES161" s="30"/>
      <c r="ET161" s="30"/>
      <c r="EU161" s="30"/>
      <c r="EV161" s="30"/>
      <c r="EW161" s="30"/>
      <c r="EX161" s="30"/>
      <c r="EY161" s="30"/>
      <c r="EZ161" s="30"/>
      <c r="FA161" s="30"/>
      <c r="FB161" s="30"/>
      <c r="FC161" s="30"/>
      <c r="FD161" s="30"/>
      <c r="FE161" s="30"/>
      <c r="FF161" s="30"/>
      <c r="FG161" s="30"/>
      <c r="FH161" s="30"/>
      <c r="FI161" s="30"/>
      <c r="FJ161" s="30"/>
      <c r="FK161" s="30"/>
      <c r="FL161" s="30"/>
      <c r="FM161" s="30"/>
      <c r="FN161" s="30"/>
      <c r="FO161" s="30"/>
      <c r="FP161" s="30"/>
      <c r="FQ161" s="30"/>
      <c r="FR161" s="30"/>
      <c r="FS161" s="30"/>
      <c r="FT161" s="30"/>
      <c r="FU161" s="30"/>
      <c r="FV161" s="30"/>
      <c r="FW161" s="30"/>
      <c r="FX161" s="30"/>
      <c r="FY161" s="30"/>
      <c r="FZ161" s="30"/>
      <c r="GA161" s="30"/>
      <c r="GB161" s="30"/>
      <c r="GC161" s="30"/>
      <c r="GD161" s="30"/>
      <c r="GE161" s="30"/>
      <c r="GF161" s="30"/>
      <c r="GG161" s="30"/>
      <c r="GH161" s="30"/>
      <c r="GI161" s="30"/>
      <c r="GJ161" s="30"/>
      <c r="GK161" s="30"/>
      <c r="GL161" s="30"/>
      <c r="GM161" s="30"/>
      <c r="GN161" s="30"/>
      <c r="GO161" s="30"/>
      <c r="GP161" s="30"/>
      <c r="GQ161" s="30"/>
      <c r="GR161" s="30"/>
      <c r="GS161" s="30"/>
      <c r="GT161" s="30"/>
      <c r="GU161" s="30"/>
      <c r="GV161" s="30"/>
      <c r="GW161" s="30"/>
      <c r="GX161" s="30"/>
      <c r="GY161" s="30"/>
      <c r="GZ161" s="30"/>
      <c r="HA161" s="30"/>
      <c r="HB161" s="30"/>
      <c r="HC161" s="30"/>
      <c r="HD161" s="30"/>
      <c r="HE161" s="30"/>
      <c r="HF161" s="30"/>
      <c r="HG161" s="30"/>
      <c r="HH161" s="30"/>
      <c r="HI161" s="30"/>
      <c r="HJ161" s="30"/>
      <c r="HK161" s="30"/>
      <c r="HL161" s="30"/>
      <c r="HM161" s="30"/>
      <c r="HN161" s="30"/>
      <c r="HO161" s="30"/>
      <c r="HP161" s="30"/>
      <c r="HQ161" s="30"/>
      <c r="HR161" s="30"/>
      <c r="HS161" s="30"/>
      <c r="HT161" s="30"/>
      <c r="HU161" s="30"/>
      <c r="HV161" s="30"/>
      <c r="HW161" s="30"/>
      <c r="HX161" s="30"/>
      <c r="HY161" s="30"/>
      <c r="HZ161" s="30"/>
      <c r="IA161" s="30"/>
      <c r="IB161" s="30"/>
      <c r="IC161" s="30"/>
      <c r="ID161" s="30"/>
      <c r="IE161" s="30"/>
      <c r="IF161" s="30"/>
      <c r="IG161" s="30"/>
      <c r="IH161" s="30"/>
      <c r="II161" s="30"/>
      <c r="IJ161" s="30"/>
      <c r="IK161" s="30"/>
      <c r="IL161" s="30"/>
      <c r="IM161" s="30"/>
      <c r="IN161" s="30"/>
      <c r="IO161" s="30"/>
      <c r="IP161" s="30"/>
      <c r="IQ161" s="30"/>
      <c r="IR161" s="30"/>
      <c r="IS161" s="30"/>
      <c r="IT161" s="30"/>
      <c r="IU161" s="30"/>
    </row>
    <row r="162" spans="1:255">
      <c r="A162" s="30" t="s">
        <v>871</v>
      </c>
      <c r="B162" s="30" t="s">
        <v>872</v>
      </c>
      <c r="C162" s="316">
        <f>'7277'!D229</f>
        <v>0</v>
      </c>
      <c r="D162" s="30"/>
      <c r="E162" s="30"/>
      <c r="F162" s="30"/>
      <c r="G162" s="30"/>
      <c r="H162" s="30"/>
      <c r="I162" s="30"/>
      <c r="J162" s="30"/>
      <c r="K162" s="30"/>
      <c r="L162" s="30"/>
      <c r="M162" s="30"/>
      <c r="N162" s="30"/>
      <c r="O162" s="30"/>
      <c r="P162" s="30"/>
      <c r="Q162" s="30"/>
      <c r="R162" s="30"/>
      <c r="S162" s="30"/>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c r="BJ162" s="30"/>
      <c r="BK162" s="30"/>
      <c r="BL162" s="30"/>
      <c r="BM162" s="30"/>
      <c r="BN162" s="30"/>
      <c r="BO162" s="30"/>
      <c r="BP162" s="30"/>
      <c r="BQ162" s="30"/>
      <c r="BR162" s="30"/>
      <c r="BS162" s="30"/>
      <c r="BT162" s="30"/>
      <c r="BU162" s="30"/>
      <c r="BV162" s="30"/>
      <c r="BW162" s="30"/>
      <c r="BX162" s="30"/>
      <c r="BY162" s="30"/>
      <c r="BZ162" s="30"/>
      <c r="CA162" s="30"/>
      <c r="CB162" s="30"/>
      <c r="CC162" s="30"/>
      <c r="CD162" s="30"/>
      <c r="CE162" s="30"/>
      <c r="CF162" s="30"/>
      <c r="CG162" s="30"/>
      <c r="CH162" s="30"/>
      <c r="CI162" s="30"/>
      <c r="CJ162" s="30"/>
      <c r="CK162" s="30"/>
      <c r="CL162" s="30"/>
      <c r="CM162" s="30"/>
      <c r="CN162" s="30"/>
      <c r="CO162" s="30"/>
      <c r="CP162" s="30"/>
      <c r="CQ162" s="30"/>
      <c r="CR162" s="30"/>
      <c r="CS162" s="30"/>
      <c r="CT162" s="30"/>
      <c r="CU162" s="30"/>
      <c r="CV162" s="30"/>
      <c r="CW162" s="30"/>
      <c r="CX162" s="30"/>
      <c r="CY162" s="30"/>
      <c r="CZ162" s="30"/>
      <c r="DA162" s="30"/>
      <c r="DB162" s="30"/>
      <c r="DC162" s="30"/>
      <c r="DD162" s="30"/>
      <c r="DE162" s="30"/>
      <c r="DF162" s="30"/>
      <c r="DG162" s="30"/>
      <c r="DH162" s="30"/>
      <c r="DI162" s="30"/>
      <c r="DJ162" s="30"/>
      <c r="DK162" s="30"/>
      <c r="DL162" s="30"/>
      <c r="DM162" s="30"/>
      <c r="DN162" s="30"/>
      <c r="DO162" s="30"/>
      <c r="DP162" s="30"/>
      <c r="DQ162" s="30"/>
      <c r="DR162" s="30"/>
      <c r="DS162" s="30"/>
      <c r="DT162" s="30"/>
      <c r="DU162" s="30"/>
      <c r="DV162" s="30"/>
      <c r="DW162" s="30"/>
      <c r="DX162" s="30"/>
      <c r="DY162" s="30"/>
      <c r="DZ162" s="30"/>
      <c r="EA162" s="30"/>
      <c r="EB162" s="30"/>
      <c r="EC162" s="30"/>
      <c r="ED162" s="30"/>
      <c r="EE162" s="30"/>
      <c r="EF162" s="30"/>
      <c r="EG162" s="30"/>
      <c r="EH162" s="30"/>
      <c r="EI162" s="30"/>
      <c r="EJ162" s="30"/>
      <c r="EK162" s="30"/>
      <c r="EL162" s="30"/>
      <c r="EM162" s="30"/>
      <c r="EN162" s="30"/>
      <c r="EO162" s="30"/>
      <c r="EP162" s="30"/>
      <c r="EQ162" s="30"/>
      <c r="ER162" s="30"/>
      <c r="ES162" s="30"/>
      <c r="ET162" s="30"/>
      <c r="EU162" s="30"/>
      <c r="EV162" s="30"/>
      <c r="EW162" s="30"/>
      <c r="EX162" s="30"/>
      <c r="EY162" s="30"/>
      <c r="EZ162" s="30"/>
      <c r="FA162" s="30"/>
      <c r="FB162" s="30"/>
      <c r="FC162" s="30"/>
      <c r="FD162" s="30"/>
      <c r="FE162" s="30"/>
      <c r="FF162" s="30"/>
      <c r="FG162" s="30"/>
      <c r="FH162" s="30"/>
      <c r="FI162" s="30"/>
      <c r="FJ162" s="30"/>
      <c r="FK162" s="30"/>
      <c r="FL162" s="30"/>
      <c r="FM162" s="30"/>
      <c r="FN162" s="30"/>
      <c r="FO162" s="30"/>
      <c r="FP162" s="30"/>
      <c r="FQ162" s="30"/>
      <c r="FR162" s="30"/>
      <c r="FS162" s="30"/>
      <c r="FT162" s="30"/>
      <c r="FU162" s="30"/>
      <c r="FV162" s="30"/>
      <c r="FW162" s="30"/>
      <c r="FX162" s="30"/>
      <c r="FY162" s="30"/>
      <c r="FZ162" s="30"/>
      <c r="GA162" s="30"/>
      <c r="GB162" s="30"/>
      <c r="GC162" s="30"/>
      <c r="GD162" s="30"/>
      <c r="GE162" s="30"/>
      <c r="GF162" s="30"/>
      <c r="GG162" s="30"/>
      <c r="GH162" s="30"/>
      <c r="GI162" s="30"/>
      <c r="GJ162" s="30"/>
      <c r="GK162" s="30"/>
      <c r="GL162" s="30"/>
      <c r="GM162" s="30"/>
      <c r="GN162" s="30"/>
      <c r="GO162" s="30"/>
      <c r="GP162" s="30"/>
      <c r="GQ162" s="30"/>
      <c r="GR162" s="30"/>
      <c r="GS162" s="30"/>
      <c r="GT162" s="30"/>
      <c r="GU162" s="30"/>
      <c r="GV162" s="30"/>
      <c r="GW162" s="30"/>
      <c r="GX162" s="30"/>
      <c r="GY162" s="30"/>
      <c r="GZ162" s="30"/>
      <c r="HA162" s="30"/>
      <c r="HB162" s="30"/>
      <c r="HC162" s="30"/>
      <c r="HD162" s="30"/>
      <c r="HE162" s="30"/>
      <c r="HF162" s="30"/>
      <c r="HG162" s="30"/>
      <c r="HH162" s="30"/>
      <c r="HI162" s="30"/>
      <c r="HJ162" s="30"/>
      <c r="HK162" s="30"/>
      <c r="HL162" s="30"/>
      <c r="HM162" s="30"/>
      <c r="HN162" s="30"/>
      <c r="HO162" s="30"/>
      <c r="HP162" s="30"/>
      <c r="HQ162" s="30"/>
      <c r="HR162" s="30"/>
      <c r="HS162" s="30"/>
      <c r="HT162" s="30"/>
      <c r="HU162" s="30"/>
      <c r="HV162" s="30"/>
      <c r="HW162" s="30"/>
      <c r="HX162" s="30"/>
      <c r="HY162" s="30"/>
      <c r="HZ162" s="30"/>
      <c r="IA162" s="30"/>
      <c r="IB162" s="30"/>
      <c r="IC162" s="30"/>
      <c r="ID162" s="30"/>
      <c r="IE162" s="30"/>
      <c r="IF162" s="30"/>
      <c r="IG162" s="30"/>
      <c r="IH162" s="30"/>
      <c r="II162" s="30"/>
      <c r="IJ162" s="30"/>
      <c r="IK162" s="30"/>
      <c r="IL162" s="30"/>
      <c r="IM162" s="30"/>
      <c r="IN162" s="30"/>
      <c r="IO162" s="30"/>
      <c r="IP162" s="30"/>
      <c r="IQ162" s="30"/>
      <c r="IR162" s="30"/>
      <c r="IS162" s="30"/>
      <c r="IT162" s="30"/>
      <c r="IU162" s="30"/>
    </row>
    <row r="163" spans="1:255">
      <c r="A163" s="30"/>
      <c r="B163" s="30"/>
      <c r="C163" s="316"/>
      <c r="D163" s="30"/>
      <c r="E163" s="30"/>
      <c r="F163" s="30"/>
      <c r="G163" s="30"/>
      <c r="H163" s="30"/>
      <c r="I163" s="30"/>
      <c r="J163" s="30"/>
      <c r="K163" s="30"/>
      <c r="L163" s="30"/>
      <c r="M163" s="30"/>
      <c r="N163" s="30"/>
      <c r="O163" s="30"/>
      <c r="P163" s="30"/>
      <c r="Q163" s="30"/>
      <c r="R163" s="30"/>
      <c r="S163" s="30"/>
      <c r="T163" s="30"/>
      <c r="U163" s="30"/>
      <c r="V163" s="30"/>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0"/>
      <c r="BQ163" s="30"/>
      <c r="BR163" s="30"/>
      <c r="BS163" s="30"/>
      <c r="BT163" s="30"/>
      <c r="BU163" s="30"/>
      <c r="BV163" s="30"/>
      <c r="BW163" s="30"/>
      <c r="BX163" s="30"/>
      <c r="BY163" s="30"/>
      <c r="BZ163" s="30"/>
      <c r="CA163" s="30"/>
      <c r="CB163" s="30"/>
      <c r="CC163" s="30"/>
      <c r="CD163" s="30"/>
      <c r="CE163" s="30"/>
      <c r="CF163" s="30"/>
      <c r="CG163" s="30"/>
      <c r="CH163" s="30"/>
      <c r="CI163" s="30"/>
      <c r="CJ163" s="30"/>
      <c r="CK163" s="30"/>
      <c r="CL163" s="30"/>
      <c r="CM163" s="30"/>
      <c r="CN163" s="30"/>
      <c r="CO163" s="30"/>
      <c r="CP163" s="30"/>
      <c r="CQ163" s="30"/>
      <c r="CR163" s="30"/>
      <c r="CS163" s="30"/>
      <c r="CT163" s="30"/>
      <c r="CU163" s="30"/>
      <c r="CV163" s="30"/>
      <c r="CW163" s="30"/>
      <c r="CX163" s="30"/>
      <c r="CY163" s="30"/>
      <c r="CZ163" s="30"/>
      <c r="DA163" s="30"/>
      <c r="DB163" s="30"/>
      <c r="DC163" s="30"/>
      <c r="DD163" s="30"/>
      <c r="DE163" s="30"/>
      <c r="DF163" s="30"/>
      <c r="DG163" s="30"/>
      <c r="DH163" s="30"/>
      <c r="DI163" s="30"/>
      <c r="DJ163" s="30"/>
      <c r="DK163" s="30"/>
      <c r="DL163" s="30"/>
      <c r="DM163" s="30"/>
      <c r="DN163" s="30"/>
      <c r="DO163" s="30"/>
      <c r="DP163" s="30"/>
      <c r="DQ163" s="30"/>
      <c r="DR163" s="30"/>
      <c r="DS163" s="30"/>
      <c r="DT163" s="30"/>
      <c r="DU163" s="30"/>
      <c r="DV163" s="30"/>
      <c r="DW163" s="30"/>
      <c r="DX163" s="30"/>
      <c r="DY163" s="30"/>
      <c r="DZ163" s="30"/>
      <c r="EA163" s="30"/>
      <c r="EB163" s="30"/>
      <c r="EC163" s="30"/>
      <c r="ED163" s="30"/>
      <c r="EE163" s="30"/>
      <c r="EF163" s="30"/>
      <c r="EG163" s="30"/>
      <c r="EH163" s="30"/>
      <c r="EI163" s="30"/>
      <c r="EJ163" s="30"/>
      <c r="EK163" s="30"/>
      <c r="EL163" s="30"/>
      <c r="EM163" s="30"/>
      <c r="EN163" s="30"/>
      <c r="EO163" s="30"/>
      <c r="EP163" s="30"/>
      <c r="EQ163" s="30"/>
      <c r="ER163" s="30"/>
      <c r="ES163" s="30"/>
      <c r="ET163" s="30"/>
      <c r="EU163" s="30"/>
      <c r="EV163" s="30"/>
      <c r="EW163" s="30"/>
      <c r="EX163" s="30"/>
      <c r="EY163" s="30"/>
      <c r="EZ163" s="30"/>
      <c r="FA163" s="30"/>
      <c r="FB163" s="30"/>
      <c r="FC163" s="30"/>
      <c r="FD163" s="30"/>
      <c r="FE163" s="30"/>
      <c r="FF163" s="30"/>
      <c r="FG163" s="30"/>
      <c r="FH163" s="30"/>
      <c r="FI163" s="30"/>
      <c r="FJ163" s="30"/>
      <c r="FK163" s="30"/>
      <c r="FL163" s="30"/>
      <c r="FM163" s="30"/>
      <c r="FN163" s="30"/>
      <c r="FO163" s="30"/>
      <c r="FP163" s="30"/>
      <c r="FQ163" s="30"/>
      <c r="FR163" s="30"/>
      <c r="FS163" s="30"/>
      <c r="FT163" s="30"/>
      <c r="FU163" s="30"/>
      <c r="FV163" s="30"/>
      <c r="FW163" s="30"/>
      <c r="FX163" s="30"/>
      <c r="FY163" s="30"/>
      <c r="FZ163" s="30"/>
      <c r="GA163" s="30"/>
      <c r="GB163" s="30"/>
      <c r="GC163" s="30"/>
      <c r="GD163" s="30"/>
      <c r="GE163" s="30"/>
      <c r="GF163" s="30"/>
      <c r="GG163" s="30"/>
      <c r="GH163" s="30"/>
      <c r="GI163" s="30"/>
      <c r="GJ163" s="30"/>
      <c r="GK163" s="30"/>
      <c r="GL163" s="30"/>
      <c r="GM163" s="30"/>
      <c r="GN163" s="30"/>
      <c r="GO163" s="30"/>
      <c r="GP163" s="30"/>
      <c r="GQ163" s="30"/>
      <c r="GR163" s="30"/>
      <c r="GS163" s="30"/>
      <c r="GT163" s="30"/>
      <c r="GU163" s="30"/>
      <c r="GV163" s="30"/>
      <c r="GW163" s="30"/>
      <c r="GX163" s="30"/>
      <c r="GY163" s="30"/>
      <c r="GZ163" s="30"/>
      <c r="HA163" s="30"/>
      <c r="HB163" s="30"/>
      <c r="HC163" s="30"/>
      <c r="HD163" s="30"/>
      <c r="HE163" s="30"/>
      <c r="HF163" s="30"/>
      <c r="HG163" s="30"/>
      <c r="HH163" s="30"/>
      <c r="HI163" s="30"/>
      <c r="HJ163" s="30"/>
      <c r="HK163" s="30"/>
      <c r="HL163" s="30"/>
      <c r="HM163" s="30"/>
      <c r="HN163" s="30"/>
      <c r="HO163" s="30"/>
      <c r="HP163" s="30"/>
      <c r="HQ163" s="30"/>
      <c r="HR163" s="30"/>
      <c r="HS163" s="30"/>
      <c r="HT163" s="30"/>
      <c r="HU163" s="30"/>
      <c r="HV163" s="30"/>
      <c r="HW163" s="30"/>
      <c r="HX163" s="30"/>
      <c r="HY163" s="30"/>
      <c r="HZ163" s="30"/>
      <c r="IA163" s="30"/>
      <c r="IB163" s="30"/>
      <c r="IC163" s="30"/>
      <c r="ID163" s="30"/>
      <c r="IE163" s="30"/>
      <c r="IF163" s="30"/>
      <c r="IG163" s="30"/>
      <c r="IH163" s="30"/>
      <c r="II163" s="30"/>
      <c r="IJ163" s="30"/>
      <c r="IK163" s="30"/>
      <c r="IL163" s="30"/>
      <c r="IM163" s="30"/>
      <c r="IN163" s="30"/>
      <c r="IO163" s="30"/>
      <c r="IP163" s="30"/>
      <c r="IQ163" s="30"/>
      <c r="IR163" s="30"/>
      <c r="IS163" s="30"/>
      <c r="IT163" s="30"/>
      <c r="IU163" s="30"/>
    </row>
    <row r="164" spans="1:255">
      <c r="A164" s="30" t="s">
        <v>873</v>
      </c>
      <c r="B164" s="30" t="s">
        <v>480</v>
      </c>
      <c r="C164" s="316">
        <f>SUM(C161:C163)</f>
        <v>375150323.20000017</v>
      </c>
      <c r="D164" s="316"/>
      <c r="E164" s="30"/>
      <c r="F164" s="30"/>
      <c r="G164" s="30"/>
      <c r="H164" s="30"/>
      <c r="I164" s="30"/>
      <c r="J164" s="30"/>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0"/>
      <c r="BQ164" s="30"/>
      <c r="BR164" s="30"/>
      <c r="BS164" s="30"/>
      <c r="BT164" s="30"/>
      <c r="BU164" s="30"/>
      <c r="BV164" s="30"/>
      <c r="BW164" s="30"/>
      <c r="BX164" s="30"/>
      <c r="BY164" s="30"/>
      <c r="BZ164" s="30"/>
      <c r="CA164" s="30"/>
      <c r="CB164" s="30"/>
      <c r="CC164" s="30"/>
      <c r="CD164" s="30"/>
      <c r="CE164" s="30"/>
      <c r="CF164" s="30"/>
      <c r="CG164" s="30"/>
      <c r="CH164" s="30"/>
      <c r="CI164" s="30"/>
      <c r="CJ164" s="30"/>
      <c r="CK164" s="30"/>
      <c r="CL164" s="30"/>
      <c r="CM164" s="30"/>
      <c r="CN164" s="30"/>
      <c r="CO164" s="30"/>
      <c r="CP164" s="30"/>
      <c r="CQ164" s="30"/>
      <c r="CR164" s="30"/>
      <c r="CS164" s="30"/>
      <c r="CT164" s="30"/>
      <c r="CU164" s="30"/>
      <c r="CV164" s="30"/>
      <c r="CW164" s="30"/>
      <c r="CX164" s="30"/>
      <c r="CY164" s="30"/>
      <c r="CZ164" s="30"/>
      <c r="DA164" s="30"/>
      <c r="DB164" s="30"/>
      <c r="DC164" s="30"/>
      <c r="DD164" s="30"/>
      <c r="DE164" s="30"/>
      <c r="DF164" s="30"/>
      <c r="DG164" s="30"/>
      <c r="DH164" s="30"/>
      <c r="DI164" s="30"/>
      <c r="DJ164" s="30"/>
      <c r="DK164" s="30"/>
      <c r="DL164" s="30"/>
      <c r="DM164" s="30"/>
      <c r="DN164" s="30"/>
      <c r="DO164" s="30"/>
      <c r="DP164" s="30"/>
      <c r="DQ164" s="30"/>
      <c r="DR164" s="30"/>
      <c r="DS164" s="30"/>
      <c r="DT164" s="30"/>
      <c r="DU164" s="30"/>
      <c r="DV164" s="30"/>
      <c r="DW164" s="30"/>
      <c r="DX164" s="30"/>
      <c r="DY164" s="30"/>
      <c r="DZ164" s="30"/>
      <c r="EA164" s="30"/>
      <c r="EB164" s="30"/>
      <c r="EC164" s="30"/>
      <c r="ED164" s="30"/>
      <c r="EE164" s="30"/>
      <c r="EF164" s="30"/>
      <c r="EG164" s="30"/>
      <c r="EH164" s="30"/>
      <c r="EI164" s="30"/>
      <c r="EJ164" s="30"/>
      <c r="EK164" s="30"/>
      <c r="EL164" s="30"/>
      <c r="EM164" s="30"/>
      <c r="EN164" s="30"/>
      <c r="EO164" s="30"/>
      <c r="EP164" s="30"/>
      <c r="EQ164" s="30"/>
      <c r="ER164" s="30"/>
      <c r="ES164" s="30"/>
      <c r="ET164" s="30"/>
      <c r="EU164" s="30"/>
      <c r="EV164" s="30"/>
      <c r="EW164" s="30"/>
      <c r="EX164" s="30"/>
      <c r="EY164" s="30"/>
      <c r="EZ164" s="30"/>
      <c r="FA164" s="30"/>
      <c r="FB164" s="30"/>
      <c r="FC164" s="30"/>
      <c r="FD164" s="30"/>
      <c r="FE164" s="30"/>
      <c r="FF164" s="30"/>
      <c r="FG164" s="30"/>
      <c r="FH164" s="30"/>
      <c r="FI164" s="30"/>
      <c r="FJ164" s="30"/>
      <c r="FK164" s="30"/>
      <c r="FL164" s="30"/>
      <c r="FM164" s="30"/>
      <c r="FN164" s="30"/>
      <c r="FO164" s="30"/>
      <c r="FP164" s="30"/>
      <c r="FQ164" s="30"/>
      <c r="FR164" s="30"/>
      <c r="FS164" s="30"/>
      <c r="FT164" s="30"/>
      <c r="FU164" s="30"/>
      <c r="FV164" s="30"/>
      <c r="FW164" s="30"/>
      <c r="FX164" s="30"/>
      <c r="FY164" s="30"/>
      <c r="FZ164" s="30"/>
      <c r="GA164" s="30"/>
      <c r="GB164" s="30"/>
      <c r="GC164" s="30"/>
      <c r="GD164" s="30"/>
      <c r="GE164" s="30"/>
      <c r="GF164" s="30"/>
      <c r="GG164" s="30"/>
      <c r="GH164" s="30"/>
      <c r="GI164" s="30"/>
      <c r="GJ164" s="30"/>
      <c r="GK164" s="30"/>
      <c r="GL164" s="30"/>
      <c r="GM164" s="30"/>
      <c r="GN164" s="30"/>
      <c r="GO164" s="30"/>
      <c r="GP164" s="30"/>
      <c r="GQ164" s="30"/>
      <c r="GR164" s="30"/>
      <c r="GS164" s="30"/>
      <c r="GT164" s="30"/>
      <c r="GU164" s="30"/>
      <c r="GV164" s="30"/>
      <c r="GW164" s="30"/>
      <c r="GX164" s="30"/>
      <c r="GY164" s="30"/>
      <c r="GZ164" s="30"/>
      <c r="HA164" s="30"/>
      <c r="HB164" s="30"/>
      <c r="HC164" s="30"/>
      <c r="HD164" s="30"/>
      <c r="HE164" s="30"/>
      <c r="HF164" s="30"/>
      <c r="HG164" s="30"/>
      <c r="HH164" s="30"/>
      <c r="HI164" s="30"/>
      <c r="HJ164" s="30"/>
      <c r="HK164" s="30"/>
      <c r="HL164" s="30"/>
      <c r="HM164" s="30"/>
      <c r="HN164" s="30"/>
      <c r="HO164" s="30"/>
      <c r="HP164" s="30"/>
      <c r="HQ164" s="30"/>
      <c r="HR164" s="30"/>
      <c r="HS164" s="30"/>
      <c r="HT164" s="30"/>
      <c r="HU164" s="30"/>
      <c r="HV164" s="30"/>
      <c r="HW164" s="30"/>
      <c r="HX164" s="30"/>
      <c r="HY164" s="30"/>
      <c r="HZ164" s="30"/>
      <c r="IA164" s="30"/>
      <c r="IB164" s="30"/>
      <c r="IC164" s="30"/>
      <c r="ID164" s="30"/>
      <c r="IE164" s="30"/>
      <c r="IF164" s="30"/>
      <c r="IG164" s="30"/>
      <c r="IH164" s="30"/>
      <c r="II164" s="30"/>
      <c r="IJ164" s="30"/>
      <c r="IK164" s="30"/>
      <c r="IL164" s="30"/>
      <c r="IM164" s="30"/>
      <c r="IN164" s="30"/>
      <c r="IO164" s="30"/>
      <c r="IP164" s="30"/>
      <c r="IQ164" s="30"/>
      <c r="IR164" s="30"/>
      <c r="IS164" s="30"/>
      <c r="IT164" s="30"/>
      <c r="IU164" s="30"/>
    </row>
    <row r="165" spans="1:255">
      <c r="A165" s="30" t="s">
        <v>635</v>
      </c>
      <c r="B165" s="30"/>
      <c r="C165" s="316"/>
      <c r="D165" s="316"/>
      <c r="E165" s="30"/>
      <c r="F165" s="30"/>
      <c r="G165" s="30"/>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c r="BS165" s="30"/>
      <c r="BT165" s="30"/>
      <c r="BU165" s="30"/>
      <c r="BV165" s="30"/>
      <c r="BW165" s="30"/>
      <c r="BX165" s="30"/>
      <c r="BY165" s="30"/>
      <c r="BZ165" s="30"/>
      <c r="CA165" s="30"/>
      <c r="CB165" s="30"/>
      <c r="CC165" s="30"/>
      <c r="CD165" s="30"/>
      <c r="CE165" s="30"/>
      <c r="CF165" s="30"/>
      <c r="CG165" s="30"/>
      <c r="CH165" s="30"/>
      <c r="CI165" s="30"/>
      <c r="CJ165" s="30"/>
      <c r="CK165" s="30"/>
      <c r="CL165" s="30"/>
      <c r="CM165" s="30"/>
      <c r="CN165" s="30"/>
      <c r="CO165" s="30"/>
      <c r="CP165" s="30"/>
      <c r="CQ165" s="30"/>
      <c r="CR165" s="30"/>
      <c r="CS165" s="30"/>
      <c r="CT165" s="30"/>
      <c r="CU165" s="30"/>
      <c r="CV165" s="30"/>
      <c r="CW165" s="30"/>
      <c r="CX165" s="30"/>
      <c r="CY165" s="30"/>
      <c r="CZ165" s="30"/>
      <c r="DA165" s="30"/>
      <c r="DB165" s="30"/>
      <c r="DC165" s="30"/>
      <c r="DD165" s="30"/>
      <c r="DE165" s="30"/>
      <c r="DF165" s="30"/>
      <c r="DG165" s="30"/>
      <c r="DH165" s="30"/>
      <c r="DI165" s="30"/>
      <c r="DJ165" s="30"/>
      <c r="DK165" s="30"/>
      <c r="DL165" s="30"/>
      <c r="DM165" s="30"/>
      <c r="DN165" s="30"/>
      <c r="DO165" s="30"/>
      <c r="DP165" s="30"/>
      <c r="DQ165" s="30"/>
      <c r="DR165" s="30"/>
      <c r="DS165" s="30"/>
      <c r="DT165" s="30"/>
      <c r="DU165" s="30"/>
      <c r="DV165" s="30"/>
      <c r="DW165" s="30"/>
      <c r="DX165" s="30"/>
      <c r="DY165" s="30"/>
      <c r="DZ165" s="30"/>
      <c r="EA165" s="30"/>
      <c r="EB165" s="30"/>
      <c r="EC165" s="30"/>
      <c r="ED165" s="30"/>
      <c r="EE165" s="30"/>
      <c r="EF165" s="30"/>
      <c r="EG165" s="30"/>
      <c r="EH165" s="30"/>
      <c r="EI165" s="30"/>
      <c r="EJ165" s="30"/>
      <c r="EK165" s="30"/>
      <c r="EL165" s="30"/>
      <c r="EM165" s="30"/>
      <c r="EN165" s="30"/>
      <c r="EO165" s="30"/>
      <c r="EP165" s="30"/>
      <c r="EQ165" s="30"/>
      <c r="ER165" s="30"/>
      <c r="ES165" s="30"/>
      <c r="ET165" s="30"/>
      <c r="EU165" s="30"/>
      <c r="EV165" s="30"/>
      <c r="EW165" s="30"/>
      <c r="EX165" s="30"/>
      <c r="EY165" s="30"/>
      <c r="EZ165" s="30"/>
      <c r="FA165" s="30"/>
      <c r="FB165" s="30"/>
      <c r="FC165" s="30"/>
      <c r="FD165" s="30"/>
      <c r="FE165" s="30"/>
      <c r="FF165" s="30"/>
      <c r="FG165" s="30"/>
      <c r="FH165" s="30"/>
      <c r="FI165" s="30"/>
      <c r="FJ165" s="30"/>
      <c r="FK165" s="30"/>
      <c r="FL165" s="30"/>
      <c r="FM165" s="30"/>
      <c r="FN165" s="30"/>
      <c r="FO165" s="30"/>
      <c r="FP165" s="30"/>
      <c r="FQ165" s="30"/>
      <c r="FR165" s="30"/>
      <c r="FS165" s="30"/>
      <c r="FT165" s="30"/>
      <c r="FU165" s="30"/>
      <c r="FV165" s="30"/>
      <c r="FW165" s="30"/>
      <c r="FX165" s="30"/>
      <c r="FY165" s="30"/>
      <c r="FZ165" s="30"/>
      <c r="GA165" s="30"/>
      <c r="GB165" s="30"/>
      <c r="GC165" s="30"/>
      <c r="GD165" s="30"/>
      <c r="GE165" s="30"/>
      <c r="GF165" s="30"/>
      <c r="GG165" s="30"/>
      <c r="GH165" s="30"/>
      <c r="GI165" s="30"/>
      <c r="GJ165" s="30"/>
      <c r="GK165" s="30"/>
      <c r="GL165" s="30"/>
      <c r="GM165" s="30"/>
      <c r="GN165" s="30"/>
      <c r="GO165" s="30"/>
      <c r="GP165" s="30"/>
      <c r="GQ165" s="30"/>
      <c r="GR165" s="30"/>
      <c r="GS165" s="30"/>
      <c r="GT165" s="30"/>
      <c r="GU165" s="30"/>
      <c r="GV165" s="30"/>
      <c r="GW165" s="30"/>
      <c r="GX165" s="30"/>
      <c r="GY165" s="30"/>
      <c r="GZ165" s="30"/>
      <c r="HA165" s="30"/>
      <c r="HB165" s="30"/>
      <c r="HC165" s="30"/>
      <c r="HD165" s="30"/>
      <c r="HE165" s="30"/>
      <c r="HF165" s="30"/>
      <c r="HG165" s="30"/>
      <c r="HH165" s="30"/>
      <c r="HI165" s="30"/>
      <c r="HJ165" s="30"/>
      <c r="HK165" s="30"/>
      <c r="HL165" s="30"/>
      <c r="HM165" s="30"/>
      <c r="HN165" s="30"/>
      <c r="HO165" s="30"/>
      <c r="HP165" s="30"/>
      <c r="HQ165" s="30"/>
      <c r="HR165" s="30"/>
      <c r="HS165" s="30"/>
      <c r="HT165" s="30"/>
      <c r="HU165" s="30"/>
      <c r="HV165" s="30"/>
      <c r="HW165" s="30"/>
      <c r="HX165" s="30"/>
      <c r="HY165" s="30"/>
      <c r="HZ165" s="30"/>
      <c r="IA165" s="30"/>
      <c r="IB165" s="30"/>
      <c r="IC165" s="30"/>
      <c r="ID165" s="30"/>
      <c r="IE165" s="30"/>
      <c r="IF165" s="30"/>
      <c r="IG165" s="30"/>
      <c r="IH165" s="30"/>
      <c r="II165" s="30"/>
      <c r="IJ165" s="30"/>
      <c r="IK165" s="30"/>
      <c r="IL165" s="30"/>
      <c r="IM165" s="30"/>
      <c r="IN165" s="30"/>
      <c r="IO165" s="30"/>
      <c r="IP165" s="30"/>
      <c r="IQ165" s="30"/>
      <c r="IR165" s="30"/>
      <c r="IS165" s="30"/>
      <c r="IT165" s="30"/>
      <c r="IU165" s="30"/>
    </row>
    <row r="166" spans="1:255">
      <c r="A166" s="30" t="s">
        <v>636</v>
      </c>
      <c r="B166" s="30" t="s">
        <v>480</v>
      </c>
      <c r="C166" s="316">
        <f>C164-C165</f>
        <v>375150323.20000017</v>
      </c>
      <c r="D166" s="316"/>
      <c r="E166" s="30"/>
      <c r="F166" s="30"/>
      <c r="G166" s="30"/>
      <c r="H166" s="30"/>
      <c r="I166" s="30"/>
      <c r="J166" s="30"/>
      <c r="K166" s="30"/>
      <c r="L166" s="30"/>
      <c r="M166" s="30"/>
      <c r="N166" s="30"/>
      <c r="O166" s="30"/>
      <c r="P166" s="30"/>
      <c r="Q166" s="30"/>
      <c r="R166" s="30"/>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c r="BJ166" s="30"/>
      <c r="BK166" s="30"/>
      <c r="BL166" s="30"/>
      <c r="BM166" s="30"/>
      <c r="BN166" s="30"/>
      <c r="BO166" s="30"/>
      <c r="BP166" s="30"/>
      <c r="BQ166" s="30"/>
      <c r="BR166" s="30"/>
      <c r="BS166" s="30"/>
      <c r="BT166" s="30"/>
      <c r="BU166" s="30"/>
      <c r="BV166" s="30"/>
      <c r="BW166" s="30"/>
      <c r="BX166" s="30"/>
      <c r="BY166" s="30"/>
      <c r="BZ166" s="30"/>
      <c r="CA166" s="30"/>
      <c r="CB166" s="30"/>
      <c r="CC166" s="30"/>
      <c r="CD166" s="30"/>
      <c r="CE166" s="30"/>
      <c r="CF166" s="30"/>
      <c r="CG166" s="30"/>
      <c r="CH166" s="30"/>
      <c r="CI166" s="30"/>
      <c r="CJ166" s="30"/>
      <c r="CK166" s="30"/>
      <c r="CL166" s="30"/>
      <c r="CM166" s="30"/>
      <c r="CN166" s="30"/>
      <c r="CO166" s="30"/>
      <c r="CP166" s="30"/>
      <c r="CQ166" s="30"/>
      <c r="CR166" s="30"/>
      <c r="CS166" s="30"/>
      <c r="CT166" s="30"/>
      <c r="CU166" s="30"/>
      <c r="CV166" s="30"/>
      <c r="CW166" s="30"/>
      <c r="CX166" s="30"/>
      <c r="CY166" s="30"/>
      <c r="CZ166" s="30"/>
      <c r="DA166" s="30"/>
      <c r="DB166" s="30"/>
      <c r="DC166" s="30"/>
      <c r="DD166" s="30"/>
      <c r="DE166" s="30"/>
      <c r="DF166" s="30"/>
      <c r="DG166" s="30"/>
      <c r="DH166" s="30"/>
      <c r="DI166" s="30"/>
      <c r="DJ166" s="30"/>
      <c r="DK166" s="30"/>
      <c r="DL166" s="30"/>
      <c r="DM166" s="30"/>
      <c r="DN166" s="30"/>
      <c r="DO166" s="30"/>
      <c r="DP166" s="30"/>
      <c r="DQ166" s="30"/>
      <c r="DR166" s="30"/>
      <c r="DS166" s="30"/>
      <c r="DT166" s="30"/>
      <c r="DU166" s="30"/>
      <c r="DV166" s="30"/>
      <c r="DW166" s="30"/>
      <c r="DX166" s="30"/>
      <c r="DY166" s="30"/>
      <c r="DZ166" s="30"/>
      <c r="EA166" s="30"/>
      <c r="EB166" s="30"/>
      <c r="EC166" s="30"/>
      <c r="ED166" s="30"/>
      <c r="EE166" s="30"/>
      <c r="EF166" s="30"/>
      <c r="EG166" s="30"/>
      <c r="EH166" s="30"/>
      <c r="EI166" s="30"/>
      <c r="EJ166" s="30"/>
      <c r="EK166" s="30"/>
      <c r="EL166" s="30"/>
      <c r="EM166" s="30"/>
      <c r="EN166" s="30"/>
      <c r="EO166" s="30"/>
      <c r="EP166" s="30"/>
      <c r="EQ166" s="30"/>
      <c r="ER166" s="30"/>
      <c r="ES166" s="30"/>
      <c r="ET166" s="30"/>
      <c r="EU166" s="30"/>
      <c r="EV166" s="30"/>
      <c r="EW166" s="30"/>
      <c r="EX166" s="30"/>
      <c r="EY166" s="30"/>
      <c r="EZ166" s="30"/>
      <c r="FA166" s="30"/>
      <c r="FB166" s="30"/>
      <c r="FC166" s="30"/>
      <c r="FD166" s="30"/>
      <c r="FE166" s="30"/>
      <c r="FF166" s="30"/>
      <c r="FG166" s="30"/>
      <c r="FH166" s="30"/>
      <c r="FI166" s="30"/>
      <c r="FJ166" s="30"/>
      <c r="FK166" s="30"/>
      <c r="FL166" s="30"/>
      <c r="FM166" s="30"/>
      <c r="FN166" s="30"/>
      <c r="FO166" s="30"/>
      <c r="FP166" s="30"/>
      <c r="FQ166" s="30"/>
      <c r="FR166" s="30"/>
      <c r="FS166" s="30"/>
      <c r="FT166" s="30"/>
      <c r="FU166" s="30"/>
      <c r="FV166" s="30"/>
      <c r="FW166" s="30"/>
      <c r="FX166" s="30"/>
      <c r="FY166" s="30"/>
      <c r="FZ166" s="30"/>
      <c r="GA166" s="30"/>
      <c r="GB166" s="30"/>
      <c r="GC166" s="30"/>
      <c r="GD166" s="30"/>
      <c r="GE166" s="30"/>
      <c r="GF166" s="30"/>
      <c r="GG166" s="30"/>
      <c r="GH166" s="30"/>
      <c r="GI166" s="30"/>
      <c r="GJ166" s="30"/>
      <c r="GK166" s="30"/>
      <c r="GL166" s="30"/>
      <c r="GM166" s="30"/>
      <c r="GN166" s="30"/>
      <c r="GO166" s="30"/>
      <c r="GP166" s="30"/>
      <c r="GQ166" s="30"/>
      <c r="GR166" s="30"/>
      <c r="GS166" s="30"/>
      <c r="GT166" s="30"/>
      <c r="GU166" s="30"/>
      <c r="GV166" s="30"/>
      <c r="GW166" s="30"/>
      <c r="GX166" s="30"/>
      <c r="GY166" s="30"/>
      <c r="GZ166" s="30"/>
      <c r="HA166" s="30"/>
      <c r="HB166" s="30"/>
      <c r="HC166" s="30"/>
      <c r="HD166" s="30"/>
      <c r="HE166" s="30"/>
      <c r="HF166" s="30"/>
      <c r="HG166" s="30"/>
      <c r="HH166" s="30"/>
      <c r="HI166" s="30"/>
      <c r="HJ166" s="30"/>
      <c r="HK166" s="30"/>
      <c r="HL166" s="30"/>
      <c r="HM166" s="30"/>
      <c r="HN166" s="30"/>
      <c r="HO166" s="30"/>
      <c r="HP166" s="30"/>
      <c r="HQ166" s="30"/>
      <c r="HR166" s="30"/>
      <c r="HS166" s="30"/>
      <c r="HT166" s="30"/>
      <c r="HU166" s="30"/>
      <c r="HV166" s="30"/>
      <c r="HW166" s="30"/>
      <c r="HX166" s="30"/>
      <c r="HY166" s="30"/>
      <c r="HZ166" s="30"/>
      <c r="IA166" s="30"/>
      <c r="IB166" s="30"/>
      <c r="IC166" s="30"/>
      <c r="ID166" s="30"/>
      <c r="IE166" s="30"/>
      <c r="IF166" s="30"/>
      <c r="IG166" s="30"/>
      <c r="IH166" s="30"/>
      <c r="II166" s="30"/>
      <c r="IJ166" s="30"/>
      <c r="IK166" s="30"/>
      <c r="IL166" s="30"/>
      <c r="IM166" s="30"/>
      <c r="IN166" s="30"/>
      <c r="IO166" s="30"/>
      <c r="IP166" s="30"/>
      <c r="IQ166" s="30"/>
      <c r="IR166" s="30"/>
      <c r="IS166" s="30"/>
      <c r="IT166" s="30"/>
      <c r="IU166" s="30"/>
    </row>
    <row r="167" spans="1:255" ht="15.75">
      <c r="A167" s="31" t="s">
        <v>637</v>
      </c>
      <c r="B167" s="31"/>
      <c r="C167" s="487"/>
      <c r="D167" s="30"/>
      <c r="E167" s="30"/>
      <c r="F167" s="30"/>
      <c r="G167" s="30"/>
      <c r="H167" s="30"/>
      <c r="I167" s="30"/>
      <c r="J167" s="30"/>
      <c r="K167" s="30"/>
      <c r="L167" s="30"/>
      <c r="M167" s="30"/>
      <c r="N167" s="30"/>
      <c r="O167" s="30"/>
      <c r="P167" s="30"/>
      <c r="Q167" s="30"/>
      <c r="R167" s="30"/>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30"/>
      <c r="BK167" s="30"/>
      <c r="BL167" s="30"/>
      <c r="BM167" s="30"/>
      <c r="BN167" s="30"/>
      <c r="BO167" s="30"/>
      <c r="BP167" s="30"/>
      <c r="BQ167" s="30"/>
      <c r="BR167" s="30"/>
      <c r="BS167" s="30"/>
      <c r="BT167" s="30"/>
      <c r="BU167" s="30"/>
      <c r="BV167" s="30"/>
      <c r="BW167" s="30"/>
      <c r="BX167" s="30"/>
      <c r="BY167" s="30"/>
      <c r="BZ167" s="30"/>
      <c r="CA167" s="30"/>
      <c r="CB167" s="30"/>
      <c r="CC167" s="30"/>
      <c r="CD167" s="30"/>
      <c r="CE167" s="30"/>
      <c r="CF167" s="30"/>
      <c r="CG167" s="30"/>
      <c r="CH167" s="30"/>
      <c r="CI167" s="30"/>
      <c r="CJ167" s="30"/>
      <c r="CK167" s="30"/>
      <c r="CL167" s="30"/>
      <c r="CM167" s="30"/>
      <c r="CN167" s="30"/>
      <c r="CO167" s="30"/>
      <c r="CP167" s="30"/>
      <c r="CQ167" s="30"/>
      <c r="CR167" s="30"/>
      <c r="CS167" s="30"/>
      <c r="CT167" s="30"/>
      <c r="CU167" s="30"/>
      <c r="CV167" s="30"/>
      <c r="CW167" s="30"/>
      <c r="CX167" s="30"/>
      <c r="CY167" s="30"/>
      <c r="CZ167" s="30"/>
      <c r="DA167" s="30"/>
      <c r="DB167" s="30"/>
      <c r="DC167" s="30"/>
      <c r="DD167" s="30"/>
      <c r="DE167" s="30"/>
      <c r="DF167" s="30"/>
      <c r="DG167" s="30"/>
      <c r="DH167" s="30"/>
      <c r="DI167" s="30"/>
      <c r="DJ167" s="30"/>
      <c r="DK167" s="30"/>
      <c r="DL167" s="30"/>
      <c r="DM167" s="30"/>
      <c r="DN167" s="30"/>
      <c r="DO167" s="30"/>
      <c r="DP167" s="30"/>
      <c r="DQ167" s="30"/>
      <c r="DR167" s="30"/>
      <c r="DS167" s="30"/>
      <c r="DT167" s="30"/>
      <c r="DU167" s="30"/>
      <c r="DV167" s="30"/>
      <c r="DW167" s="30"/>
      <c r="DX167" s="30"/>
      <c r="DY167" s="30"/>
      <c r="DZ167" s="30"/>
      <c r="EA167" s="30"/>
      <c r="EB167" s="30"/>
      <c r="EC167" s="30"/>
      <c r="ED167" s="30"/>
      <c r="EE167" s="30"/>
      <c r="EF167" s="30"/>
      <c r="EG167" s="30"/>
      <c r="EH167" s="30"/>
      <c r="EI167" s="30"/>
      <c r="EJ167" s="30"/>
      <c r="EK167" s="30"/>
      <c r="EL167" s="30"/>
      <c r="EM167" s="30"/>
      <c r="EN167" s="30"/>
      <c r="EO167" s="30"/>
      <c r="EP167" s="30"/>
      <c r="EQ167" s="30"/>
      <c r="ER167" s="30"/>
      <c r="ES167" s="30"/>
      <c r="ET167" s="30"/>
      <c r="EU167" s="30"/>
      <c r="EV167" s="30"/>
      <c r="EW167" s="30"/>
      <c r="EX167" s="30"/>
      <c r="EY167" s="30"/>
      <c r="EZ167" s="30"/>
      <c r="FA167" s="30"/>
      <c r="FB167" s="30"/>
      <c r="FC167" s="30"/>
      <c r="FD167" s="30"/>
      <c r="FE167" s="30"/>
      <c r="FF167" s="30"/>
      <c r="FG167" s="30"/>
      <c r="FH167" s="30"/>
      <c r="FI167" s="30"/>
      <c r="FJ167" s="30"/>
      <c r="FK167" s="30"/>
      <c r="FL167" s="30"/>
      <c r="FM167" s="30"/>
      <c r="FN167" s="30"/>
      <c r="FO167" s="30"/>
      <c r="FP167" s="30"/>
      <c r="FQ167" s="30"/>
      <c r="FR167" s="30"/>
      <c r="FS167" s="30"/>
      <c r="FT167" s="30"/>
      <c r="FU167" s="30"/>
      <c r="FV167" s="30"/>
      <c r="FW167" s="30"/>
      <c r="FX167" s="30"/>
      <c r="FY167" s="30"/>
      <c r="FZ167" s="30"/>
      <c r="GA167" s="30"/>
      <c r="GB167" s="30"/>
      <c r="GC167" s="30"/>
      <c r="GD167" s="30"/>
      <c r="GE167" s="30"/>
      <c r="GF167" s="30"/>
      <c r="GG167" s="30"/>
      <c r="GH167" s="30"/>
      <c r="GI167" s="30"/>
      <c r="GJ167" s="30"/>
      <c r="GK167" s="30"/>
      <c r="GL167" s="30"/>
      <c r="GM167" s="30"/>
      <c r="GN167" s="30"/>
      <c r="GO167" s="30"/>
      <c r="GP167" s="30"/>
      <c r="GQ167" s="30"/>
      <c r="GR167" s="30"/>
      <c r="GS167" s="30"/>
      <c r="GT167" s="30"/>
      <c r="GU167" s="30"/>
      <c r="GV167" s="30"/>
      <c r="GW167" s="30"/>
      <c r="GX167" s="30"/>
      <c r="GY167" s="30"/>
      <c r="GZ167" s="30"/>
      <c r="HA167" s="30"/>
      <c r="HB167" s="30"/>
      <c r="HC167" s="30"/>
      <c r="HD167" s="30"/>
      <c r="HE167" s="30"/>
      <c r="HF167" s="30"/>
      <c r="HG167" s="30"/>
      <c r="HH167" s="30"/>
      <c r="HI167" s="30"/>
      <c r="HJ167" s="30"/>
      <c r="HK167" s="30"/>
      <c r="HL167" s="30"/>
      <c r="HM167" s="30"/>
      <c r="HN167" s="30"/>
      <c r="HO167" s="30"/>
      <c r="HP167" s="30"/>
      <c r="HQ167" s="30"/>
      <c r="HR167" s="30"/>
      <c r="HS167" s="30"/>
      <c r="HT167" s="30"/>
      <c r="HU167" s="30"/>
      <c r="HV167" s="30"/>
      <c r="HW167" s="30"/>
      <c r="HX167" s="30"/>
      <c r="HY167" s="30"/>
      <c r="HZ167" s="30"/>
      <c r="IA167" s="30"/>
      <c r="IB167" s="30"/>
      <c r="IC167" s="30"/>
      <c r="ID167" s="30"/>
      <c r="IE167" s="30"/>
      <c r="IF167" s="30"/>
      <c r="IG167" s="30"/>
      <c r="IH167" s="30"/>
      <c r="II167" s="30"/>
      <c r="IJ167" s="30"/>
      <c r="IK167" s="30"/>
      <c r="IL167" s="30"/>
      <c r="IM167" s="30"/>
      <c r="IN167" s="30"/>
      <c r="IO167" s="30"/>
      <c r="IP167" s="30"/>
      <c r="IQ167" s="30"/>
      <c r="IR167" s="30"/>
      <c r="IS167" s="30"/>
      <c r="IT167" s="30"/>
      <c r="IU167" s="30"/>
    </row>
    <row r="168" spans="1:255" ht="15.75">
      <c r="A168" s="486" t="s">
        <v>2170</v>
      </c>
      <c r="B168" s="30"/>
      <c r="C168" s="316"/>
      <c r="D168" s="30"/>
      <c r="E168" s="30"/>
      <c r="F168" s="30"/>
      <c r="G168" s="30"/>
      <c r="H168" s="30"/>
      <c r="I168" s="30"/>
      <c r="J168" s="30"/>
      <c r="K168" s="30"/>
      <c r="L168" s="30"/>
      <c r="M168" s="30"/>
      <c r="N168" s="30"/>
      <c r="O168" s="30"/>
      <c r="P168" s="30"/>
      <c r="Q168" s="30"/>
      <c r="R168" s="30"/>
      <c r="S168" s="30"/>
      <c r="T168" s="30"/>
      <c r="U168" s="30"/>
      <c r="V168" s="30"/>
      <c r="W168" s="30"/>
      <c r="X168" s="30"/>
      <c r="Y168" s="30"/>
      <c r="Z168" s="30"/>
      <c r="AA168" s="30"/>
      <c r="AB168" s="30"/>
      <c r="AC168" s="30"/>
      <c r="AD168" s="30"/>
      <c r="AE168" s="30"/>
      <c r="AF168" s="30"/>
      <c r="AG168" s="30"/>
      <c r="AH168" s="30"/>
      <c r="AI168" s="30"/>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c r="BJ168" s="30"/>
      <c r="BK168" s="30"/>
      <c r="BL168" s="30"/>
      <c r="BM168" s="30"/>
      <c r="BN168" s="30"/>
      <c r="BO168" s="30"/>
      <c r="BP168" s="30"/>
      <c r="BQ168" s="30"/>
      <c r="BR168" s="30"/>
      <c r="BS168" s="30"/>
      <c r="BT168" s="30"/>
      <c r="BU168" s="30"/>
      <c r="BV168" s="30"/>
      <c r="BW168" s="30"/>
      <c r="BX168" s="30"/>
      <c r="BY168" s="30"/>
      <c r="BZ168" s="30"/>
      <c r="CA168" s="30"/>
      <c r="CB168" s="30"/>
      <c r="CC168" s="30"/>
      <c r="CD168" s="30"/>
      <c r="CE168" s="30"/>
      <c r="CF168" s="30"/>
      <c r="CG168" s="30"/>
      <c r="CH168" s="30"/>
      <c r="CI168" s="30"/>
      <c r="CJ168" s="30"/>
      <c r="CK168" s="30"/>
      <c r="CL168" s="30"/>
      <c r="CM168" s="30"/>
      <c r="CN168" s="30"/>
      <c r="CO168" s="30"/>
      <c r="CP168" s="30"/>
      <c r="CQ168" s="30"/>
      <c r="CR168" s="30"/>
      <c r="CS168" s="30"/>
      <c r="CT168" s="30"/>
      <c r="CU168" s="30"/>
      <c r="CV168" s="30"/>
      <c r="CW168" s="30"/>
      <c r="CX168" s="30"/>
      <c r="CY168" s="30"/>
      <c r="CZ168" s="30"/>
      <c r="DA168" s="30"/>
      <c r="DB168" s="30"/>
      <c r="DC168" s="30"/>
      <c r="DD168" s="30"/>
      <c r="DE168" s="30"/>
      <c r="DF168" s="30"/>
      <c r="DG168" s="30"/>
      <c r="DH168" s="30"/>
      <c r="DI168" s="30"/>
      <c r="DJ168" s="30"/>
      <c r="DK168" s="30"/>
      <c r="DL168" s="30"/>
      <c r="DM168" s="30"/>
      <c r="DN168" s="30"/>
      <c r="DO168" s="30"/>
      <c r="DP168" s="30"/>
      <c r="DQ168" s="30"/>
      <c r="DR168" s="30"/>
      <c r="DS168" s="30"/>
      <c r="DT168" s="30"/>
      <c r="DU168" s="30"/>
      <c r="DV168" s="30"/>
      <c r="DW168" s="30"/>
      <c r="DX168" s="30"/>
      <c r="DY168" s="30"/>
      <c r="DZ168" s="30"/>
      <c r="EA168" s="30"/>
      <c r="EB168" s="30"/>
      <c r="EC168" s="30"/>
      <c r="ED168" s="30"/>
      <c r="EE168" s="30"/>
      <c r="EF168" s="30"/>
      <c r="EG168" s="30"/>
      <c r="EH168" s="30"/>
      <c r="EI168" s="30"/>
      <c r="EJ168" s="30"/>
      <c r="EK168" s="30"/>
      <c r="EL168" s="30"/>
      <c r="EM168" s="30"/>
      <c r="EN168" s="30"/>
      <c r="EO168" s="30"/>
      <c r="EP168" s="30"/>
      <c r="EQ168" s="30"/>
      <c r="ER168" s="30"/>
      <c r="ES168" s="30"/>
      <c r="ET168" s="30"/>
      <c r="EU168" s="30"/>
      <c r="EV168" s="30"/>
      <c r="EW168" s="30"/>
      <c r="EX168" s="30"/>
      <c r="EY168" s="30"/>
      <c r="EZ168" s="30"/>
      <c r="FA168" s="30"/>
      <c r="FB168" s="30"/>
      <c r="FC168" s="30"/>
      <c r="FD168" s="30"/>
      <c r="FE168" s="30"/>
      <c r="FF168" s="30"/>
      <c r="FG168" s="30"/>
      <c r="FH168" s="30"/>
      <c r="FI168" s="30"/>
      <c r="FJ168" s="30"/>
      <c r="FK168" s="30"/>
      <c r="FL168" s="30"/>
      <c r="FM168" s="30"/>
      <c r="FN168" s="30"/>
      <c r="FO168" s="30"/>
      <c r="FP168" s="30"/>
      <c r="FQ168" s="30"/>
      <c r="FR168" s="30"/>
      <c r="FS168" s="30"/>
      <c r="FT168" s="30"/>
      <c r="FU168" s="30"/>
      <c r="FV168" s="30"/>
      <c r="FW168" s="30"/>
      <c r="FX168" s="30"/>
      <c r="FY168" s="30"/>
      <c r="FZ168" s="30"/>
      <c r="GA168" s="30"/>
      <c r="GB168" s="30"/>
      <c r="GC168" s="30"/>
      <c r="GD168" s="30"/>
      <c r="GE168" s="30"/>
      <c r="GF168" s="30"/>
      <c r="GG168" s="30"/>
      <c r="GH168" s="30"/>
      <c r="GI168" s="30"/>
      <c r="GJ168" s="30"/>
      <c r="GK168" s="30"/>
      <c r="GL168" s="30"/>
      <c r="GM168" s="30"/>
      <c r="GN168" s="30"/>
      <c r="GO168" s="30"/>
      <c r="GP168" s="30"/>
      <c r="GQ168" s="30"/>
      <c r="GR168" s="30"/>
      <c r="GS168" s="30"/>
      <c r="GT168" s="30"/>
      <c r="GU168" s="30"/>
      <c r="GV168" s="30"/>
      <c r="GW168" s="30"/>
      <c r="GX168" s="30"/>
      <c r="GY168" s="30"/>
      <c r="GZ168" s="30"/>
      <c r="HA168" s="30"/>
      <c r="HB168" s="30"/>
      <c r="HC168" s="30"/>
      <c r="HD168" s="30"/>
      <c r="HE168" s="30"/>
      <c r="HF168" s="30"/>
      <c r="HG168" s="30"/>
      <c r="HH168" s="30"/>
      <c r="HI168" s="30"/>
      <c r="HJ168" s="30"/>
      <c r="HK168" s="30"/>
      <c r="HL168" s="30"/>
      <c r="HM168" s="30"/>
      <c r="HN168" s="30"/>
      <c r="HO168" s="30"/>
      <c r="HP168" s="30"/>
      <c r="HQ168" s="30"/>
      <c r="HR168" s="30"/>
      <c r="HS168" s="30"/>
      <c r="HT168" s="30"/>
      <c r="HU168" s="30"/>
      <c r="HV168" s="30"/>
      <c r="HW168" s="30"/>
      <c r="HX168" s="30"/>
      <c r="HY168" s="30"/>
      <c r="HZ168" s="30"/>
      <c r="IA168" s="30"/>
      <c r="IB168" s="30"/>
      <c r="IC168" s="30"/>
      <c r="ID168" s="30"/>
      <c r="IE168" s="30"/>
      <c r="IF168" s="30"/>
      <c r="IG168" s="30"/>
      <c r="IH168" s="30"/>
      <c r="II168" s="30"/>
      <c r="IJ168" s="30"/>
      <c r="IK168" s="30"/>
      <c r="IL168" s="30"/>
      <c r="IM168" s="30"/>
      <c r="IN168" s="30"/>
      <c r="IO168" s="30"/>
      <c r="IP168" s="30"/>
      <c r="IQ168" s="30"/>
      <c r="IR168" s="30"/>
      <c r="IS168" s="30"/>
      <c r="IT168" s="30"/>
      <c r="IU168" s="30"/>
    </row>
    <row r="169" spans="1:255">
      <c r="A169" s="30" t="s">
        <v>487</v>
      </c>
      <c r="B169" s="30" t="s">
        <v>638</v>
      </c>
      <c r="C169" s="2331">
        <f>'94'!D59</f>
        <v>44745032.480000012</v>
      </c>
      <c r="D169" s="316"/>
      <c r="E169" s="30"/>
      <c r="F169" s="30"/>
      <c r="G169" s="30"/>
      <c r="H169" s="30"/>
      <c r="I169" s="30"/>
      <c r="J169" s="30"/>
      <c r="K169" s="30"/>
      <c r="L169" s="30"/>
      <c r="M169" s="30"/>
      <c r="N169" s="30"/>
      <c r="O169" s="30"/>
      <c r="P169" s="30"/>
      <c r="Q169" s="30"/>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c r="BJ169" s="30"/>
      <c r="BK169" s="30"/>
      <c r="BL169" s="30"/>
      <c r="BM169" s="30"/>
      <c r="BN169" s="30"/>
      <c r="BO169" s="30"/>
      <c r="BP169" s="30"/>
      <c r="BQ169" s="30"/>
      <c r="BR169" s="30"/>
      <c r="BS169" s="30"/>
      <c r="BT169" s="30"/>
      <c r="BU169" s="30"/>
      <c r="BV169" s="30"/>
      <c r="BW169" s="30"/>
      <c r="BX169" s="30"/>
      <c r="BY169" s="30"/>
      <c r="BZ169" s="30"/>
      <c r="CA169" s="30"/>
      <c r="CB169" s="30"/>
      <c r="CC169" s="30"/>
      <c r="CD169" s="30"/>
      <c r="CE169" s="30"/>
      <c r="CF169" s="30"/>
      <c r="CG169" s="30"/>
      <c r="CH169" s="30"/>
      <c r="CI169" s="30"/>
      <c r="CJ169" s="30"/>
      <c r="CK169" s="30"/>
      <c r="CL169" s="30"/>
      <c r="CM169" s="30"/>
      <c r="CN169" s="30"/>
      <c r="CO169" s="30"/>
      <c r="CP169" s="30"/>
      <c r="CQ169" s="30"/>
      <c r="CR169" s="30"/>
      <c r="CS169" s="30"/>
      <c r="CT169" s="30"/>
      <c r="CU169" s="30"/>
      <c r="CV169" s="30"/>
      <c r="CW169" s="30"/>
      <c r="CX169" s="30"/>
      <c r="CY169" s="30"/>
      <c r="CZ169" s="30"/>
      <c r="DA169" s="30"/>
      <c r="DB169" s="30"/>
      <c r="DC169" s="30"/>
      <c r="DD169" s="30"/>
      <c r="DE169" s="30"/>
      <c r="DF169" s="30"/>
      <c r="DG169" s="30"/>
      <c r="DH169" s="30"/>
      <c r="DI169" s="30"/>
      <c r="DJ169" s="30"/>
      <c r="DK169" s="30"/>
      <c r="DL169" s="30"/>
      <c r="DM169" s="30"/>
      <c r="DN169" s="30"/>
      <c r="DO169" s="30"/>
      <c r="DP169" s="30"/>
      <c r="DQ169" s="30"/>
      <c r="DR169" s="30"/>
      <c r="DS169" s="30"/>
      <c r="DT169" s="30"/>
      <c r="DU169" s="30"/>
      <c r="DV169" s="30"/>
      <c r="DW169" s="30"/>
      <c r="DX169" s="30"/>
      <c r="DY169" s="30"/>
      <c r="DZ169" s="30"/>
      <c r="EA169" s="30"/>
      <c r="EB169" s="30"/>
      <c r="EC169" s="30"/>
      <c r="ED169" s="30"/>
      <c r="EE169" s="30"/>
      <c r="EF169" s="30"/>
      <c r="EG169" s="30"/>
      <c r="EH169" s="30"/>
      <c r="EI169" s="30"/>
      <c r="EJ169" s="30"/>
      <c r="EK169" s="30"/>
      <c r="EL169" s="30"/>
      <c r="EM169" s="30"/>
      <c r="EN169" s="30"/>
      <c r="EO169" s="30"/>
      <c r="EP169" s="30"/>
      <c r="EQ169" s="30"/>
      <c r="ER169" s="30"/>
      <c r="ES169" s="30"/>
      <c r="ET169" s="30"/>
      <c r="EU169" s="30"/>
      <c r="EV169" s="30"/>
      <c r="EW169" s="30"/>
      <c r="EX169" s="30"/>
      <c r="EY169" s="30"/>
      <c r="EZ169" s="30"/>
      <c r="FA169" s="30"/>
      <c r="FB169" s="30"/>
      <c r="FC169" s="30"/>
      <c r="FD169" s="30"/>
      <c r="FE169" s="30"/>
      <c r="FF169" s="30"/>
      <c r="FG169" s="30"/>
      <c r="FH169" s="30"/>
      <c r="FI169" s="30"/>
      <c r="FJ169" s="30"/>
      <c r="FK169" s="30"/>
      <c r="FL169" s="30"/>
      <c r="FM169" s="30"/>
      <c r="FN169" s="30"/>
      <c r="FO169" s="30"/>
      <c r="FP169" s="30"/>
      <c r="FQ169" s="30"/>
      <c r="FR169" s="30"/>
      <c r="FS169" s="30"/>
      <c r="FT169" s="30"/>
      <c r="FU169" s="30"/>
      <c r="FV169" s="30"/>
      <c r="FW169" s="30"/>
      <c r="FX169" s="30"/>
      <c r="FY169" s="30"/>
      <c r="FZ169" s="30"/>
      <c r="GA169" s="30"/>
      <c r="GB169" s="30"/>
      <c r="GC169" s="30"/>
      <c r="GD169" s="30"/>
      <c r="GE169" s="30"/>
      <c r="GF169" s="30"/>
      <c r="GG169" s="30"/>
      <c r="GH169" s="30"/>
      <c r="GI169" s="30"/>
      <c r="GJ169" s="30"/>
      <c r="GK169" s="30"/>
      <c r="GL169" s="30"/>
      <c r="GM169" s="30"/>
      <c r="GN169" s="30"/>
      <c r="GO169" s="30"/>
      <c r="GP169" s="30"/>
      <c r="GQ169" s="30"/>
      <c r="GR169" s="30"/>
      <c r="GS169" s="30"/>
      <c r="GT169" s="30"/>
      <c r="GU169" s="30"/>
      <c r="GV169" s="30"/>
      <c r="GW169" s="30"/>
      <c r="GX169" s="30"/>
      <c r="GY169" s="30"/>
      <c r="GZ169" s="30"/>
      <c r="HA169" s="30"/>
      <c r="HB169" s="30"/>
      <c r="HC169" s="30"/>
      <c r="HD169" s="30"/>
      <c r="HE169" s="30"/>
      <c r="HF169" s="30"/>
      <c r="HG169" s="30"/>
      <c r="HH169" s="30"/>
      <c r="HI169" s="30"/>
      <c r="HJ169" s="30"/>
      <c r="HK169" s="30"/>
      <c r="HL169" s="30"/>
      <c r="HM169" s="30"/>
      <c r="HN169" s="30"/>
      <c r="HO169" s="30"/>
      <c r="HP169" s="30"/>
      <c r="HQ169" s="30"/>
      <c r="HR169" s="30"/>
      <c r="HS169" s="30"/>
      <c r="HT169" s="30"/>
      <c r="HU169" s="30"/>
      <c r="HV169" s="30"/>
      <c r="HW169" s="30"/>
      <c r="HX169" s="30"/>
      <c r="HY169" s="30"/>
      <c r="HZ169" s="30"/>
      <c r="IA169" s="30"/>
      <c r="IB169" s="30"/>
      <c r="IC169" s="30"/>
      <c r="ID169" s="30"/>
      <c r="IE169" s="30"/>
      <c r="IF169" s="30"/>
      <c r="IG169" s="30"/>
      <c r="IH169" s="30"/>
      <c r="II169" s="30"/>
      <c r="IJ169" s="30"/>
      <c r="IK169" s="30"/>
      <c r="IL169" s="30"/>
      <c r="IM169" s="30"/>
      <c r="IN169" s="30"/>
      <c r="IO169" s="30"/>
      <c r="IP169" s="30"/>
      <c r="IQ169" s="30"/>
      <c r="IR169" s="30"/>
      <c r="IS169" s="30"/>
      <c r="IT169" s="30"/>
      <c r="IU169" s="30"/>
    </row>
    <row r="170" spans="1:255">
      <c r="A170" s="30" t="s">
        <v>639</v>
      </c>
      <c r="B170" s="30" t="s">
        <v>640</v>
      </c>
      <c r="C170" s="316">
        <f>'7277'!D320</f>
        <v>41270141.573672071</v>
      </c>
      <c r="D170" s="316"/>
      <c r="E170" s="30"/>
      <c r="F170" s="30"/>
      <c r="G170" s="30"/>
      <c r="H170" s="30"/>
      <c r="I170" s="30"/>
      <c r="J170" s="30"/>
      <c r="K170" s="30"/>
      <c r="L170" s="30"/>
      <c r="M170" s="30"/>
      <c r="N170" s="30"/>
      <c r="O170" s="30"/>
      <c r="P170" s="30"/>
      <c r="Q170" s="30"/>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c r="BJ170" s="30"/>
      <c r="BK170" s="30"/>
      <c r="BL170" s="30"/>
      <c r="BM170" s="30"/>
      <c r="BN170" s="30"/>
      <c r="BO170" s="30"/>
      <c r="BP170" s="30"/>
      <c r="BQ170" s="30"/>
      <c r="BR170" s="30"/>
      <c r="BS170" s="30"/>
      <c r="BT170" s="30"/>
      <c r="BU170" s="30"/>
      <c r="BV170" s="30"/>
      <c r="BW170" s="30"/>
      <c r="BX170" s="30"/>
      <c r="BY170" s="30"/>
      <c r="BZ170" s="30"/>
      <c r="CA170" s="30"/>
      <c r="CB170" s="30"/>
      <c r="CC170" s="30"/>
      <c r="CD170" s="30"/>
      <c r="CE170" s="30"/>
      <c r="CF170" s="30"/>
      <c r="CG170" s="30"/>
      <c r="CH170" s="30"/>
      <c r="CI170" s="30"/>
      <c r="CJ170" s="30"/>
      <c r="CK170" s="30"/>
      <c r="CL170" s="30"/>
      <c r="CM170" s="30"/>
      <c r="CN170" s="30"/>
      <c r="CO170" s="30"/>
      <c r="CP170" s="30"/>
      <c r="CQ170" s="30"/>
      <c r="CR170" s="30"/>
      <c r="CS170" s="30"/>
      <c r="CT170" s="30"/>
      <c r="CU170" s="30"/>
      <c r="CV170" s="30"/>
      <c r="CW170" s="30"/>
      <c r="CX170" s="30"/>
      <c r="CY170" s="30"/>
      <c r="CZ170" s="30"/>
      <c r="DA170" s="30"/>
      <c r="DB170" s="30"/>
      <c r="DC170" s="30"/>
      <c r="DD170" s="30"/>
      <c r="DE170" s="30"/>
      <c r="DF170" s="30"/>
      <c r="DG170" s="30"/>
      <c r="DH170" s="30"/>
      <c r="DI170" s="30"/>
      <c r="DJ170" s="30"/>
      <c r="DK170" s="30"/>
      <c r="DL170" s="30"/>
      <c r="DM170" s="30"/>
      <c r="DN170" s="30"/>
      <c r="DO170" s="30"/>
      <c r="DP170" s="30"/>
      <c r="DQ170" s="30"/>
      <c r="DR170" s="30"/>
      <c r="DS170" s="30"/>
      <c r="DT170" s="30"/>
      <c r="DU170" s="30"/>
      <c r="DV170" s="30"/>
      <c r="DW170" s="30"/>
      <c r="DX170" s="30"/>
      <c r="DY170" s="30"/>
      <c r="DZ170" s="30"/>
      <c r="EA170" s="30"/>
      <c r="EB170" s="30"/>
      <c r="EC170" s="30"/>
      <c r="ED170" s="30"/>
      <c r="EE170" s="30"/>
      <c r="EF170" s="30"/>
      <c r="EG170" s="30"/>
      <c r="EH170" s="30"/>
      <c r="EI170" s="30"/>
      <c r="EJ170" s="30"/>
      <c r="EK170" s="30"/>
      <c r="EL170" s="30"/>
      <c r="EM170" s="30"/>
      <c r="EN170" s="30"/>
      <c r="EO170" s="30"/>
      <c r="EP170" s="30"/>
      <c r="EQ170" s="30"/>
      <c r="ER170" s="30"/>
      <c r="ES170" s="30"/>
      <c r="ET170" s="30"/>
      <c r="EU170" s="30"/>
      <c r="EV170" s="30"/>
      <c r="EW170" s="30"/>
      <c r="EX170" s="30"/>
      <c r="EY170" s="30"/>
      <c r="EZ170" s="30"/>
      <c r="FA170" s="30"/>
      <c r="FB170" s="30"/>
      <c r="FC170" s="30"/>
      <c r="FD170" s="30"/>
      <c r="FE170" s="30"/>
      <c r="FF170" s="30"/>
      <c r="FG170" s="30"/>
      <c r="FH170" s="30"/>
      <c r="FI170" s="30"/>
      <c r="FJ170" s="30"/>
      <c r="FK170" s="30"/>
      <c r="FL170" s="30"/>
      <c r="FM170" s="30"/>
      <c r="FN170" s="30"/>
      <c r="FO170" s="30"/>
      <c r="FP170" s="30"/>
      <c r="FQ170" s="30"/>
      <c r="FR170" s="30"/>
      <c r="FS170" s="30"/>
      <c r="FT170" s="30"/>
      <c r="FU170" s="30"/>
      <c r="FV170" s="30"/>
      <c r="FW170" s="30"/>
      <c r="FX170" s="30"/>
      <c r="FY170" s="30"/>
      <c r="FZ170" s="30"/>
      <c r="GA170" s="30"/>
      <c r="GB170" s="30"/>
      <c r="GC170" s="30"/>
      <c r="GD170" s="30"/>
      <c r="GE170" s="30"/>
      <c r="GF170" s="30"/>
      <c r="GG170" s="30"/>
      <c r="GH170" s="30"/>
      <c r="GI170" s="30"/>
      <c r="GJ170" s="30"/>
      <c r="GK170" s="30"/>
      <c r="GL170" s="30"/>
      <c r="GM170" s="30"/>
      <c r="GN170" s="30"/>
      <c r="GO170" s="30"/>
      <c r="GP170" s="30"/>
      <c r="GQ170" s="30"/>
      <c r="GR170" s="30"/>
      <c r="GS170" s="30"/>
      <c r="GT170" s="30"/>
      <c r="GU170" s="30"/>
      <c r="GV170" s="30"/>
      <c r="GW170" s="30"/>
      <c r="GX170" s="30"/>
      <c r="GY170" s="30"/>
      <c r="GZ170" s="30"/>
      <c r="HA170" s="30"/>
      <c r="HB170" s="30"/>
      <c r="HC170" s="30"/>
      <c r="HD170" s="30"/>
      <c r="HE170" s="30"/>
      <c r="HF170" s="30"/>
      <c r="HG170" s="30"/>
      <c r="HH170" s="30"/>
      <c r="HI170" s="30"/>
      <c r="HJ170" s="30"/>
      <c r="HK170" s="30"/>
      <c r="HL170" s="30"/>
      <c r="HM170" s="30"/>
      <c r="HN170" s="30"/>
      <c r="HO170" s="30"/>
      <c r="HP170" s="30"/>
      <c r="HQ170" s="30"/>
      <c r="HR170" s="30"/>
      <c r="HS170" s="30"/>
      <c r="HT170" s="30"/>
      <c r="HU170" s="30"/>
      <c r="HV170" s="30"/>
      <c r="HW170" s="30"/>
      <c r="HX170" s="30"/>
      <c r="HY170" s="30"/>
      <c r="HZ170" s="30"/>
      <c r="IA170" s="30"/>
      <c r="IB170" s="30"/>
      <c r="IC170" s="30"/>
      <c r="ID170" s="30"/>
      <c r="IE170" s="30"/>
      <c r="IF170" s="30"/>
      <c r="IG170" s="30"/>
      <c r="IH170" s="30"/>
      <c r="II170" s="30"/>
      <c r="IJ170" s="30"/>
      <c r="IK170" s="30"/>
      <c r="IL170" s="30"/>
      <c r="IM170" s="30"/>
      <c r="IN170" s="30"/>
      <c r="IO170" s="30"/>
      <c r="IP170" s="30"/>
      <c r="IQ170" s="30"/>
      <c r="IR170" s="30"/>
      <c r="IS170" s="30"/>
      <c r="IT170" s="30"/>
      <c r="IU170" s="30"/>
    </row>
    <row r="171" spans="1:255">
      <c r="A171" s="30" t="s">
        <v>641</v>
      </c>
      <c r="B171" s="30" t="s">
        <v>480</v>
      </c>
      <c r="C171" s="316">
        <f>SUM(C169:C170)</f>
        <v>86015174.053672075</v>
      </c>
      <c r="D171" s="316"/>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c r="BJ171" s="30"/>
      <c r="BK171" s="30"/>
      <c r="BL171" s="30"/>
      <c r="BM171" s="30"/>
      <c r="BN171" s="30"/>
      <c r="BO171" s="30"/>
      <c r="BP171" s="30"/>
      <c r="BQ171" s="30"/>
      <c r="BR171" s="30"/>
      <c r="BS171" s="30"/>
      <c r="BT171" s="30"/>
      <c r="BU171" s="30"/>
      <c r="BV171" s="30"/>
      <c r="BW171" s="30"/>
      <c r="BX171" s="30"/>
      <c r="BY171" s="30"/>
      <c r="BZ171" s="30"/>
      <c r="CA171" s="30"/>
      <c r="CB171" s="30"/>
      <c r="CC171" s="30"/>
      <c r="CD171" s="30"/>
      <c r="CE171" s="30"/>
      <c r="CF171" s="30"/>
      <c r="CG171" s="30"/>
      <c r="CH171" s="30"/>
      <c r="CI171" s="30"/>
      <c r="CJ171" s="30"/>
      <c r="CK171" s="30"/>
      <c r="CL171" s="30"/>
      <c r="CM171" s="30"/>
      <c r="CN171" s="30"/>
      <c r="CO171" s="30"/>
      <c r="CP171" s="30"/>
      <c r="CQ171" s="30"/>
      <c r="CR171" s="30"/>
      <c r="CS171" s="30"/>
      <c r="CT171" s="30"/>
      <c r="CU171" s="30"/>
      <c r="CV171" s="30"/>
      <c r="CW171" s="30"/>
      <c r="CX171" s="30"/>
      <c r="CY171" s="30"/>
      <c r="CZ171" s="30"/>
      <c r="DA171" s="30"/>
      <c r="DB171" s="30"/>
      <c r="DC171" s="30"/>
      <c r="DD171" s="30"/>
      <c r="DE171" s="30"/>
      <c r="DF171" s="30"/>
      <c r="DG171" s="30"/>
      <c r="DH171" s="30"/>
      <c r="DI171" s="30"/>
      <c r="DJ171" s="30"/>
      <c r="DK171" s="30"/>
      <c r="DL171" s="30"/>
      <c r="DM171" s="30"/>
      <c r="DN171" s="30"/>
      <c r="DO171" s="30"/>
      <c r="DP171" s="30"/>
      <c r="DQ171" s="30"/>
      <c r="DR171" s="30"/>
      <c r="DS171" s="30"/>
      <c r="DT171" s="30"/>
      <c r="DU171" s="30"/>
      <c r="DV171" s="30"/>
      <c r="DW171" s="30"/>
      <c r="DX171" s="30"/>
      <c r="DY171" s="30"/>
      <c r="DZ171" s="30"/>
      <c r="EA171" s="30"/>
      <c r="EB171" s="30"/>
      <c r="EC171" s="30"/>
      <c r="ED171" s="30"/>
      <c r="EE171" s="30"/>
      <c r="EF171" s="30"/>
      <c r="EG171" s="30"/>
      <c r="EH171" s="30"/>
      <c r="EI171" s="30"/>
      <c r="EJ171" s="30"/>
      <c r="EK171" s="30"/>
      <c r="EL171" s="30"/>
      <c r="EM171" s="30"/>
      <c r="EN171" s="30"/>
      <c r="EO171" s="30"/>
      <c r="EP171" s="30"/>
      <c r="EQ171" s="30"/>
      <c r="ER171" s="30"/>
      <c r="ES171" s="30"/>
      <c r="ET171" s="30"/>
      <c r="EU171" s="30"/>
      <c r="EV171" s="30"/>
      <c r="EW171" s="30"/>
      <c r="EX171" s="30"/>
      <c r="EY171" s="30"/>
      <c r="EZ171" s="30"/>
      <c r="FA171" s="30"/>
      <c r="FB171" s="30"/>
      <c r="FC171" s="30"/>
      <c r="FD171" s="30"/>
      <c r="FE171" s="30"/>
      <c r="FF171" s="30"/>
      <c r="FG171" s="30"/>
      <c r="FH171" s="30"/>
      <c r="FI171" s="30"/>
      <c r="FJ171" s="30"/>
      <c r="FK171" s="30"/>
      <c r="FL171" s="30"/>
      <c r="FM171" s="30"/>
      <c r="FN171" s="30"/>
      <c r="FO171" s="30"/>
      <c r="FP171" s="30"/>
      <c r="FQ171" s="30"/>
      <c r="FR171" s="30"/>
      <c r="FS171" s="30"/>
      <c r="FT171" s="30"/>
      <c r="FU171" s="30"/>
      <c r="FV171" s="30"/>
      <c r="FW171" s="30"/>
      <c r="FX171" s="30"/>
      <c r="FY171" s="30"/>
      <c r="FZ171" s="30"/>
      <c r="GA171" s="30"/>
      <c r="GB171" s="30"/>
      <c r="GC171" s="30"/>
      <c r="GD171" s="30"/>
      <c r="GE171" s="30"/>
      <c r="GF171" s="30"/>
      <c r="GG171" s="30"/>
      <c r="GH171" s="30"/>
      <c r="GI171" s="30"/>
      <c r="GJ171" s="30"/>
      <c r="GK171" s="30"/>
      <c r="GL171" s="30"/>
      <c r="GM171" s="30"/>
      <c r="GN171" s="30"/>
      <c r="GO171" s="30"/>
      <c r="GP171" s="30"/>
      <c r="GQ171" s="30"/>
      <c r="GR171" s="30"/>
      <c r="GS171" s="30"/>
      <c r="GT171" s="30"/>
      <c r="GU171" s="30"/>
      <c r="GV171" s="30"/>
      <c r="GW171" s="30"/>
      <c r="GX171" s="30"/>
      <c r="GY171" s="30"/>
      <c r="GZ171" s="30"/>
      <c r="HA171" s="30"/>
      <c r="HB171" s="30"/>
      <c r="HC171" s="30"/>
      <c r="HD171" s="30"/>
      <c r="HE171" s="30"/>
      <c r="HF171" s="30"/>
      <c r="HG171" s="30"/>
      <c r="HH171" s="30"/>
      <c r="HI171" s="30"/>
      <c r="HJ171" s="30"/>
      <c r="HK171" s="30"/>
      <c r="HL171" s="30"/>
      <c r="HM171" s="30"/>
      <c r="HN171" s="30"/>
      <c r="HO171" s="30"/>
      <c r="HP171" s="30"/>
      <c r="HQ171" s="30"/>
      <c r="HR171" s="30"/>
      <c r="HS171" s="30"/>
      <c r="HT171" s="30"/>
      <c r="HU171" s="30"/>
      <c r="HV171" s="30"/>
      <c r="HW171" s="30"/>
      <c r="HX171" s="30"/>
      <c r="HY171" s="30"/>
      <c r="HZ171" s="30"/>
      <c r="IA171" s="30"/>
      <c r="IB171" s="30"/>
      <c r="IC171" s="30"/>
      <c r="ID171" s="30"/>
      <c r="IE171" s="30"/>
      <c r="IF171" s="30"/>
      <c r="IG171" s="30"/>
      <c r="IH171" s="30"/>
      <c r="II171" s="30"/>
      <c r="IJ171" s="30"/>
      <c r="IK171" s="30"/>
      <c r="IL171" s="30"/>
      <c r="IM171" s="30"/>
      <c r="IN171" s="30"/>
      <c r="IO171" s="30"/>
      <c r="IP171" s="30"/>
      <c r="IQ171" s="30"/>
      <c r="IR171" s="30"/>
      <c r="IS171" s="30"/>
      <c r="IT171" s="30"/>
      <c r="IU171" s="30"/>
    </row>
    <row r="172" spans="1:255">
      <c r="A172" s="30"/>
      <c r="B172" s="30"/>
      <c r="C172" s="316"/>
      <c r="D172" s="30"/>
      <c r="E172" s="30"/>
      <c r="F172" s="30"/>
      <c r="G172" s="30"/>
      <c r="H172" s="30"/>
      <c r="I172" s="30"/>
      <c r="J172" s="30"/>
      <c r="K172" s="30"/>
      <c r="L172" s="30"/>
      <c r="M172" s="30"/>
      <c r="N172" s="30"/>
      <c r="O172" s="30"/>
      <c r="P172" s="30"/>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30"/>
      <c r="BL172" s="30"/>
      <c r="BM172" s="30"/>
      <c r="BN172" s="30"/>
      <c r="BO172" s="30"/>
      <c r="BP172" s="30"/>
      <c r="BQ172" s="30"/>
      <c r="BR172" s="30"/>
      <c r="BS172" s="30"/>
      <c r="BT172" s="30"/>
      <c r="BU172" s="30"/>
      <c r="BV172" s="30"/>
      <c r="BW172" s="30"/>
      <c r="BX172" s="30"/>
      <c r="BY172" s="30"/>
      <c r="BZ172" s="30"/>
      <c r="CA172" s="30"/>
      <c r="CB172" s="30"/>
      <c r="CC172" s="30"/>
      <c r="CD172" s="30"/>
      <c r="CE172" s="30"/>
      <c r="CF172" s="30"/>
      <c r="CG172" s="30"/>
      <c r="CH172" s="30"/>
      <c r="CI172" s="30"/>
      <c r="CJ172" s="30"/>
      <c r="CK172" s="30"/>
      <c r="CL172" s="30"/>
      <c r="CM172" s="30"/>
      <c r="CN172" s="30"/>
      <c r="CO172" s="30"/>
      <c r="CP172" s="30"/>
      <c r="CQ172" s="30"/>
      <c r="CR172" s="30"/>
      <c r="CS172" s="30"/>
      <c r="CT172" s="30"/>
      <c r="CU172" s="30"/>
      <c r="CV172" s="30"/>
      <c r="CW172" s="30"/>
      <c r="CX172" s="30"/>
      <c r="CY172" s="30"/>
      <c r="CZ172" s="30"/>
      <c r="DA172" s="30"/>
      <c r="DB172" s="30"/>
      <c r="DC172" s="30"/>
      <c r="DD172" s="30"/>
      <c r="DE172" s="30"/>
      <c r="DF172" s="30"/>
      <c r="DG172" s="30"/>
      <c r="DH172" s="30"/>
      <c r="DI172" s="30"/>
      <c r="DJ172" s="30"/>
      <c r="DK172" s="30"/>
      <c r="DL172" s="30"/>
      <c r="DM172" s="30"/>
      <c r="DN172" s="30"/>
      <c r="DO172" s="30"/>
      <c r="DP172" s="30"/>
      <c r="DQ172" s="30"/>
      <c r="DR172" s="30"/>
      <c r="DS172" s="30"/>
      <c r="DT172" s="30"/>
      <c r="DU172" s="30"/>
      <c r="DV172" s="30"/>
      <c r="DW172" s="30"/>
      <c r="DX172" s="30"/>
      <c r="DY172" s="30"/>
      <c r="DZ172" s="30"/>
      <c r="EA172" s="30"/>
      <c r="EB172" s="30"/>
      <c r="EC172" s="30"/>
      <c r="ED172" s="30"/>
      <c r="EE172" s="30"/>
      <c r="EF172" s="30"/>
      <c r="EG172" s="30"/>
      <c r="EH172" s="30"/>
      <c r="EI172" s="30"/>
      <c r="EJ172" s="30"/>
      <c r="EK172" s="30"/>
      <c r="EL172" s="30"/>
      <c r="EM172" s="30"/>
      <c r="EN172" s="30"/>
      <c r="EO172" s="30"/>
      <c r="EP172" s="30"/>
      <c r="EQ172" s="30"/>
      <c r="ER172" s="30"/>
      <c r="ES172" s="30"/>
      <c r="ET172" s="30"/>
      <c r="EU172" s="30"/>
      <c r="EV172" s="30"/>
      <c r="EW172" s="30"/>
      <c r="EX172" s="30"/>
      <c r="EY172" s="30"/>
      <c r="EZ172" s="30"/>
      <c r="FA172" s="30"/>
      <c r="FB172" s="30"/>
      <c r="FC172" s="30"/>
      <c r="FD172" s="30"/>
      <c r="FE172" s="30"/>
      <c r="FF172" s="30"/>
      <c r="FG172" s="30"/>
      <c r="FH172" s="30"/>
      <c r="FI172" s="30"/>
      <c r="FJ172" s="30"/>
      <c r="FK172" s="30"/>
      <c r="FL172" s="30"/>
      <c r="FM172" s="30"/>
      <c r="FN172" s="30"/>
      <c r="FO172" s="30"/>
      <c r="FP172" s="30"/>
      <c r="FQ172" s="30"/>
      <c r="FR172" s="30"/>
      <c r="FS172" s="30"/>
      <c r="FT172" s="30"/>
      <c r="FU172" s="30"/>
      <c r="FV172" s="30"/>
      <c r="FW172" s="30"/>
      <c r="FX172" s="30"/>
      <c r="FY172" s="30"/>
      <c r="FZ172" s="30"/>
      <c r="GA172" s="30"/>
      <c r="GB172" s="30"/>
      <c r="GC172" s="30"/>
      <c r="GD172" s="30"/>
      <c r="GE172" s="30"/>
      <c r="GF172" s="30"/>
      <c r="GG172" s="30"/>
      <c r="GH172" s="30"/>
      <c r="GI172" s="30"/>
      <c r="GJ172" s="30"/>
      <c r="GK172" s="30"/>
      <c r="GL172" s="30"/>
      <c r="GM172" s="30"/>
      <c r="GN172" s="30"/>
      <c r="GO172" s="30"/>
      <c r="GP172" s="30"/>
      <c r="GQ172" s="30"/>
      <c r="GR172" s="30"/>
      <c r="GS172" s="30"/>
      <c r="GT172" s="30"/>
      <c r="GU172" s="30"/>
      <c r="GV172" s="30"/>
      <c r="GW172" s="30"/>
      <c r="GX172" s="30"/>
      <c r="GY172" s="30"/>
      <c r="GZ172" s="30"/>
      <c r="HA172" s="30"/>
      <c r="HB172" s="30"/>
      <c r="HC172" s="30"/>
      <c r="HD172" s="30"/>
      <c r="HE172" s="30"/>
      <c r="HF172" s="30"/>
      <c r="HG172" s="30"/>
      <c r="HH172" s="30"/>
      <c r="HI172" s="30"/>
      <c r="HJ172" s="30"/>
      <c r="HK172" s="30"/>
      <c r="HL172" s="30"/>
      <c r="HM172" s="30"/>
      <c r="HN172" s="30"/>
      <c r="HO172" s="30"/>
      <c r="HP172" s="30"/>
      <c r="HQ172" s="30"/>
      <c r="HR172" s="30"/>
      <c r="HS172" s="30"/>
      <c r="HT172" s="30"/>
      <c r="HU172" s="30"/>
      <c r="HV172" s="30"/>
      <c r="HW172" s="30"/>
      <c r="HX172" s="30"/>
      <c r="HY172" s="30"/>
      <c r="HZ172" s="30"/>
      <c r="IA172" s="30"/>
      <c r="IB172" s="30"/>
      <c r="IC172" s="30"/>
      <c r="ID172" s="30"/>
      <c r="IE172" s="30"/>
      <c r="IF172" s="30"/>
      <c r="IG172" s="30"/>
      <c r="IH172" s="30"/>
      <c r="II172" s="30"/>
      <c r="IJ172" s="30"/>
      <c r="IK172" s="30"/>
      <c r="IL172" s="30"/>
      <c r="IM172" s="30"/>
      <c r="IN172" s="30"/>
      <c r="IO172" s="30"/>
      <c r="IP172" s="30"/>
      <c r="IQ172" s="30"/>
      <c r="IR172" s="30"/>
      <c r="IS172" s="30"/>
      <c r="IT172" s="30"/>
      <c r="IU172" s="30"/>
    </row>
    <row r="173" spans="1:255" ht="15.75">
      <c r="A173" s="486" t="s">
        <v>642</v>
      </c>
      <c r="B173" s="30"/>
      <c r="C173" s="316"/>
      <c r="D173" s="30"/>
      <c r="E173" s="30"/>
      <c r="F173" s="30"/>
      <c r="G173" s="30"/>
      <c r="H173" s="30"/>
      <c r="I173" s="30"/>
      <c r="J173" s="30"/>
      <c r="K173" s="30"/>
      <c r="L173" s="30"/>
      <c r="M173" s="30"/>
      <c r="N173" s="30"/>
      <c r="O173" s="30"/>
      <c r="P173" s="30"/>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30"/>
      <c r="BK173" s="30"/>
      <c r="BL173" s="30"/>
      <c r="BM173" s="30"/>
      <c r="BN173" s="30"/>
      <c r="BO173" s="30"/>
      <c r="BP173" s="30"/>
      <c r="BQ173" s="30"/>
      <c r="BR173" s="30"/>
      <c r="BS173" s="30"/>
      <c r="BT173" s="30"/>
      <c r="BU173" s="30"/>
      <c r="BV173" s="30"/>
      <c r="BW173" s="30"/>
      <c r="BX173" s="30"/>
      <c r="BY173" s="30"/>
      <c r="BZ173" s="30"/>
      <c r="CA173" s="30"/>
      <c r="CB173" s="30"/>
      <c r="CC173" s="30"/>
      <c r="CD173" s="30"/>
      <c r="CE173" s="30"/>
      <c r="CF173" s="30"/>
      <c r="CG173" s="30"/>
      <c r="CH173" s="30"/>
      <c r="CI173" s="30"/>
      <c r="CJ173" s="30"/>
      <c r="CK173" s="30"/>
      <c r="CL173" s="30"/>
      <c r="CM173" s="30"/>
      <c r="CN173" s="30"/>
      <c r="CO173" s="30"/>
      <c r="CP173" s="30"/>
      <c r="CQ173" s="30"/>
      <c r="CR173" s="30"/>
      <c r="CS173" s="30"/>
      <c r="CT173" s="30"/>
      <c r="CU173" s="30"/>
      <c r="CV173" s="30"/>
      <c r="CW173" s="30"/>
      <c r="CX173" s="30"/>
      <c r="CY173" s="30"/>
      <c r="CZ173" s="30"/>
      <c r="DA173" s="30"/>
      <c r="DB173" s="30"/>
      <c r="DC173" s="30"/>
      <c r="DD173" s="30"/>
      <c r="DE173" s="30"/>
      <c r="DF173" s="30"/>
      <c r="DG173" s="30"/>
      <c r="DH173" s="30"/>
      <c r="DI173" s="30"/>
      <c r="DJ173" s="30"/>
      <c r="DK173" s="30"/>
      <c r="DL173" s="30"/>
      <c r="DM173" s="30"/>
      <c r="DN173" s="30"/>
      <c r="DO173" s="30"/>
      <c r="DP173" s="30"/>
      <c r="DQ173" s="30"/>
      <c r="DR173" s="30"/>
      <c r="DS173" s="30"/>
      <c r="DT173" s="30"/>
      <c r="DU173" s="30"/>
      <c r="DV173" s="30"/>
      <c r="DW173" s="30"/>
      <c r="DX173" s="30"/>
      <c r="DY173" s="30"/>
      <c r="DZ173" s="30"/>
      <c r="EA173" s="30"/>
      <c r="EB173" s="30"/>
      <c r="EC173" s="30"/>
      <c r="ED173" s="30"/>
      <c r="EE173" s="30"/>
      <c r="EF173" s="30"/>
      <c r="EG173" s="30"/>
      <c r="EH173" s="30"/>
      <c r="EI173" s="30"/>
      <c r="EJ173" s="30"/>
      <c r="EK173" s="30"/>
      <c r="EL173" s="30"/>
      <c r="EM173" s="30"/>
      <c r="EN173" s="30"/>
      <c r="EO173" s="30"/>
      <c r="EP173" s="30"/>
      <c r="EQ173" s="30"/>
      <c r="ER173" s="30"/>
      <c r="ES173" s="30"/>
      <c r="ET173" s="30"/>
      <c r="EU173" s="30"/>
      <c r="EV173" s="30"/>
      <c r="EW173" s="30"/>
      <c r="EX173" s="30"/>
      <c r="EY173" s="30"/>
      <c r="EZ173" s="30"/>
      <c r="FA173" s="30"/>
      <c r="FB173" s="30"/>
      <c r="FC173" s="30"/>
      <c r="FD173" s="30"/>
      <c r="FE173" s="30"/>
      <c r="FF173" s="30"/>
      <c r="FG173" s="30"/>
      <c r="FH173" s="30"/>
      <c r="FI173" s="30"/>
      <c r="FJ173" s="30"/>
      <c r="FK173" s="30"/>
      <c r="FL173" s="30"/>
      <c r="FM173" s="30"/>
      <c r="FN173" s="30"/>
      <c r="FO173" s="30"/>
      <c r="FP173" s="30"/>
      <c r="FQ173" s="30"/>
      <c r="FR173" s="30"/>
      <c r="FS173" s="30"/>
      <c r="FT173" s="30"/>
      <c r="FU173" s="30"/>
      <c r="FV173" s="30"/>
      <c r="FW173" s="30"/>
      <c r="FX173" s="30"/>
      <c r="FY173" s="30"/>
      <c r="FZ173" s="30"/>
      <c r="GA173" s="30"/>
      <c r="GB173" s="30"/>
      <c r="GC173" s="30"/>
      <c r="GD173" s="30"/>
      <c r="GE173" s="30"/>
      <c r="GF173" s="30"/>
      <c r="GG173" s="30"/>
      <c r="GH173" s="30"/>
      <c r="GI173" s="30"/>
      <c r="GJ173" s="30"/>
      <c r="GK173" s="30"/>
      <c r="GL173" s="30"/>
      <c r="GM173" s="30"/>
      <c r="GN173" s="30"/>
      <c r="GO173" s="30"/>
      <c r="GP173" s="30"/>
      <c r="GQ173" s="30"/>
      <c r="GR173" s="30"/>
      <c r="GS173" s="30"/>
      <c r="GT173" s="30"/>
      <c r="GU173" s="30"/>
      <c r="GV173" s="30"/>
      <c r="GW173" s="30"/>
      <c r="GX173" s="30"/>
      <c r="GY173" s="30"/>
      <c r="GZ173" s="30"/>
      <c r="HA173" s="30"/>
      <c r="HB173" s="30"/>
      <c r="HC173" s="30"/>
      <c r="HD173" s="30"/>
      <c r="HE173" s="30"/>
      <c r="HF173" s="30"/>
      <c r="HG173" s="30"/>
      <c r="HH173" s="30"/>
      <c r="HI173" s="30"/>
      <c r="HJ173" s="30"/>
      <c r="HK173" s="30"/>
      <c r="HL173" s="30"/>
      <c r="HM173" s="30"/>
      <c r="HN173" s="30"/>
      <c r="HO173" s="30"/>
      <c r="HP173" s="30"/>
      <c r="HQ173" s="30"/>
      <c r="HR173" s="30"/>
      <c r="HS173" s="30"/>
      <c r="HT173" s="30"/>
      <c r="HU173" s="30"/>
      <c r="HV173" s="30"/>
      <c r="HW173" s="30"/>
      <c r="HX173" s="30"/>
      <c r="HY173" s="30"/>
      <c r="HZ173" s="30"/>
      <c r="IA173" s="30"/>
      <c r="IB173" s="30"/>
      <c r="IC173" s="30"/>
      <c r="ID173" s="30"/>
      <c r="IE173" s="30"/>
      <c r="IF173" s="30"/>
      <c r="IG173" s="30"/>
      <c r="IH173" s="30"/>
      <c r="II173" s="30"/>
      <c r="IJ173" s="30"/>
      <c r="IK173" s="30"/>
      <c r="IL173" s="30"/>
      <c r="IM173" s="30"/>
      <c r="IN173" s="30"/>
      <c r="IO173" s="30"/>
      <c r="IP173" s="30"/>
      <c r="IQ173" s="30"/>
      <c r="IR173" s="30"/>
      <c r="IS173" s="30"/>
      <c r="IT173" s="30"/>
      <c r="IU173" s="30"/>
    </row>
    <row r="174" spans="1:255">
      <c r="A174" s="30" t="s">
        <v>643</v>
      </c>
      <c r="B174" s="30" t="s">
        <v>644</v>
      </c>
      <c r="C174" s="316">
        <f>'7277'!D331</f>
        <v>621077692.06816268</v>
      </c>
      <c r="D174" s="316"/>
      <c r="E174" s="30"/>
      <c r="F174" s="30"/>
      <c r="G174" s="30"/>
      <c r="H174" s="30"/>
      <c r="I174" s="30"/>
      <c r="J174" s="30"/>
      <c r="K174" s="30"/>
      <c r="L174" s="30"/>
      <c r="M174" s="30"/>
      <c r="N174" s="30"/>
      <c r="O174" s="30"/>
      <c r="P174" s="30"/>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30"/>
      <c r="BK174" s="30"/>
      <c r="BL174" s="30"/>
      <c r="BM174" s="30"/>
      <c r="BN174" s="30"/>
      <c r="BO174" s="30"/>
      <c r="BP174" s="30"/>
      <c r="BQ174" s="30"/>
      <c r="BR174" s="30"/>
      <c r="BS174" s="30"/>
      <c r="BT174" s="30"/>
      <c r="BU174" s="30"/>
      <c r="BV174" s="30"/>
      <c r="BW174" s="30"/>
      <c r="BX174" s="30"/>
      <c r="BY174" s="30"/>
      <c r="BZ174" s="30"/>
      <c r="CA174" s="30"/>
      <c r="CB174" s="30"/>
      <c r="CC174" s="30"/>
      <c r="CD174" s="30"/>
      <c r="CE174" s="30"/>
      <c r="CF174" s="30"/>
      <c r="CG174" s="30"/>
      <c r="CH174" s="30"/>
      <c r="CI174" s="30"/>
      <c r="CJ174" s="30"/>
      <c r="CK174" s="30"/>
      <c r="CL174" s="30"/>
      <c r="CM174" s="30"/>
      <c r="CN174" s="30"/>
      <c r="CO174" s="30"/>
      <c r="CP174" s="30"/>
      <c r="CQ174" s="30"/>
      <c r="CR174" s="30"/>
      <c r="CS174" s="30"/>
      <c r="CT174" s="30"/>
      <c r="CU174" s="30"/>
      <c r="CV174" s="30"/>
      <c r="CW174" s="30"/>
      <c r="CX174" s="30"/>
      <c r="CY174" s="30"/>
      <c r="CZ174" s="30"/>
      <c r="DA174" s="30"/>
      <c r="DB174" s="30"/>
      <c r="DC174" s="30"/>
      <c r="DD174" s="30"/>
      <c r="DE174" s="30"/>
      <c r="DF174" s="30"/>
      <c r="DG174" s="30"/>
      <c r="DH174" s="30"/>
      <c r="DI174" s="30"/>
      <c r="DJ174" s="30"/>
      <c r="DK174" s="30"/>
      <c r="DL174" s="30"/>
      <c r="DM174" s="30"/>
      <c r="DN174" s="30"/>
      <c r="DO174" s="30"/>
      <c r="DP174" s="30"/>
      <c r="DQ174" s="30"/>
      <c r="DR174" s="30"/>
      <c r="DS174" s="30"/>
      <c r="DT174" s="30"/>
      <c r="DU174" s="30"/>
      <c r="DV174" s="30"/>
      <c r="DW174" s="30"/>
      <c r="DX174" s="30"/>
      <c r="DY174" s="30"/>
      <c r="DZ174" s="30"/>
      <c r="EA174" s="30"/>
      <c r="EB174" s="30"/>
      <c r="EC174" s="30"/>
      <c r="ED174" s="30"/>
      <c r="EE174" s="30"/>
      <c r="EF174" s="30"/>
      <c r="EG174" s="30"/>
      <c r="EH174" s="30"/>
      <c r="EI174" s="30"/>
      <c r="EJ174" s="30"/>
      <c r="EK174" s="30"/>
      <c r="EL174" s="30"/>
      <c r="EM174" s="30"/>
      <c r="EN174" s="30"/>
      <c r="EO174" s="30"/>
      <c r="EP174" s="30"/>
      <c r="EQ174" s="30"/>
      <c r="ER174" s="30"/>
      <c r="ES174" s="30"/>
      <c r="ET174" s="30"/>
      <c r="EU174" s="30"/>
      <c r="EV174" s="30"/>
      <c r="EW174" s="30"/>
      <c r="EX174" s="30"/>
      <c r="EY174" s="30"/>
      <c r="EZ174" s="30"/>
      <c r="FA174" s="30"/>
      <c r="FB174" s="30"/>
      <c r="FC174" s="30"/>
      <c r="FD174" s="30"/>
      <c r="FE174" s="30"/>
      <c r="FF174" s="30"/>
      <c r="FG174" s="30"/>
      <c r="FH174" s="30"/>
      <c r="FI174" s="30"/>
      <c r="FJ174" s="30"/>
      <c r="FK174" s="30"/>
      <c r="FL174" s="30"/>
      <c r="FM174" s="30"/>
      <c r="FN174" s="30"/>
      <c r="FO174" s="30"/>
      <c r="FP174" s="30"/>
      <c r="FQ174" s="30"/>
      <c r="FR174" s="30"/>
      <c r="FS174" s="30"/>
      <c r="FT174" s="30"/>
      <c r="FU174" s="30"/>
      <c r="FV174" s="30"/>
      <c r="FW174" s="30"/>
      <c r="FX174" s="30"/>
      <c r="FY174" s="30"/>
      <c r="FZ174" s="30"/>
      <c r="GA174" s="30"/>
      <c r="GB174" s="30"/>
      <c r="GC174" s="30"/>
      <c r="GD174" s="30"/>
      <c r="GE174" s="30"/>
      <c r="GF174" s="30"/>
      <c r="GG174" s="30"/>
      <c r="GH174" s="30"/>
      <c r="GI174" s="30"/>
      <c r="GJ174" s="30"/>
      <c r="GK174" s="30"/>
      <c r="GL174" s="30"/>
      <c r="GM174" s="30"/>
      <c r="GN174" s="30"/>
      <c r="GO174" s="30"/>
      <c r="GP174" s="30"/>
      <c r="GQ174" s="30"/>
      <c r="GR174" s="30"/>
      <c r="GS174" s="30"/>
      <c r="GT174" s="30"/>
      <c r="GU174" s="30"/>
      <c r="GV174" s="30"/>
      <c r="GW174" s="30"/>
      <c r="GX174" s="30"/>
      <c r="GY174" s="30"/>
      <c r="GZ174" s="30"/>
      <c r="HA174" s="30"/>
      <c r="HB174" s="30"/>
      <c r="HC174" s="30"/>
      <c r="HD174" s="30"/>
      <c r="HE174" s="30"/>
      <c r="HF174" s="30"/>
      <c r="HG174" s="30"/>
      <c r="HH174" s="30"/>
      <c r="HI174" s="30"/>
      <c r="HJ174" s="30"/>
      <c r="HK174" s="30"/>
      <c r="HL174" s="30"/>
      <c r="HM174" s="30"/>
      <c r="HN174" s="30"/>
      <c r="HO174" s="30"/>
      <c r="HP174" s="30"/>
      <c r="HQ174" s="30"/>
      <c r="HR174" s="30"/>
      <c r="HS174" s="30"/>
      <c r="HT174" s="30"/>
      <c r="HU174" s="30"/>
      <c r="HV174" s="30"/>
      <c r="HW174" s="30"/>
      <c r="HX174" s="30"/>
      <c r="HY174" s="30"/>
      <c r="HZ174" s="30"/>
      <c r="IA174" s="30"/>
      <c r="IB174" s="30"/>
      <c r="IC174" s="30"/>
      <c r="ID174" s="30"/>
      <c r="IE174" s="30"/>
      <c r="IF174" s="30"/>
      <c r="IG174" s="30"/>
      <c r="IH174" s="30"/>
      <c r="II174" s="30"/>
      <c r="IJ174" s="30"/>
      <c r="IK174" s="30"/>
      <c r="IL174" s="30"/>
      <c r="IM174" s="30"/>
      <c r="IN174" s="30"/>
      <c r="IO174" s="30"/>
      <c r="IP174" s="30"/>
      <c r="IQ174" s="30"/>
      <c r="IR174" s="30"/>
      <c r="IS174" s="30"/>
      <c r="IT174" s="30"/>
      <c r="IU174" s="30"/>
    </row>
    <row r="175" spans="1:255">
      <c r="A175" s="30" t="s">
        <v>645</v>
      </c>
      <c r="B175" s="30" t="s">
        <v>480</v>
      </c>
      <c r="C175" s="316">
        <f>C164</f>
        <v>375150323.20000017</v>
      </c>
      <c r="D175" s="316"/>
      <c r="E175" s="30"/>
      <c r="F175" s="30"/>
      <c r="G175" s="30"/>
      <c r="H175" s="30"/>
      <c r="I175" s="30"/>
      <c r="J175" s="30"/>
      <c r="K175" s="30"/>
      <c r="L175" s="30"/>
      <c r="M175" s="30"/>
      <c r="N175" s="30"/>
      <c r="O175" s="30"/>
      <c r="P175" s="30"/>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c r="BJ175" s="30"/>
      <c r="BK175" s="30"/>
      <c r="BL175" s="30"/>
      <c r="BM175" s="30"/>
      <c r="BN175" s="30"/>
      <c r="BO175" s="30"/>
      <c r="BP175" s="30"/>
      <c r="BQ175" s="30"/>
      <c r="BR175" s="30"/>
      <c r="BS175" s="30"/>
      <c r="BT175" s="30"/>
      <c r="BU175" s="30"/>
      <c r="BV175" s="30"/>
      <c r="BW175" s="30"/>
      <c r="BX175" s="30"/>
      <c r="BY175" s="30"/>
      <c r="BZ175" s="30"/>
      <c r="CA175" s="30"/>
      <c r="CB175" s="30"/>
      <c r="CC175" s="30"/>
      <c r="CD175" s="30"/>
      <c r="CE175" s="30"/>
      <c r="CF175" s="30"/>
      <c r="CG175" s="30"/>
      <c r="CH175" s="30"/>
      <c r="CI175" s="30"/>
      <c r="CJ175" s="30"/>
      <c r="CK175" s="30"/>
      <c r="CL175" s="30"/>
      <c r="CM175" s="30"/>
      <c r="CN175" s="30"/>
      <c r="CO175" s="30"/>
      <c r="CP175" s="30"/>
      <c r="CQ175" s="30"/>
      <c r="CR175" s="30"/>
      <c r="CS175" s="30"/>
      <c r="CT175" s="30"/>
      <c r="CU175" s="30"/>
      <c r="CV175" s="30"/>
      <c r="CW175" s="30"/>
      <c r="CX175" s="30"/>
      <c r="CY175" s="30"/>
      <c r="CZ175" s="30"/>
      <c r="DA175" s="30"/>
      <c r="DB175" s="30"/>
      <c r="DC175" s="30"/>
      <c r="DD175" s="30"/>
      <c r="DE175" s="30"/>
      <c r="DF175" s="30"/>
      <c r="DG175" s="30"/>
      <c r="DH175" s="30"/>
      <c r="DI175" s="30"/>
      <c r="DJ175" s="30"/>
      <c r="DK175" s="30"/>
      <c r="DL175" s="30"/>
      <c r="DM175" s="30"/>
      <c r="DN175" s="30"/>
      <c r="DO175" s="30"/>
      <c r="DP175" s="30"/>
      <c r="DQ175" s="30"/>
      <c r="DR175" s="30"/>
      <c r="DS175" s="30"/>
      <c r="DT175" s="30"/>
      <c r="DU175" s="30"/>
      <c r="DV175" s="30"/>
      <c r="DW175" s="30"/>
      <c r="DX175" s="30"/>
      <c r="DY175" s="30"/>
      <c r="DZ175" s="30"/>
      <c r="EA175" s="30"/>
      <c r="EB175" s="30"/>
      <c r="EC175" s="30"/>
      <c r="ED175" s="30"/>
      <c r="EE175" s="30"/>
      <c r="EF175" s="30"/>
      <c r="EG175" s="30"/>
      <c r="EH175" s="30"/>
      <c r="EI175" s="30"/>
      <c r="EJ175" s="30"/>
      <c r="EK175" s="30"/>
      <c r="EL175" s="30"/>
      <c r="EM175" s="30"/>
      <c r="EN175" s="30"/>
      <c r="EO175" s="30"/>
      <c r="EP175" s="30"/>
      <c r="EQ175" s="30"/>
      <c r="ER175" s="30"/>
      <c r="ES175" s="30"/>
      <c r="ET175" s="30"/>
      <c r="EU175" s="30"/>
      <c r="EV175" s="30"/>
      <c r="EW175" s="30"/>
      <c r="EX175" s="30"/>
      <c r="EY175" s="30"/>
      <c r="EZ175" s="30"/>
      <c r="FA175" s="30"/>
      <c r="FB175" s="30"/>
      <c r="FC175" s="30"/>
      <c r="FD175" s="30"/>
      <c r="FE175" s="30"/>
      <c r="FF175" s="30"/>
      <c r="FG175" s="30"/>
      <c r="FH175" s="30"/>
      <c r="FI175" s="30"/>
      <c r="FJ175" s="30"/>
      <c r="FK175" s="30"/>
      <c r="FL175" s="30"/>
      <c r="FM175" s="30"/>
      <c r="FN175" s="30"/>
      <c r="FO175" s="30"/>
      <c r="FP175" s="30"/>
      <c r="FQ175" s="30"/>
      <c r="FR175" s="30"/>
      <c r="FS175" s="30"/>
      <c r="FT175" s="30"/>
      <c r="FU175" s="30"/>
      <c r="FV175" s="30"/>
      <c r="FW175" s="30"/>
      <c r="FX175" s="30"/>
      <c r="FY175" s="30"/>
      <c r="FZ175" s="30"/>
      <c r="GA175" s="30"/>
      <c r="GB175" s="30"/>
      <c r="GC175" s="30"/>
      <c r="GD175" s="30"/>
      <c r="GE175" s="30"/>
      <c r="GF175" s="30"/>
      <c r="GG175" s="30"/>
      <c r="GH175" s="30"/>
      <c r="GI175" s="30"/>
      <c r="GJ175" s="30"/>
      <c r="GK175" s="30"/>
      <c r="GL175" s="30"/>
      <c r="GM175" s="30"/>
      <c r="GN175" s="30"/>
      <c r="GO175" s="30"/>
      <c r="GP175" s="30"/>
      <c r="GQ175" s="30"/>
      <c r="GR175" s="30"/>
      <c r="GS175" s="30"/>
      <c r="GT175" s="30"/>
      <c r="GU175" s="30"/>
      <c r="GV175" s="30"/>
      <c r="GW175" s="30"/>
      <c r="GX175" s="30"/>
      <c r="GY175" s="30"/>
      <c r="GZ175" s="30"/>
      <c r="HA175" s="30"/>
      <c r="HB175" s="30"/>
      <c r="HC175" s="30"/>
      <c r="HD175" s="30"/>
      <c r="HE175" s="30"/>
      <c r="HF175" s="30"/>
      <c r="HG175" s="30"/>
      <c r="HH175" s="30"/>
      <c r="HI175" s="30"/>
      <c r="HJ175" s="30"/>
      <c r="HK175" s="30"/>
      <c r="HL175" s="30"/>
      <c r="HM175" s="30"/>
      <c r="HN175" s="30"/>
      <c r="HO175" s="30"/>
      <c r="HP175" s="30"/>
      <c r="HQ175" s="30"/>
      <c r="HR175" s="30"/>
      <c r="HS175" s="30"/>
      <c r="HT175" s="30"/>
      <c r="HU175" s="30"/>
      <c r="HV175" s="30"/>
      <c r="HW175" s="30"/>
      <c r="HX175" s="30"/>
      <c r="HY175" s="30"/>
      <c r="HZ175" s="30"/>
      <c r="IA175" s="30"/>
      <c r="IB175" s="30"/>
      <c r="IC175" s="30"/>
      <c r="ID175" s="30"/>
      <c r="IE175" s="30"/>
      <c r="IF175" s="30"/>
      <c r="IG175" s="30"/>
      <c r="IH175" s="30"/>
      <c r="II175" s="30"/>
      <c r="IJ175" s="30"/>
      <c r="IK175" s="30"/>
      <c r="IL175" s="30"/>
      <c r="IM175" s="30"/>
      <c r="IN175" s="30"/>
      <c r="IO175" s="30"/>
      <c r="IP175" s="30"/>
      <c r="IQ175" s="30"/>
      <c r="IR175" s="30"/>
      <c r="IS175" s="30"/>
      <c r="IT175" s="30"/>
      <c r="IU175" s="30"/>
    </row>
    <row r="176" spans="1:255">
      <c r="A176" s="30" t="s">
        <v>646</v>
      </c>
      <c r="B176" s="30" t="s">
        <v>480</v>
      </c>
      <c r="C176" s="316">
        <f>C171</f>
        <v>86015174.053672075</v>
      </c>
      <c r="D176" s="316"/>
      <c r="E176" s="30"/>
      <c r="F176" s="30"/>
      <c r="G176" s="30"/>
      <c r="H176" s="30"/>
      <c r="I176" s="30"/>
      <c r="J176" s="30"/>
      <c r="K176" s="30"/>
      <c r="L176" s="30"/>
      <c r="M176" s="30"/>
      <c r="N176" s="30"/>
      <c r="O176" s="30"/>
      <c r="P176" s="30"/>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c r="BJ176" s="30"/>
      <c r="BK176" s="30"/>
      <c r="BL176" s="30"/>
      <c r="BM176" s="30"/>
      <c r="BN176" s="30"/>
      <c r="BO176" s="30"/>
      <c r="BP176" s="30"/>
      <c r="BQ176" s="30"/>
      <c r="BR176" s="30"/>
      <c r="BS176" s="30"/>
      <c r="BT176" s="30"/>
      <c r="BU176" s="30"/>
      <c r="BV176" s="30"/>
      <c r="BW176" s="30"/>
      <c r="BX176" s="30"/>
      <c r="BY176" s="30"/>
      <c r="BZ176" s="30"/>
      <c r="CA176" s="30"/>
      <c r="CB176" s="30"/>
      <c r="CC176" s="30"/>
      <c r="CD176" s="30"/>
      <c r="CE176" s="30"/>
      <c r="CF176" s="30"/>
      <c r="CG176" s="30"/>
      <c r="CH176" s="30"/>
      <c r="CI176" s="30"/>
      <c r="CJ176" s="30"/>
      <c r="CK176" s="30"/>
      <c r="CL176" s="30"/>
      <c r="CM176" s="30"/>
      <c r="CN176" s="30"/>
      <c r="CO176" s="30"/>
      <c r="CP176" s="30"/>
      <c r="CQ176" s="30"/>
      <c r="CR176" s="30"/>
      <c r="CS176" s="30"/>
      <c r="CT176" s="30"/>
      <c r="CU176" s="30"/>
      <c r="CV176" s="30"/>
      <c r="CW176" s="30"/>
      <c r="CX176" s="30"/>
      <c r="CY176" s="30"/>
      <c r="CZ176" s="30"/>
      <c r="DA176" s="30"/>
      <c r="DB176" s="30"/>
      <c r="DC176" s="30"/>
      <c r="DD176" s="30"/>
      <c r="DE176" s="30"/>
      <c r="DF176" s="30"/>
      <c r="DG176" s="30"/>
      <c r="DH176" s="30"/>
      <c r="DI176" s="30"/>
      <c r="DJ176" s="30"/>
      <c r="DK176" s="30"/>
      <c r="DL176" s="30"/>
      <c r="DM176" s="30"/>
      <c r="DN176" s="30"/>
      <c r="DO176" s="30"/>
      <c r="DP176" s="30"/>
      <c r="DQ176" s="30"/>
      <c r="DR176" s="30"/>
      <c r="DS176" s="30"/>
      <c r="DT176" s="30"/>
      <c r="DU176" s="30"/>
      <c r="DV176" s="30"/>
      <c r="DW176" s="30"/>
      <c r="DX176" s="30"/>
      <c r="DY176" s="30"/>
      <c r="DZ176" s="30"/>
      <c r="EA176" s="30"/>
      <c r="EB176" s="30"/>
      <c r="EC176" s="30"/>
      <c r="ED176" s="30"/>
      <c r="EE176" s="30"/>
      <c r="EF176" s="30"/>
      <c r="EG176" s="30"/>
      <c r="EH176" s="30"/>
      <c r="EI176" s="30"/>
      <c r="EJ176" s="30"/>
      <c r="EK176" s="30"/>
      <c r="EL176" s="30"/>
      <c r="EM176" s="30"/>
      <c r="EN176" s="30"/>
      <c r="EO176" s="30"/>
      <c r="EP176" s="30"/>
      <c r="EQ176" s="30"/>
      <c r="ER176" s="30"/>
      <c r="ES176" s="30"/>
      <c r="ET176" s="30"/>
      <c r="EU176" s="30"/>
      <c r="EV176" s="30"/>
      <c r="EW176" s="30"/>
      <c r="EX176" s="30"/>
      <c r="EY176" s="30"/>
      <c r="EZ176" s="30"/>
      <c r="FA176" s="30"/>
      <c r="FB176" s="30"/>
      <c r="FC176" s="30"/>
      <c r="FD176" s="30"/>
      <c r="FE176" s="30"/>
      <c r="FF176" s="30"/>
      <c r="FG176" s="30"/>
      <c r="FH176" s="30"/>
      <c r="FI176" s="30"/>
      <c r="FJ176" s="30"/>
      <c r="FK176" s="30"/>
      <c r="FL176" s="30"/>
      <c r="FM176" s="30"/>
      <c r="FN176" s="30"/>
      <c r="FO176" s="30"/>
      <c r="FP176" s="30"/>
      <c r="FQ176" s="30"/>
      <c r="FR176" s="30"/>
      <c r="FS176" s="30"/>
      <c r="FT176" s="30"/>
      <c r="FU176" s="30"/>
      <c r="FV176" s="30"/>
      <c r="FW176" s="30"/>
      <c r="FX176" s="30"/>
      <c r="FY176" s="30"/>
      <c r="FZ176" s="30"/>
      <c r="GA176" s="30"/>
      <c r="GB176" s="30"/>
      <c r="GC176" s="30"/>
      <c r="GD176" s="30"/>
      <c r="GE176" s="30"/>
      <c r="GF176" s="30"/>
      <c r="GG176" s="30"/>
      <c r="GH176" s="30"/>
      <c r="GI176" s="30"/>
      <c r="GJ176" s="30"/>
      <c r="GK176" s="30"/>
      <c r="GL176" s="30"/>
      <c r="GM176" s="30"/>
      <c r="GN176" s="30"/>
      <c r="GO176" s="30"/>
      <c r="GP176" s="30"/>
      <c r="GQ176" s="30"/>
      <c r="GR176" s="30"/>
      <c r="GS176" s="30"/>
      <c r="GT176" s="30"/>
      <c r="GU176" s="30"/>
      <c r="GV176" s="30"/>
      <c r="GW176" s="30"/>
      <c r="GX176" s="30"/>
      <c r="GY176" s="30"/>
      <c r="GZ176" s="30"/>
      <c r="HA176" s="30"/>
      <c r="HB176" s="30"/>
      <c r="HC176" s="30"/>
      <c r="HD176" s="30"/>
      <c r="HE176" s="30"/>
      <c r="HF176" s="30"/>
      <c r="HG176" s="30"/>
      <c r="HH176" s="30"/>
      <c r="HI176" s="30"/>
      <c r="HJ176" s="30"/>
      <c r="HK176" s="30"/>
      <c r="HL176" s="30"/>
      <c r="HM176" s="30"/>
      <c r="HN176" s="30"/>
      <c r="HO176" s="30"/>
      <c r="HP176" s="30"/>
      <c r="HQ176" s="30"/>
      <c r="HR176" s="30"/>
      <c r="HS176" s="30"/>
      <c r="HT176" s="30"/>
      <c r="HU176" s="30"/>
      <c r="HV176" s="30"/>
      <c r="HW176" s="30"/>
      <c r="HX176" s="30"/>
      <c r="HY176" s="30"/>
      <c r="HZ176" s="30"/>
      <c r="IA176" s="30"/>
      <c r="IB176" s="30"/>
      <c r="IC176" s="30"/>
      <c r="ID176" s="30"/>
      <c r="IE176" s="30"/>
      <c r="IF176" s="30"/>
      <c r="IG176" s="30"/>
      <c r="IH176" s="30"/>
      <c r="II176" s="30"/>
      <c r="IJ176" s="30"/>
      <c r="IK176" s="30"/>
      <c r="IL176" s="30"/>
      <c r="IM176" s="30"/>
      <c r="IN176" s="30"/>
      <c r="IO176" s="30"/>
      <c r="IP176" s="30"/>
      <c r="IQ176" s="30"/>
      <c r="IR176" s="30"/>
      <c r="IS176" s="30"/>
      <c r="IT176" s="30"/>
      <c r="IU176" s="30"/>
    </row>
    <row r="177" spans="1:255">
      <c r="A177" s="30" t="s">
        <v>647</v>
      </c>
      <c r="B177" s="30" t="s">
        <v>648</v>
      </c>
      <c r="C177" s="2331">
        <f>'94'!D35</f>
        <v>0</v>
      </c>
      <c r="D177" s="316"/>
      <c r="E177" s="30"/>
      <c r="F177" s="30"/>
      <c r="G177" s="30"/>
      <c r="H177" s="30"/>
      <c r="I177" s="30"/>
      <c r="J177" s="30"/>
      <c r="K177" s="30"/>
      <c r="L177" s="30"/>
      <c r="M177" s="30"/>
      <c r="N177" s="30"/>
      <c r="O177" s="30"/>
      <c r="P177" s="30"/>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c r="BJ177" s="30"/>
      <c r="BK177" s="30"/>
      <c r="BL177" s="30"/>
      <c r="BM177" s="30"/>
      <c r="BN177" s="30"/>
      <c r="BO177" s="30"/>
      <c r="BP177" s="30"/>
      <c r="BQ177" s="30"/>
      <c r="BR177" s="30"/>
      <c r="BS177" s="30"/>
      <c r="BT177" s="30"/>
      <c r="BU177" s="30"/>
      <c r="BV177" s="30"/>
      <c r="BW177" s="30"/>
      <c r="BX177" s="30"/>
      <c r="BY177" s="30"/>
      <c r="BZ177" s="30"/>
      <c r="CA177" s="30"/>
      <c r="CB177" s="30"/>
      <c r="CC177" s="30"/>
      <c r="CD177" s="30"/>
      <c r="CE177" s="30"/>
      <c r="CF177" s="30"/>
      <c r="CG177" s="30"/>
      <c r="CH177" s="30"/>
      <c r="CI177" s="30"/>
      <c r="CJ177" s="30"/>
      <c r="CK177" s="30"/>
      <c r="CL177" s="30"/>
      <c r="CM177" s="30"/>
      <c r="CN177" s="30"/>
      <c r="CO177" s="30"/>
      <c r="CP177" s="30"/>
      <c r="CQ177" s="30"/>
      <c r="CR177" s="30"/>
      <c r="CS177" s="30"/>
      <c r="CT177" s="30"/>
      <c r="CU177" s="30"/>
      <c r="CV177" s="30"/>
      <c r="CW177" s="30"/>
      <c r="CX177" s="30"/>
      <c r="CY177" s="30"/>
      <c r="CZ177" s="30"/>
      <c r="DA177" s="30"/>
      <c r="DB177" s="30"/>
      <c r="DC177" s="30"/>
      <c r="DD177" s="30"/>
      <c r="DE177" s="30"/>
      <c r="DF177" s="30"/>
      <c r="DG177" s="30"/>
      <c r="DH177" s="30"/>
      <c r="DI177" s="30"/>
      <c r="DJ177" s="30"/>
      <c r="DK177" s="30"/>
      <c r="DL177" s="30"/>
      <c r="DM177" s="30"/>
      <c r="DN177" s="30"/>
      <c r="DO177" s="30"/>
      <c r="DP177" s="30"/>
      <c r="DQ177" s="30"/>
      <c r="DR177" s="30"/>
      <c r="DS177" s="30"/>
      <c r="DT177" s="30"/>
      <c r="DU177" s="30"/>
      <c r="DV177" s="30"/>
      <c r="DW177" s="30"/>
      <c r="DX177" s="30"/>
      <c r="DY177" s="30"/>
      <c r="DZ177" s="30"/>
      <c r="EA177" s="30"/>
      <c r="EB177" s="30"/>
      <c r="EC177" s="30"/>
      <c r="ED177" s="30"/>
      <c r="EE177" s="30"/>
      <c r="EF177" s="30"/>
      <c r="EG177" s="30"/>
      <c r="EH177" s="30"/>
      <c r="EI177" s="30"/>
      <c r="EJ177" s="30"/>
      <c r="EK177" s="30"/>
      <c r="EL177" s="30"/>
      <c r="EM177" s="30"/>
      <c r="EN177" s="30"/>
      <c r="EO177" s="30"/>
      <c r="EP177" s="30"/>
      <c r="EQ177" s="30"/>
      <c r="ER177" s="30"/>
      <c r="ES177" s="30"/>
      <c r="ET177" s="30"/>
      <c r="EU177" s="30"/>
      <c r="EV177" s="30"/>
      <c r="EW177" s="30"/>
      <c r="EX177" s="30"/>
      <c r="EY177" s="30"/>
      <c r="EZ177" s="30"/>
      <c r="FA177" s="30"/>
      <c r="FB177" s="30"/>
      <c r="FC177" s="30"/>
      <c r="FD177" s="30"/>
      <c r="FE177" s="30"/>
      <c r="FF177" s="30"/>
      <c r="FG177" s="30"/>
      <c r="FH177" s="30"/>
      <c r="FI177" s="30"/>
      <c r="FJ177" s="30"/>
      <c r="FK177" s="30"/>
      <c r="FL177" s="30"/>
      <c r="FM177" s="30"/>
      <c r="FN177" s="30"/>
      <c r="FO177" s="30"/>
      <c r="FP177" s="30"/>
      <c r="FQ177" s="30"/>
      <c r="FR177" s="30"/>
      <c r="FS177" s="30"/>
      <c r="FT177" s="30"/>
      <c r="FU177" s="30"/>
      <c r="FV177" s="30"/>
      <c r="FW177" s="30"/>
      <c r="FX177" s="30"/>
      <c r="FY177" s="30"/>
      <c r="FZ177" s="30"/>
      <c r="GA177" s="30"/>
      <c r="GB177" s="30"/>
      <c r="GC177" s="30"/>
      <c r="GD177" s="30"/>
      <c r="GE177" s="30"/>
      <c r="GF177" s="30"/>
      <c r="GG177" s="30"/>
      <c r="GH177" s="30"/>
      <c r="GI177" s="30"/>
      <c r="GJ177" s="30"/>
      <c r="GK177" s="30"/>
      <c r="GL177" s="30"/>
      <c r="GM177" s="30"/>
      <c r="GN177" s="30"/>
      <c r="GO177" s="30"/>
      <c r="GP177" s="30"/>
      <c r="GQ177" s="30"/>
      <c r="GR177" s="30"/>
      <c r="GS177" s="30"/>
      <c r="GT177" s="30"/>
      <c r="GU177" s="30"/>
      <c r="GV177" s="30"/>
      <c r="GW177" s="30"/>
      <c r="GX177" s="30"/>
      <c r="GY177" s="30"/>
      <c r="GZ177" s="30"/>
      <c r="HA177" s="30"/>
      <c r="HB177" s="30"/>
      <c r="HC177" s="30"/>
      <c r="HD177" s="30"/>
      <c r="HE177" s="30"/>
      <c r="HF177" s="30"/>
      <c r="HG177" s="30"/>
      <c r="HH177" s="30"/>
      <c r="HI177" s="30"/>
      <c r="HJ177" s="30"/>
      <c r="HK177" s="30"/>
      <c r="HL177" s="30"/>
      <c r="HM177" s="30"/>
      <c r="HN177" s="30"/>
      <c r="HO177" s="30"/>
      <c r="HP177" s="30"/>
      <c r="HQ177" s="30"/>
      <c r="HR177" s="30"/>
      <c r="HS177" s="30"/>
      <c r="HT177" s="30"/>
      <c r="HU177" s="30"/>
      <c r="HV177" s="30"/>
      <c r="HW177" s="30"/>
      <c r="HX177" s="30"/>
      <c r="HY177" s="30"/>
      <c r="HZ177" s="30"/>
      <c r="IA177" s="30"/>
      <c r="IB177" s="30"/>
      <c r="IC177" s="30"/>
      <c r="ID177" s="30"/>
      <c r="IE177" s="30"/>
      <c r="IF177" s="30"/>
      <c r="IG177" s="30"/>
      <c r="IH177" s="30"/>
      <c r="II177" s="30"/>
      <c r="IJ177" s="30"/>
      <c r="IK177" s="30"/>
      <c r="IL177" s="30"/>
      <c r="IM177" s="30"/>
      <c r="IN177" s="30"/>
      <c r="IO177" s="30"/>
      <c r="IP177" s="30"/>
      <c r="IQ177" s="30"/>
      <c r="IR177" s="30"/>
      <c r="IS177" s="30"/>
      <c r="IT177" s="30"/>
      <c r="IU177" s="30"/>
    </row>
    <row r="178" spans="1:255">
      <c r="A178" s="30" t="s">
        <v>649</v>
      </c>
      <c r="B178" s="30" t="s">
        <v>650</v>
      </c>
      <c r="C178" s="2331">
        <f>'94'!D41</f>
        <v>0</v>
      </c>
      <c r="D178" s="316"/>
      <c r="E178" s="30"/>
      <c r="F178" s="30"/>
      <c r="G178" s="30"/>
      <c r="H178" s="30"/>
      <c r="I178" s="30"/>
      <c r="J178" s="30"/>
      <c r="K178" s="30"/>
      <c r="L178" s="30"/>
      <c r="M178" s="30"/>
      <c r="N178" s="30"/>
      <c r="O178" s="30"/>
      <c r="P178" s="30"/>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30"/>
      <c r="BL178" s="30"/>
      <c r="BM178" s="30"/>
      <c r="BN178" s="30"/>
      <c r="BO178" s="30"/>
      <c r="BP178" s="30"/>
      <c r="BQ178" s="30"/>
      <c r="BR178" s="30"/>
      <c r="BS178" s="30"/>
      <c r="BT178" s="30"/>
      <c r="BU178" s="30"/>
      <c r="BV178" s="30"/>
      <c r="BW178" s="30"/>
      <c r="BX178" s="30"/>
      <c r="BY178" s="30"/>
      <c r="BZ178" s="30"/>
      <c r="CA178" s="30"/>
      <c r="CB178" s="30"/>
      <c r="CC178" s="30"/>
      <c r="CD178" s="30"/>
      <c r="CE178" s="30"/>
      <c r="CF178" s="30"/>
      <c r="CG178" s="30"/>
      <c r="CH178" s="30"/>
      <c r="CI178" s="30"/>
      <c r="CJ178" s="30"/>
      <c r="CK178" s="30"/>
      <c r="CL178" s="30"/>
      <c r="CM178" s="30"/>
      <c r="CN178" s="30"/>
      <c r="CO178" s="30"/>
      <c r="CP178" s="30"/>
      <c r="CQ178" s="30"/>
      <c r="CR178" s="30"/>
      <c r="CS178" s="30"/>
      <c r="CT178" s="30"/>
      <c r="CU178" s="30"/>
      <c r="CV178" s="30"/>
      <c r="CW178" s="30"/>
      <c r="CX178" s="30"/>
      <c r="CY178" s="30"/>
      <c r="CZ178" s="30"/>
      <c r="DA178" s="30"/>
      <c r="DB178" s="30"/>
      <c r="DC178" s="30"/>
      <c r="DD178" s="30"/>
      <c r="DE178" s="30"/>
      <c r="DF178" s="30"/>
      <c r="DG178" s="30"/>
      <c r="DH178" s="30"/>
      <c r="DI178" s="30"/>
      <c r="DJ178" s="30"/>
      <c r="DK178" s="30"/>
      <c r="DL178" s="30"/>
      <c r="DM178" s="30"/>
      <c r="DN178" s="30"/>
      <c r="DO178" s="30"/>
      <c r="DP178" s="30"/>
      <c r="DQ178" s="30"/>
      <c r="DR178" s="30"/>
      <c r="DS178" s="30"/>
      <c r="DT178" s="30"/>
      <c r="DU178" s="30"/>
      <c r="DV178" s="30"/>
      <c r="DW178" s="30"/>
      <c r="DX178" s="30"/>
      <c r="DY178" s="30"/>
      <c r="DZ178" s="30"/>
      <c r="EA178" s="30"/>
      <c r="EB178" s="30"/>
      <c r="EC178" s="30"/>
      <c r="ED178" s="30"/>
      <c r="EE178" s="30"/>
      <c r="EF178" s="30"/>
      <c r="EG178" s="30"/>
      <c r="EH178" s="30"/>
      <c r="EI178" s="30"/>
      <c r="EJ178" s="30"/>
      <c r="EK178" s="30"/>
      <c r="EL178" s="30"/>
      <c r="EM178" s="30"/>
      <c r="EN178" s="30"/>
      <c r="EO178" s="30"/>
      <c r="EP178" s="30"/>
      <c r="EQ178" s="30"/>
      <c r="ER178" s="30"/>
      <c r="ES178" s="30"/>
      <c r="ET178" s="30"/>
      <c r="EU178" s="30"/>
      <c r="EV178" s="30"/>
      <c r="EW178" s="30"/>
      <c r="EX178" s="30"/>
      <c r="EY178" s="30"/>
      <c r="EZ178" s="30"/>
      <c r="FA178" s="30"/>
      <c r="FB178" s="30"/>
      <c r="FC178" s="30"/>
      <c r="FD178" s="30"/>
      <c r="FE178" s="30"/>
      <c r="FF178" s="30"/>
      <c r="FG178" s="30"/>
      <c r="FH178" s="30"/>
      <c r="FI178" s="30"/>
      <c r="FJ178" s="30"/>
      <c r="FK178" s="30"/>
      <c r="FL178" s="30"/>
      <c r="FM178" s="30"/>
      <c r="FN178" s="30"/>
      <c r="FO178" s="30"/>
      <c r="FP178" s="30"/>
      <c r="FQ178" s="30"/>
      <c r="FR178" s="30"/>
      <c r="FS178" s="30"/>
      <c r="FT178" s="30"/>
      <c r="FU178" s="30"/>
      <c r="FV178" s="30"/>
      <c r="FW178" s="30"/>
      <c r="FX178" s="30"/>
      <c r="FY178" s="30"/>
      <c r="FZ178" s="30"/>
      <c r="GA178" s="30"/>
      <c r="GB178" s="30"/>
      <c r="GC178" s="30"/>
      <c r="GD178" s="30"/>
      <c r="GE178" s="30"/>
      <c r="GF178" s="30"/>
      <c r="GG178" s="30"/>
      <c r="GH178" s="30"/>
      <c r="GI178" s="30"/>
      <c r="GJ178" s="30"/>
      <c r="GK178" s="30"/>
      <c r="GL178" s="30"/>
      <c r="GM178" s="30"/>
      <c r="GN178" s="30"/>
      <c r="GO178" s="30"/>
      <c r="GP178" s="30"/>
      <c r="GQ178" s="30"/>
      <c r="GR178" s="30"/>
      <c r="GS178" s="30"/>
      <c r="GT178" s="30"/>
      <c r="GU178" s="30"/>
      <c r="GV178" s="30"/>
      <c r="GW178" s="30"/>
      <c r="GX178" s="30"/>
      <c r="GY178" s="30"/>
      <c r="GZ178" s="30"/>
      <c r="HA178" s="30"/>
      <c r="HB178" s="30"/>
      <c r="HC178" s="30"/>
      <c r="HD178" s="30"/>
      <c r="HE178" s="30"/>
      <c r="HF178" s="30"/>
      <c r="HG178" s="30"/>
      <c r="HH178" s="30"/>
      <c r="HI178" s="30"/>
      <c r="HJ178" s="30"/>
      <c r="HK178" s="30"/>
      <c r="HL178" s="30"/>
      <c r="HM178" s="30"/>
      <c r="HN178" s="30"/>
      <c r="HO178" s="30"/>
      <c r="HP178" s="30"/>
      <c r="HQ178" s="30"/>
      <c r="HR178" s="30"/>
      <c r="HS178" s="30"/>
      <c r="HT178" s="30"/>
      <c r="HU178" s="30"/>
      <c r="HV178" s="30"/>
      <c r="HW178" s="30"/>
      <c r="HX178" s="30"/>
      <c r="HY178" s="30"/>
      <c r="HZ178" s="30"/>
      <c r="IA178" s="30"/>
      <c r="IB178" s="30"/>
      <c r="IC178" s="30"/>
      <c r="ID178" s="30"/>
      <c r="IE178" s="30"/>
      <c r="IF178" s="30"/>
      <c r="IG178" s="30"/>
      <c r="IH178" s="30"/>
      <c r="II178" s="30"/>
      <c r="IJ178" s="30"/>
      <c r="IK178" s="30"/>
      <c r="IL178" s="30"/>
      <c r="IM178" s="30"/>
      <c r="IN178" s="30"/>
      <c r="IO178" s="30"/>
      <c r="IP178" s="30"/>
      <c r="IQ178" s="30"/>
      <c r="IR178" s="30"/>
      <c r="IS178" s="30"/>
      <c r="IT178" s="30"/>
      <c r="IU178" s="30"/>
    </row>
    <row r="179" spans="1:255">
      <c r="A179" s="30" t="s">
        <v>651</v>
      </c>
      <c r="B179" s="30"/>
      <c r="C179" s="316"/>
      <c r="D179" s="30"/>
      <c r="E179" s="30"/>
      <c r="F179" s="30"/>
      <c r="G179" s="30"/>
      <c r="H179" s="30"/>
      <c r="I179" s="30"/>
      <c r="J179" s="30"/>
      <c r="K179" s="30"/>
      <c r="L179" s="30"/>
      <c r="M179" s="30"/>
      <c r="N179" s="30"/>
      <c r="O179" s="30"/>
      <c r="P179" s="30"/>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c r="BJ179" s="30"/>
      <c r="BK179" s="30"/>
      <c r="BL179" s="30"/>
      <c r="BM179" s="30"/>
      <c r="BN179" s="30"/>
      <c r="BO179" s="30"/>
      <c r="BP179" s="30"/>
      <c r="BQ179" s="30"/>
      <c r="BR179" s="30"/>
      <c r="BS179" s="30"/>
      <c r="BT179" s="30"/>
      <c r="BU179" s="30"/>
      <c r="BV179" s="30"/>
      <c r="BW179" s="30"/>
      <c r="BX179" s="30"/>
      <c r="BY179" s="30"/>
      <c r="BZ179" s="30"/>
      <c r="CA179" s="30"/>
      <c r="CB179" s="30"/>
      <c r="CC179" s="30"/>
      <c r="CD179" s="30"/>
      <c r="CE179" s="30"/>
      <c r="CF179" s="30"/>
      <c r="CG179" s="30"/>
      <c r="CH179" s="30"/>
      <c r="CI179" s="30"/>
      <c r="CJ179" s="30"/>
      <c r="CK179" s="30"/>
      <c r="CL179" s="30"/>
      <c r="CM179" s="30"/>
      <c r="CN179" s="30"/>
      <c r="CO179" s="30"/>
      <c r="CP179" s="30"/>
      <c r="CQ179" s="30"/>
      <c r="CR179" s="30"/>
      <c r="CS179" s="30"/>
      <c r="CT179" s="30"/>
      <c r="CU179" s="30"/>
      <c r="CV179" s="30"/>
      <c r="CW179" s="30"/>
      <c r="CX179" s="30"/>
      <c r="CY179" s="30"/>
      <c r="CZ179" s="30"/>
      <c r="DA179" s="30"/>
      <c r="DB179" s="30"/>
      <c r="DC179" s="30"/>
      <c r="DD179" s="30"/>
      <c r="DE179" s="30"/>
      <c r="DF179" s="30"/>
      <c r="DG179" s="30"/>
      <c r="DH179" s="30"/>
      <c r="DI179" s="30"/>
      <c r="DJ179" s="30"/>
      <c r="DK179" s="30"/>
      <c r="DL179" s="30"/>
      <c r="DM179" s="30"/>
      <c r="DN179" s="30"/>
      <c r="DO179" s="30"/>
      <c r="DP179" s="30"/>
      <c r="DQ179" s="30"/>
      <c r="DR179" s="30"/>
      <c r="DS179" s="30"/>
      <c r="DT179" s="30"/>
      <c r="DU179" s="30"/>
      <c r="DV179" s="30"/>
      <c r="DW179" s="30"/>
      <c r="DX179" s="30"/>
      <c r="DY179" s="30"/>
      <c r="DZ179" s="30"/>
      <c r="EA179" s="30"/>
      <c r="EB179" s="30"/>
      <c r="EC179" s="30"/>
      <c r="ED179" s="30"/>
      <c r="EE179" s="30"/>
      <c r="EF179" s="30"/>
      <c r="EG179" s="30"/>
      <c r="EH179" s="30"/>
      <c r="EI179" s="30"/>
      <c r="EJ179" s="30"/>
      <c r="EK179" s="30"/>
      <c r="EL179" s="30"/>
      <c r="EM179" s="30"/>
      <c r="EN179" s="30"/>
      <c r="EO179" s="30"/>
      <c r="EP179" s="30"/>
      <c r="EQ179" s="30"/>
      <c r="ER179" s="30"/>
      <c r="ES179" s="30"/>
      <c r="ET179" s="30"/>
      <c r="EU179" s="30"/>
      <c r="EV179" s="30"/>
      <c r="EW179" s="30"/>
      <c r="EX179" s="30"/>
      <c r="EY179" s="30"/>
      <c r="EZ179" s="30"/>
      <c r="FA179" s="30"/>
      <c r="FB179" s="30"/>
      <c r="FC179" s="30"/>
      <c r="FD179" s="30"/>
      <c r="FE179" s="30"/>
      <c r="FF179" s="30"/>
      <c r="FG179" s="30"/>
      <c r="FH179" s="30"/>
      <c r="FI179" s="30"/>
      <c r="FJ179" s="30"/>
      <c r="FK179" s="30"/>
      <c r="FL179" s="30"/>
      <c r="FM179" s="30"/>
      <c r="FN179" s="30"/>
      <c r="FO179" s="30"/>
      <c r="FP179" s="30"/>
      <c r="FQ179" s="30"/>
      <c r="FR179" s="30"/>
      <c r="FS179" s="30"/>
      <c r="FT179" s="30"/>
      <c r="FU179" s="30"/>
      <c r="FV179" s="30"/>
      <c r="FW179" s="30"/>
      <c r="FX179" s="30"/>
      <c r="FY179" s="30"/>
      <c r="FZ179" s="30"/>
      <c r="GA179" s="30"/>
      <c r="GB179" s="30"/>
      <c r="GC179" s="30"/>
      <c r="GD179" s="30"/>
      <c r="GE179" s="30"/>
      <c r="GF179" s="30"/>
      <c r="GG179" s="30"/>
      <c r="GH179" s="30"/>
      <c r="GI179" s="30"/>
      <c r="GJ179" s="30"/>
      <c r="GK179" s="30"/>
      <c r="GL179" s="30"/>
      <c r="GM179" s="30"/>
      <c r="GN179" s="30"/>
      <c r="GO179" s="30"/>
      <c r="GP179" s="30"/>
      <c r="GQ179" s="30"/>
      <c r="GR179" s="30"/>
      <c r="GS179" s="30"/>
      <c r="GT179" s="30"/>
      <c r="GU179" s="30"/>
      <c r="GV179" s="30"/>
      <c r="GW179" s="30"/>
      <c r="GX179" s="30"/>
      <c r="GY179" s="30"/>
      <c r="GZ179" s="30"/>
      <c r="HA179" s="30"/>
      <c r="HB179" s="30"/>
      <c r="HC179" s="30"/>
      <c r="HD179" s="30"/>
      <c r="HE179" s="30"/>
      <c r="HF179" s="30"/>
      <c r="HG179" s="30"/>
      <c r="HH179" s="30"/>
      <c r="HI179" s="30"/>
      <c r="HJ179" s="30"/>
      <c r="HK179" s="30"/>
      <c r="HL179" s="30"/>
      <c r="HM179" s="30"/>
      <c r="HN179" s="30"/>
      <c r="HO179" s="30"/>
      <c r="HP179" s="30"/>
      <c r="HQ179" s="30"/>
      <c r="HR179" s="30"/>
      <c r="HS179" s="30"/>
      <c r="HT179" s="30"/>
      <c r="HU179" s="30"/>
      <c r="HV179" s="30"/>
      <c r="HW179" s="30"/>
      <c r="HX179" s="30"/>
      <c r="HY179" s="30"/>
      <c r="HZ179" s="30"/>
      <c r="IA179" s="30"/>
      <c r="IB179" s="30"/>
      <c r="IC179" s="30"/>
      <c r="ID179" s="30"/>
      <c r="IE179" s="30"/>
      <c r="IF179" s="30"/>
      <c r="IG179" s="30"/>
      <c r="IH179" s="30"/>
      <c r="II179" s="30"/>
      <c r="IJ179" s="30"/>
      <c r="IK179" s="30"/>
      <c r="IL179" s="30"/>
      <c r="IM179" s="30"/>
      <c r="IN179" s="30"/>
      <c r="IO179" s="30"/>
      <c r="IP179" s="30"/>
      <c r="IQ179" s="30"/>
      <c r="IR179" s="30"/>
      <c r="IS179" s="30"/>
      <c r="IT179" s="30"/>
      <c r="IU179" s="30"/>
    </row>
    <row r="180" spans="1:255">
      <c r="A180" s="30" t="s">
        <v>652</v>
      </c>
      <c r="B180" s="30" t="s">
        <v>480</v>
      </c>
      <c r="C180" s="316">
        <f>C174-SUM(C175:C177)+C178-C179</f>
        <v>159912194.81449044</v>
      </c>
      <c r="D180" s="316"/>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c r="BO180" s="30"/>
      <c r="BP180" s="30"/>
      <c r="BQ180" s="30"/>
      <c r="BR180" s="30"/>
      <c r="BS180" s="30"/>
      <c r="BT180" s="30"/>
      <c r="BU180" s="30"/>
      <c r="BV180" s="30"/>
      <c r="BW180" s="30"/>
      <c r="BX180" s="30"/>
      <c r="BY180" s="30"/>
      <c r="BZ180" s="30"/>
      <c r="CA180" s="30"/>
      <c r="CB180" s="30"/>
      <c r="CC180" s="30"/>
      <c r="CD180" s="30"/>
      <c r="CE180" s="30"/>
      <c r="CF180" s="30"/>
      <c r="CG180" s="30"/>
      <c r="CH180" s="30"/>
      <c r="CI180" s="30"/>
      <c r="CJ180" s="30"/>
      <c r="CK180" s="30"/>
      <c r="CL180" s="30"/>
      <c r="CM180" s="30"/>
      <c r="CN180" s="30"/>
      <c r="CO180" s="30"/>
      <c r="CP180" s="30"/>
      <c r="CQ180" s="30"/>
      <c r="CR180" s="30"/>
      <c r="CS180" s="30"/>
      <c r="CT180" s="30"/>
      <c r="CU180" s="30"/>
      <c r="CV180" s="30"/>
      <c r="CW180" s="30"/>
      <c r="CX180" s="30"/>
      <c r="CY180" s="30"/>
      <c r="CZ180" s="30"/>
      <c r="DA180" s="30"/>
      <c r="DB180" s="30"/>
      <c r="DC180" s="30"/>
      <c r="DD180" s="30"/>
      <c r="DE180" s="30"/>
      <c r="DF180" s="30"/>
      <c r="DG180" s="30"/>
      <c r="DH180" s="30"/>
      <c r="DI180" s="30"/>
      <c r="DJ180" s="30"/>
      <c r="DK180" s="30"/>
      <c r="DL180" s="30"/>
      <c r="DM180" s="30"/>
      <c r="DN180" s="30"/>
      <c r="DO180" s="30"/>
      <c r="DP180" s="30"/>
      <c r="DQ180" s="30"/>
      <c r="DR180" s="30"/>
      <c r="DS180" s="30"/>
      <c r="DT180" s="30"/>
      <c r="DU180" s="30"/>
      <c r="DV180" s="30"/>
      <c r="DW180" s="30"/>
      <c r="DX180" s="30"/>
      <c r="DY180" s="30"/>
      <c r="DZ180" s="30"/>
      <c r="EA180" s="30"/>
      <c r="EB180" s="30"/>
      <c r="EC180" s="30"/>
      <c r="ED180" s="30"/>
      <c r="EE180" s="30"/>
      <c r="EF180" s="30"/>
      <c r="EG180" s="30"/>
      <c r="EH180" s="30"/>
      <c r="EI180" s="30"/>
      <c r="EJ180" s="30"/>
      <c r="EK180" s="30"/>
      <c r="EL180" s="30"/>
      <c r="EM180" s="30"/>
      <c r="EN180" s="30"/>
      <c r="EO180" s="30"/>
      <c r="EP180" s="30"/>
      <c r="EQ180" s="30"/>
      <c r="ER180" s="30"/>
      <c r="ES180" s="30"/>
      <c r="ET180" s="30"/>
      <c r="EU180" s="30"/>
      <c r="EV180" s="30"/>
      <c r="EW180" s="30"/>
      <c r="EX180" s="30"/>
      <c r="EY180" s="30"/>
      <c r="EZ180" s="30"/>
      <c r="FA180" s="30"/>
      <c r="FB180" s="30"/>
      <c r="FC180" s="30"/>
      <c r="FD180" s="30"/>
      <c r="FE180" s="30"/>
      <c r="FF180" s="30"/>
      <c r="FG180" s="30"/>
      <c r="FH180" s="30"/>
      <c r="FI180" s="30"/>
      <c r="FJ180" s="30"/>
      <c r="FK180" s="30"/>
      <c r="FL180" s="30"/>
      <c r="FM180" s="30"/>
      <c r="FN180" s="30"/>
      <c r="FO180" s="30"/>
      <c r="FP180" s="30"/>
      <c r="FQ180" s="30"/>
      <c r="FR180" s="30"/>
      <c r="FS180" s="30"/>
      <c r="FT180" s="30"/>
      <c r="FU180" s="30"/>
      <c r="FV180" s="30"/>
      <c r="FW180" s="30"/>
      <c r="FX180" s="30"/>
      <c r="FY180" s="30"/>
      <c r="FZ180" s="30"/>
      <c r="GA180" s="30"/>
      <c r="GB180" s="30"/>
      <c r="GC180" s="30"/>
      <c r="GD180" s="30"/>
      <c r="GE180" s="30"/>
      <c r="GF180" s="30"/>
      <c r="GG180" s="30"/>
      <c r="GH180" s="30"/>
      <c r="GI180" s="30"/>
      <c r="GJ180" s="30"/>
      <c r="GK180" s="30"/>
      <c r="GL180" s="30"/>
      <c r="GM180" s="30"/>
      <c r="GN180" s="30"/>
      <c r="GO180" s="30"/>
      <c r="GP180" s="30"/>
      <c r="GQ180" s="30"/>
      <c r="GR180" s="30"/>
      <c r="GS180" s="30"/>
      <c r="GT180" s="30"/>
      <c r="GU180" s="30"/>
      <c r="GV180" s="30"/>
      <c r="GW180" s="30"/>
      <c r="GX180" s="30"/>
      <c r="GY180" s="30"/>
      <c r="GZ180" s="30"/>
      <c r="HA180" s="30"/>
      <c r="HB180" s="30"/>
      <c r="HC180" s="30"/>
      <c r="HD180" s="30"/>
      <c r="HE180" s="30"/>
      <c r="HF180" s="30"/>
      <c r="HG180" s="30"/>
      <c r="HH180" s="30"/>
      <c r="HI180" s="30"/>
      <c r="HJ180" s="30"/>
      <c r="HK180" s="30"/>
      <c r="HL180" s="30"/>
      <c r="HM180" s="30"/>
      <c r="HN180" s="30"/>
      <c r="HO180" s="30"/>
      <c r="HP180" s="30"/>
      <c r="HQ180" s="30"/>
      <c r="HR180" s="30"/>
      <c r="HS180" s="30"/>
      <c r="HT180" s="30"/>
      <c r="HU180" s="30"/>
      <c r="HV180" s="30"/>
      <c r="HW180" s="30"/>
      <c r="HX180" s="30"/>
      <c r="HY180" s="30"/>
      <c r="HZ180" s="30"/>
      <c r="IA180" s="30"/>
      <c r="IB180" s="30"/>
      <c r="IC180" s="30"/>
      <c r="ID180" s="30"/>
      <c r="IE180" s="30"/>
      <c r="IF180" s="30"/>
      <c r="IG180" s="30"/>
      <c r="IH180" s="30"/>
      <c r="II180" s="30"/>
      <c r="IJ180" s="30"/>
      <c r="IK180" s="30"/>
      <c r="IL180" s="30"/>
      <c r="IM180" s="30"/>
      <c r="IN180" s="30"/>
      <c r="IO180" s="30"/>
      <c r="IP180" s="30"/>
      <c r="IQ180" s="30"/>
      <c r="IR180" s="30"/>
      <c r="IS180" s="30"/>
      <c r="IT180" s="30"/>
      <c r="IU180" s="30"/>
    </row>
    <row r="181" spans="1:255">
      <c r="A181" s="30"/>
      <c r="B181" s="30"/>
      <c r="C181" s="30"/>
      <c r="D181" s="30"/>
      <c r="E181" s="30"/>
      <c r="F181" s="30"/>
      <c r="G181" s="30"/>
      <c r="H181" s="30"/>
      <c r="I181" s="30"/>
      <c r="J181" s="30"/>
      <c r="K181" s="30"/>
      <c r="L181" s="30"/>
      <c r="M181" s="30"/>
      <c r="N181" s="30"/>
      <c r="O181" s="30"/>
      <c r="P181" s="30"/>
      <c r="Q181" s="30"/>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30"/>
      <c r="BK181" s="30"/>
      <c r="BL181" s="30"/>
      <c r="BM181" s="30"/>
      <c r="BN181" s="30"/>
      <c r="BO181" s="30"/>
      <c r="BP181" s="30"/>
      <c r="BQ181" s="30"/>
      <c r="BR181" s="30"/>
      <c r="BS181" s="30"/>
      <c r="BT181" s="30"/>
      <c r="BU181" s="30"/>
      <c r="BV181" s="30"/>
      <c r="BW181" s="30"/>
      <c r="BX181" s="30"/>
      <c r="BY181" s="30"/>
      <c r="BZ181" s="30"/>
      <c r="CA181" s="30"/>
      <c r="CB181" s="30"/>
      <c r="CC181" s="30"/>
      <c r="CD181" s="30"/>
      <c r="CE181" s="30"/>
      <c r="CF181" s="30"/>
      <c r="CG181" s="30"/>
      <c r="CH181" s="30"/>
      <c r="CI181" s="30"/>
      <c r="CJ181" s="30"/>
      <c r="CK181" s="30"/>
      <c r="CL181" s="30"/>
      <c r="CM181" s="30"/>
      <c r="CN181" s="30"/>
      <c r="CO181" s="30"/>
      <c r="CP181" s="30"/>
      <c r="CQ181" s="30"/>
      <c r="CR181" s="30"/>
      <c r="CS181" s="30"/>
      <c r="CT181" s="30"/>
      <c r="CU181" s="30"/>
      <c r="CV181" s="30"/>
      <c r="CW181" s="30"/>
      <c r="CX181" s="30"/>
      <c r="CY181" s="30"/>
      <c r="CZ181" s="30"/>
      <c r="DA181" s="30"/>
      <c r="DB181" s="30"/>
      <c r="DC181" s="30"/>
      <c r="DD181" s="30"/>
      <c r="DE181" s="30"/>
      <c r="DF181" s="30"/>
      <c r="DG181" s="30"/>
      <c r="DH181" s="30"/>
      <c r="DI181" s="30"/>
      <c r="DJ181" s="30"/>
      <c r="DK181" s="30"/>
      <c r="DL181" s="30"/>
      <c r="DM181" s="30"/>
      <c r="DN181" s="30"/>
      <c r="DO181" s="30"/>
      <c r="DP181" s="30"/>
      <c r="DQ181" s="30"/>
      <c r="DR181" s="30"/>
      <c r="DS181" s="30"/>
      <c r="DT181" s="30"/>
      <c r="DU181" s="30"/>
      <c r="DV181" s="30"/>
      <c r="DW181" s="30"/>
      <c r="DX181" s="30"/>
      <c r="DY181" s="30"/>
      <c r="DZ181" s="30"/>
      <c r="EA181" s="30"/>
      <c r="EB181" s="30"/>
      <c r="EC181" s="30"/>
      <c r="ED181" s="30"/>
      <c r="EE181" s="30"/>
      <c r="EF181" s="30"/>
      <c r="EG181" s="30"/>
      <c r="EH181" s="30"/>
      <c r="EI181" s="30"/>
      <c r="EJ181" s="30"/>
      <c r="EK181" s="30"/>
      <c r="EL181" s="30"/>
      <c r="EM181" s="30"/>
      <c r="EN181" s="30"/>
      <c r="EO181" s="30"/>
      <c r="EP181" s="30"/>
      <c r="EQ181" s="30"/>
      <c r="ER181" s="30"/>
      <c r="ES181" s="30"/>
      <c r="ET181" s="30"/>
      <c r="EU181" s="30"/>
      <c r="EV181" s="30"/>
      <c r="EW181" s="30"/>
      <c r="EX181" s="30"/>
      <c r="EY181" s="30"/>
      <c r="EZ181" s="30"/>
      <c r="FA181" s="30"/>
      <c r="FB181" s="30"/>
      <c r="FC181" s="30"/>
      <c r="FD181" s="30"/>
      <c r="FE181" s="30"/>
      <c r="FF181" s="30"/>
      <c r="FG181" s="30"/>
      <c r="FH181" s="30"/>
      <c r="FI181" s="30"/>
      <c r="FJ181" s="30"/>
      <c r="FK181" s="30"/>
      <c r="FL181" s="30"/>
      <c r="FM181" s="30"/>
      <c r="FN181" s="30"/>
      <c r="FO181" s="30"/>
      <c r="FP181" s="30"/>
      <c r="FQ181" s="30"/>
      <c r="FR181" s="30"/>
      <c r="FS181" s="30"/>
      <c r="FT181" s="30"/>
      <c r="FU181" s="30"/>
      <c r="FV181" s="30"/>
      <c r="FW181" s="30"/>
      <c r="FX181" s="30"/>
      <c r="FY181" s="30"/>
      <c r="FZ181" s="30"/>
      <c r="GA181" s="30"/>
      <c r="GB181" s="30"/>
      <c r="GC181" s="30"/>
      <c r="GD181" s="30"/>
      <c r="GE181" s="30"/>
      <c r="GF181" s="30"/>
      <c r="GG181" s="30"/>
      <c r="GH181" s="30"/>
      <c r="GI181" s="30"/>
      <c r="GJ181" s="30"/>
      <c r="GK181" s="30"/>
      <c r="GL181" s="30"/>
      <c r="GM181" s="30"/>
      <c r="GN181" s="30"/>
      <c r="GO181" s="30"/>
      <c r="GP181" s="30"/>
      <c r="GQ181" s="30"/>
      <c r="GR181" s="30"/>
      <c r="GS181" s="30"/>
      <c r="GT181" s="30"/>
      <c r="GU181" s="30"/>
      <c r="GV181" s="30"/>
      <c r="GW181" s="30"/>
      <c r="GX181" s="30"/>
      <c r="GY181" s="30"/>
      <c r="GZ181" s="30"/>
      <c r="HA181" s="30"/>
      <c r="HB181" s="30"/>
      <c r="HC181" s="30"/>
      <c r="HD181" s="30"/>
      <c r="HE181" s="30"/>
      <c r="HF181" s="30"/>
      <c r="HG181" s="30"/>
      <c r="HH181" s="30"/>
      <c r="HI181" s="30"/>
      <c r="HJ181" s="30"/>
      <c r="HK181" s="30"/>
      <c r="HL181" s="30"/>
      <c r="HM181" s="30"/>
      <c r="HN181" s="30"/>
      <c r="HO181" s="30"/>
      <c r="HP181" s="30"/>
      <c r="HQ181" s="30"/>
      <c r="HR181" s="30"/>
      <c r="HS181" s="30"/>
      <c r="HT181" s="30"/>
      <c r="HU181" s="30"/>
      <c r="HV181" s="30"/>
      <c r="HW181" s="30"/>
      <c r="HX181" s="30"/>
      <c r="HY181" s="30"/>
      <c r="HZ181" s="30"/>
      <c r="IA181" s="30"/>
      <c r="IB181" s="30"/>
      <c r="IC181" s="30"/>
      <c r="ID181" s="30"/>
      <c r="IE181" s="30"/>
      <c r="IF181" s="30"/>
      <c r="IG181" s="30"/>
      <c r="IH181" s="30"/>
      <c r="II181" s="30"/>
      <c r="IJ181" s="30"/>
      <c r="IK181" s="30"/>
      <c r="IL181" s="30"/>
      <c r="IM181" s="30"/>
      <c r="IN181" s="30"/>
      <c r="IO181" s="30"/>
      <c r="IP181" s="30"/>
      <c r="IQ181" s="30"/>
      <c r="IR181" s="30"/>
      <c r="IS181" s="30"/>
      <c r="IT181" s="30"/>
      <c r="IU181" s="30"/>
    </row>
    <row r="182" spans="1:255" ht="15.75">
      <c r="A182" s="486" t="s">
        <v>2152</v>
      </c>
      <c r="B182" s="30"/>
      <c r="C182" s="316"/>
      <c r="D182" s="30"/>
      <c r="E182" s="30"/>
      <c r="F182" s="30"/>
      <c r="G182" s="30"/>
      <c r="H182" s="30"/>
      <c r="I182" s="30"/>
      <c r="J182" s="30"/>
      <c r="K182" s="30"/>
      <c r="L182" s="30"/>
      <c r="M182" s="30"/>
      <c r="N182" s="30"/>
      <c r="O182" s="30"/>
      <c r="P182" s="30"/>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c r="BJ182" s="30"/>
      <c r="BK182" s="30"/>
      <c r="BL182" s="30"/>
      <c r="BM182" s="30"/>
      <c r="BN182" s="30"/>
      <c r="BO182" s="30"/>
      <c r="BP182" s="30"/>
      <c r="BQ182" s="30"/>
      <c r="BR182" s="30"/>
      <c r="BS182" s="30"/>
      <c r="BT182" s="30"/>
      <c r="BU182" s="30"/>
      <c r="BV182" s="30"/>
      <c r="BW182" s="30"/>
      <c r="BX182" s="30"/>
      <c r="BY182" s="30"/>
      <c r="BZ182" s="30"/>
      <c r="CA182" s="30"/>
      <c r="CB182" s="30"/>
      <c r="CC182" s="30"/>
      <c r="CD182" s="30"/>
      <c r="CE182" s="30"/>
      <c r="CF182" s="30"/>
      <c r="CG182" s="30"/>
      <c r="CH182" s="30"/>
      <c r="CI182" s="30"/>
      <c r="CJ182" s="30"/>
      <c r="CK182" s="30"/>
      <c r="CL182" s="30"/>
      <c r="CM182" s="30"/>
      <c r="CN182" s="30"/>
      <c r="CO182" s="30"/>
      <c r="CP182" s="30"/>
      <c r="CQ182" s="30"/>
      <c r="CR182" s="30"/>
      <c r="CS182" s="30"/>
      <c r="CT182" s="30"/>
      <c r="CU182" s="30"/>
      <c r="CV182" s="30"/>
      <c r="CW182" s="30"/>
      <c r="CX182" s="30"/>
      <c r="CY182" s="30"/>
      <c r="CZ182" s="30"/>
      <c r="DA182" s="30"/>
      <c r="DB182" s="30"/>
      <c r="DC182" s="30"/>
      <c r="DD182" s="30"/>
      <c r="DE182" s="30"/>
      <c r="DF182" s="30"/>
      <c r="DG182" s="30"/>
      <c r="DH182" s="30"/>
      <c r="DI182" s="30"/>
      <c r="DJ182" s="30"/>
      <c r="DK182" s="30"/>
      <c r="DL182" s="30"/>
      <c r="DM182" s="30"/>
      <c r="DN182" s="30"/>
      <c r="DO182" s="30"/>
      <c r="DP182" s="30"/>
      <c r="DQ182" s="30"/>
      <c r="DR182" s="30"/>
      <c r="DS182" s="30"/>
      <c r="DT182" s="30"/>
      <c r="DU182" s="30"/>
      <c r="DV182" s="30"/>
      <c r="DW182" s="30"/>
      <c r="DX182" s="30"/>
      <c r="DY182" s="30"/>
      <c r="DZ182" s="30"/>
      <c r="EA182" s="30"/>
      <c r="EB182" s="30"/>
      <c r="EC182" s="30"/>
      <c r="ED182" s="30"/>
      <c r="EE182" s="30"/>
      <c r="EF182" s="30"/>
      <c r="EG182" s="30"/>
      <c r="EH182" s="30"/>
      <c r="EI182" s="30"/>
      <c r="EJ182" s="30"/>
      <c r="EK182" s="30"/>
      <c r="EL182" s="30"/>
      <c r="EM182" s="30"/>
      <c r="EN182" s="30"/>
      <c r="EO182" s="30"/>
      <c r="EP182" s="30"/>
      <c r="EQ182" s="30"/>
      <c r="ER182" s="30"/>
      <c r="ES182" s="30"/>
      <c r="ET182" s="30"/>
      <c r="EU182" s="30"/>
      <c r="EV182" s="30"/>
      <c r="EW182" s="30"/>
      <c r="EX182" s="30"/>
      <c r="EY182" s="30"/>
      <c r="EZ182" s="30"/>
      <c r="FA182" s="30"/>
      <c r="FB182" s="30"/>
      <c r="FC182" s="30"/>
      <c r="FD182" s="30"/>
      <c r="FE182" s="30"/>
      <c r="FF182" s="30"/>
      <c r="FG182" s="30"/>
      <c r="FH182" s="30"/>
      <c r="FI182" s="30"/>
      <c r="FJ182" s="30"/>
      <c r="FK182" s="30"/>
      <c r="FL182" s="30"/>
      <c r="FM182" s="30"/>
      <c r="FN182" s="30"/>
      <c r="FO182" s="30"/>
      <c r="FP182" s="30"/>
      <c r="FQ182" s="30"/>
      <c r="FR182" s="30"/>
      <c r="FS182" s="30"/>
      <c r="FT182" s="30"/>
      <c r="FU182" s="30"/>
      <c r="FV182" s="30"/>
      <c r="FW182" s="30"/>
      <c r="FX182" s="30"/>
      <c r="FY182" s="30"/>
      <c r="FZ182" s="30"/>
      <c r="GA182" s="30"/>
      <c r="GB182" s="30"/>
      <c r="GC182" s="30"/>
      <c r="GD182" s="30"/>
      <c r="GE182" s="30"/>
      <c r="GF182" s="30"/>
      <c r="GG182" s="30"/>
      <c r="GH182" s="30"/>
      <c r="GI182" s="30"/>
      <c r="GJ182" s="30"/>
      <c r="GK182" s="30"/>
      <c r="GL182" s="30"/>
      <c r="GM182" s="30"/>
      <c r="GN182" s="30"/>
      <c r="GO182" s="30"/>
      <c r="GP182" s="30"/>
      <c r="GQ182" s="30"/>
      <c r="GR182" s="30"/>
      <c r="GS182" s="30"/>
      <c r="GT182" s="30"/>
      <c r="GU182" s="30"/>
      <c r="GV182" s="30"/>
      <c r="GW182" s="30"/>
      <c r="GX182" s="30"/>
      <c r="GY182" s="30"/>
      <c r="GZ182" s="30"/>
      <c r="HA182" s="30"/>
      <c r="HB182" s="30"/>
      <c r="HC182" s="30"/>
      <c r="HD182" s="30"/>
      <c r="HE182" s="30"/>
      <c r="HF182" s="30"/>
      <c r="HG182" s="30"/>
      <c r="HH182" s="30"/>
      <c r="HI182" s="30"/>
      <c r="HJ182" s="30"/>
      <c r="HK182" s="30"/>
      <c r="HL182" s="30"/>
      <c r="HM182" s="30"/>
      <c r="HN182" s="30"/>
      <c r="HO182" s="30"/>
      <c r="HP182" s="30"/>
      <c r="HQ182" s="30"/>
      <c r="HR182" s="30"/>
      <c r="HS182" s="30"/>
      <c r="HT182" s="30"/>
      <c r="HU182" s="30"/>
      <c r="HV182" s="30"/>
      <c r="HW182" s="30"/>
      <c r="HX182" s="30"/>
      <c r="HY182" s="30"/>
      <c r="HZ182" s="30"/>
      <c r="IA182" s="30"/>
      <c r="IB182" s="30"/>
      <c r="IC182" s="30"/>
      <c r="ID182" s="30"/>
      <c r="IE182" s="30"/>
      <c r="IF182" s="30"/>
      <c r="IG182" s="30"/>
      <c r="IH182" s="30"/>
      <c r="II182" s="30"/>
      <c r="IJ182" s="30"/>
      <c r="IK182" s="30"/>
      <c r="IL182" s="30"/>
      <c r="IM182" s="30"/>
      <c r="IN182" s="30"/>
      <c r="IO182" s="30"/>
      <c r="IP182" s="30"/>
      <c r="IQ182" s="30"/>
      <c r="IR182" s="30"/>
      <c r="IS182" s="30"/>
      <c r="IT182" s="30"/>
      <c r="IU182" s="30"/>
    </row>
    <row r="183" spans="1:255">
      <c r="A183" s="30"/>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c r="BJ183" s="30"/>
      <c r="BK183" s="30"/>
      <c r="BL183" s="30"/>
      <c r="BM183" s="30"/>
      <c r="BN183" s="30"/>
      <c r="BO183" s="30"/>
      <c r="BP183" s="30"/>
      <c r="BQ183" s="30"/>
      <c r="BR183" s="30"/>
      <c r="BS183" s="30"/>
      <c r="BT183" s="30"/>
      <c r="BU183" s="30"/>
      <c r="BV183" s="30"/>
      <c r="BW183" s="30"/>
      <c r="BX183" s="30"/>
      <c r="BY183" s="30"/>
      <c r="BZ183" s="30"/>
      <c r="CA183" s="30"/>
      <c r="CB183" s="30"/>
      <c r="CC183" s="30"/>
      <c r="CD183" s="30"/>
      <c r="CE183" s="30"/>
      <c r="CF183" s="30"/>
      <c r="CG183" s="30"/>
      <c r="CH183" s="30"/>
      <c r="CI183" s="30"/>
      <c r="CJ183" s="30"/>
      <c r="CK183" s="30"/>
      <c r="CL183" s="30"/>
      <c r="CM183" s="30"/>
      <c r="CN183" s="30"/>
      <c r="CO183" s="30"/>
      <c r="CP183" s="30"/>
      <c r="CQ183" s="30"/>
      <c r="CR183" s="30"/>
      <c r="CS183" s="30"/>
      <c r="CT183" s="30"/>
      <c r="CU183" s="30"/>
      <c r="CV183" s="30"/>
      <c r="CW183" s="30"/>
      <c r="CX183" s="30"/>
      <c r="CY183" s="30"/>
      <c r="CZ183" s="30"/>
      <c r="DA183" s="30"/>
      <c r="DB183" s="30"/>
      <c r="DC183" s="30"/>
      <c r="DD183" s="30"/>
      <c r="DE183" s="30"/>
      <c r="DF183" s="30"/>
      <c r="DG183" s="30"/>
      <c r="DH183" s="30"/>
      <c r="DI183" s="30"/>
      <c r="DJ183" s="30"/>
      <c r="DK183" s="30"/>
      <c r="DL183" s="30"/>
      <c r="DM183" s="30"/>
      <c r="DN183" s="30"/>
      <c r="DO183" s="30"/>
      <c r="DP183" s="30"/>
      <c r="DQ183" s="30"/>
      <c r="DR183" s="30"/>
      <c r="DS183" s="30"/>
      <c r="DT183" s="30"/>
      <c r="DU183" s="30"/>
      <c r="DV183" s="30"/>
      <c r="DW183" s="30"/>
      <c r="DX183" s="30"/>
      <c r="DY183" s="30"/>
      <c r="DZ183" s="30"/>
      <c r="EA183" s="30"/>
      <c r="EB183" s="30"/>
      <c r="EC183" s="30"/>
      <c r="ED183" s="30"/>
      <c r="EE183" s="30"/>
      <c r="EF183" s="30"/>
      <c r="EG183" s="30"/>
      <c r="EH183" s="30"/>
      <c r="EI183" s="30"/>
      <c r="EJ183" s="30"/>
      <c r="EK183" s="30"/>
      <c r="EL183" s="30"/>
      <c r="EM183" s="30"/>
      <c r="EN183" s="30"/>
      <c r="EO183" s="30"/>
      <c r="EP183" s="30"/>
      <c r="EQ183" s="30"/>
      <c r="ER183" s="30"/>
      <c r="ES183" s="30"/>
      <c r="ET183" s="30"/>
      <c r="EU183" s="30"/>
      <c r="EV183" s="30"/>
      <c r="EW183" s="30"/>
      <c r="EX183" s="30"/>
      <c r="EY183" s="30"/>
      <c r="EZ183" s="30"/>
      <c r="FA183" s="30"/>
      <c r="FB183" s="30"/>
      <c r="FC183" s="30"/>
      <c r="FD183" s="30"/>
      <c r="FE183" s="30"/>
      <c r="FF183" s="30"/>
      <c r="FG183" s="30"/>
      <c r="FH183" s="30"/>
      <c r="FI183" s="30"/>
      <c r="FJ183" s="30"/>
      <c r="FK183" s="30"/>
      <c r="FL183" s="30"/>
      <c r="FM183" s="30"/>
      <c r="FN183" s="30"/>
      <c r="FO183" s="30"/>
      <c r="FP183" s="30"/>
      <c r="FQ183" s="30"/>
      <c r="FR183" s="30"/>
      <c r="FS183" s="30"/>
      <c r="FT183" s="30"/>
      <c r="FU183" s="30"/>
      <c r="FV183" s="30"/>
      <c r="FW183" s="30"/>
      <c r="FX183" s="30"/>
      <c r="FY183" s="30"/>
      <c r="FZ183" s="30"/>
      <c r="GA183" s="30"/>
      <c r="GB183" s="30"/>
      <c r="GC183" s="30"/>
      <c r="GD183" s="30"/>
      <c r="GE183" s="30"/>
      <c r="GF183" s="30"/>
      <c r="GG183" s="30"/>
      <c r="GH183" s="30"/>
      <c r="GI183" s="30"/>
      <c r="GJ183" s="30"/>
      <c r="GK183" s="30"/>
      <c r="GL183" s="30"/>
      <c r="GM183" s="30"/>
      <c r="GN183" s="30"/>
      <c r="GO183" s="30"/>
      <c r="GP183" s="30"/>
      <c r="GQ183" s="30"/>
      <c r="GR183" s="30"/>
      <c r="GS183" s="30"/>
      <c r="GT183" s="30"/>
      <c r="GU183" s="30"/>
      <c r="GV183" s="30"/>
      <c r="GW183" s="30"/>
      <c r="GX183" s="30"/>
      <c r="GY183" s="30"/>
      <c r="GZ183" s="30"/>
      <c r="HA183" s="30"/>
      <c r="HB183" s="30"/>
      <c r="HC183" s="30"/>
      <c r="HD183" s="30"/>
      <c r="HE183" s="30"/>
      <c r="HF183" s="30"/>
      <c r="HG183" s="30"/>
      <c r="HH183" s="30"/>
      <c r="HI183" s="30"/>
      <c r="HJ183" s="30"/>
      <c r="HK183" s="30"/>
      <c r="HL183" s="30"/>
      <c r="HM183" s="30"/>
      <c r="HN183" s="30"/>
      <c r="HO183" s="30"/>
      <c r="HP183" s="30"/>
      <c r="HQ183" s="30"/>
      <c r="HR183" s="30"/>
      <c r="HS183" s="30"/>
      <c r="HT183" s="30"/>
      <c r="HU183" s="30"/>
      <c r="HV183" s="30"/>
      <c r="HW183" s="30"/>
      <c r="HX183" s="30"/>
      <c r="HY183" s="30"/>
      <c r="HZ183" s="30"/>
      <c r="IA183" s="30"/>
      <c r="IB183" s="30"/>
      <c r="IC183" s="30"/>
      <c r="ID183" s="30"/>
      <c r="IE183" s="30"/>
      <c r="IF183" s="30"/>
      <c r="IG183" s="30"/>
      <c r="IH183" s="30"/>
      <c r="II183" s="30"/>
      <c r="IJ183" s="30"/>
      <c r="IK183" s="30"/>
      <c r="IL183" s="30"/>
      <c r="IM183" s="30"/>
      <c r="IN183" s="30"/>
      <c r="IO183" s="30"/>
      <c r="IP183" s="30"/>
      <c r="IQ183" s="30"/>
      <c r="IR183" s="30"/>
      <c r="IS183" s="30"/>
      <c r="IT183" s="30"/>
      <c r="IU183" s="30"/>
    </row>
    <row r="184" spans="1:255" ht="15.75">
      <c r="A184" s="486" t="s">
        <v>653</v>
      </c>
      <c r="B184" s="30"/>
      <c r="C184" s="30"/>
      <c r="D184" s="30"/>
      <c r="E184" s="30"/>
      <c r="F184" s="30"/>
      <c r="G184" s="30"/>
      <c r="H184" s="30"/>
      <c r="I184" s="30"/>
      <c r="J184" s="30"/>
      <c r="K184" s="30"/>
      <c r="L184" s="30"/>
      <c r="M184" s="30"/>
      <c r="N184" s="30"/>
      <c r="O184" s="30"/>
      <c r="P184" s="30"/>
      <c r="Q184" s="30"/>
      <c r="R184" s="30"/>
      <c r="S184" s="30"/>
      <c r="T184" s="30"/>
      <c r="U184" s="30"/>
      <c r="V184" s="30"/>
      <c r="W184" s="30"/>
      <c r="X184" s="30"/>
      <c r="Y184" s="30"/>
      <c r="Z184" s="30"/>
      <c r="AA184" s="30"/>
      <c r="AB184" s="30"/>
      <c r="AC184" s="30"/>
      <c r="AD184" s="30"/>
      <c r="AE184" s="30"/>
      <c r="AF184" s="30"/>
      <c r="AG184" s="30"/>
      <c r="AH184" s="30"/>
      <c r="AI184" s="30"/>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c r="BI184" s="30"/>
      <c r="BJ184" s="30"/>
      <c r="BK184" s="30"/>
      <c r="BL184" s="30"/>
      <c r="BM184" s="30"/>
      <c r="BN184" s="30"/>
      <c r="BO184" s="30"/>
      <c r="BP184" s="30"/>
      <c r="BQ184" s="30"/>
      <c r="BR184" s="30"/>
      <c r="BS184" s="30"/>
      <c r="BT184" s="30"/>
      <c r="BU184" s="30"/>
      <c r="BV184" s="30"/>
      <c r="BW184" s="30"/>
      <c r="BX184" s="30"/>
      <c r="BY184" s="30"/>
      <c r="BZ184" s="30"/>
      <c r="CA184" s="30"/>
      <c r="CB184" s="30"/>
      <c r="CC184" s="30"/>
      <c r="CD184" s="30"/>
      <c r="CE184" s="30"/>
      <c r="CF184" s="30"/>
      <c r="CG184" s="30"/>
      <c r="CH184" s="30"/>
      <c r="CI184" s="30"/>
      <c r="CJ184" s="30"/>
      <c r="CK184" s="30"/>
      <c r="CL184" s="30"/>
      <c r="CM184" s="30"/>
      <c r="CN184" s="30"/>
      <c r="CO184" s="30"/>
      <c r="CP184" s="30"/>
      <c r="CQ184" s="30"/>
      <c r="CR184" s="30"/>
      <c r="CS184" s="30"/>
      <c r="CT184" s="30"/>
      <c r="CU184" s="30"/>
      <c r="CV184" s="30"/>
      <c r="CW184" s="30"/>
      <c r="CX184" s="30"/>
      <c r="CY184" s="30"/>
      <c r="CZ184" s="30"/>
      <c r="DA184" s="30"/>
      <c r="DB184" s="30"/>
      <c r="DC184" s="30"/>
      <c r="DD184" s="30"/>
      <c r="DE184" s="30"/>
      <c r="DF184" s="30"/>
      <c r="DG184" s="30"/>
      <c r="DH184" s="30"/>
      <c r="DI184" s="30"/>
      <c r="DJ184" s="30"/>
      <c r="DK184" s="30"/>
      <c r="DL184" s="30"/>
      <c r="DM184" s="30"/>
      <c r="DN184" s="30"/>
      <c r="DO184" s="30"/>
      <c r="DP184" s="30"/>
      <c r="DQ184" s="30"/>
      <c r="DR184" s="30"/>
      <c r="DS184" s="30"/>
      <c r="DT184" s="30"/>
      <c r="DU184" s="30"/>
      <c r="DV184" s="30"/>
      <c r="DW184" s="30"/>
      <c r="DX184" s="30"/>
      <c r="DY184" s="30"/>
      <c r="DZ184" s="30"/>
      <c r="EA184" s="30"/>
      <c r="EB184" s="30"/>
      <c r="EC184" s="30"/>
      <c r="ED184" s="30"/>
      <c r="EE184" s="30"/>
      <c r="EF184" s="30"/>
      <c r="EG184" s="30"/>
      <c r="EH184" s="30"/>
      <c r="EI184" s="30"/>
      <c r="EJ184" s="30"/>
      <c r="EK184" s="30"/>
      <c r="EL184" s="30"/>
      <c r="EM184" s="30"/>
      <c r="EN184" s="30"/>
      <c r="EO184" s="30"/>
      <c r="EP184" s="30"/>
      <c r="EQ184" s="30"/>
      <c r="ER184" s="30"/>
      <c r="ES184" s="30"/>
      <c r="ET184" s="30"/>
      <c r="EU184" s="30"/>
      <c r="EV184" s="30"/>
      <c r="EW184" s="30"/>
      <c r="EX184" s="30"/>
      <c r="EY184" s="30"/>
      <c r="EZ184" s="30"/>
      <c r="FA184" s="30"/>
      <c r="FB184" s="30"/>
      <c r="FC184" s="30"/>
      <c r="FD184" s="30"/>
      <c r="FE184" s="30"/>
      <c r="FF184" s="30"/>
      <c r="FG184" s="30"/>
      <c r="FH184" s="30"/>
      <c r="FI184" s="30"/>
      <c r="FJ184" s="30"/>
      <c r="FK184" s="30"/>
      <c r="FL184" s="30"/>
      <c r="FM184" s="30"/>
      <c r="FN184" s="30"/>
      <c r="FO184" s="30"/>
      <c r="FP184" s="30"/>
      <c r="FQ184" s="30"/>
      <c r="FR184" s="30"/>
      <c r="FS184" s="30"/>
      <c r="FT184" s="30"/>
      <c r="FU184" s="30"/>
      <c r="FV184" s="30"/>
      <c r="FW184" s="30"/>
      <c r="FX184" s="30"/>
      <c r="FY184" s="30"/>
      <c r="FZ184" s="30"/>
      <c r="GA184" s="30"/>
      <c r="GB184" s="30"/>
      <c r="GC184" s="30"/>
      <c r="GD184" s="30"/>
      <c r="GE184" s="30"/>
      <c r="GF184" s="30"/>
      <c r="GG184" s="30"/>
      <c r="GH184" s="30"/>
      <c r="GI184" s="30"/>
      <c r="GJ184" s="30"/>
      <c r="GK184" s="30"/>
      <c r="GL184" s="30"/>
      <c r="GM184" s="30"/>
      <c r="GN184" s="30"/>
      <c r="GO184" s="30"/>
      <c r="GP184" s="30"/>
      <c r="GQ184" s="30"/>
      <c r="GR184" s="30"/>
      <c r="GS184" s="30"/>
      <c r="GT184" s="30"/>
      <c r="GU184" s="30"/>
      <c r="GV184" s="30"/>
      <c r="GW184" s="30"/>
      <c r="GX184" s="30"/>
      <c r="GY184" s="30"/>
      <c r="GZ184" s="30"/>
      <c r="HA184" s="30"/>
      <c r="HB184" s="30"/>
      <c r="HC184" s="30"/>
      <c r="HD184" s="30"/>
      <c r="HE184" s="30"/>
      <c r="HF184" s="30"/>
      <c r="HG184" s="30"/>
      <c r="HH184" s="30"/>
      <c r="HI184" s="30"/>
      <c r="HJ184" s="30"/>
      <c r="HK184" s="30"/>
      <c r="HL184" s="30"/>
      <c r="HM184" s="30"/>
      <c r="HN184" s="30"/>
      <c r="HO184" s="30"/>
      <c r="HP184" s="30"/>
      <c r="HQ184" s="30"/>
      <c r="HR184" s="30"/>
      <c r="HS184" s="30"/>
      <c r="HT184" s="30"/>
      <c r="HU184" s="30"/>
      <c r="HV184" s="30"/>
      <c r="HW184" s="30"/>
      <c r="HX184" s="30"/>
      <c r="HY184" s="30"/>
      <c r="HZ184" s="30"/>
      <c r="IA184" s="30"/>
      <c r="IB184" s="30"/>
      <c r="IC184" s="30"/>
      <c r="ID184" s="30"/>
      <c r="IE184" s="30"/>
      <c r="IF184" s="30"/>
      <c r="IG184" s="30"/>
      <c r="IH184" s="30"/>
      <c r="II184" s="30"/>
      <c r="IJ184" s="30"/>
      <c r="IK184" s="30"/>
      <c r="IL184" s="30"/>
      <c r="IM184" s="30"/>
      <c r="IN184" s="30"/>
      <c r="IO184" s="30"/>
      <c r="IP184" s="30"/>
      <c r="IQ184" s="30"/>
      <c r="IR184" s="30"/>
      <c r="IS184" s="30"/>
      <c r="IT184" s="30"/>
      <c r="IU184" s="30"/>
    </row>
    <row r="185" spans="1:255">
      <c r="A185" s="30" t="s">
        <v>654</v>
      </c>
      <c r="B185" s="30"/>
      <c r="C185" s="316">
        <f>C175</f>
        <v>375150323.20000017</v>
      </c>
      <c r="D185" s="316"/>
      <c r="E185" s="30"/>
      <c r="F185" s="30"/>
      <c r="G185" s="30"/>
      <c r="H185" s="30"/>
      <c r="I185" s="30"/>
      <c r="J185" s="30"/>
      <c r="K185" s="30"/>
      <c r="L185" s="30"/>
      <c r="M185" s="30"/>
      <c r="N185" s="30"/>
      <c r="O185" s="30"/>
      <c r="P185" s="30"/>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c r="AN185" s="30"/>
      <c r="AO185" s="30"/>
      <c r="AP185" s="30"/>
      <c r="AQ185" s="30"/>
      <c r="AR185" s="30"/>
      <c r="AS185" s="30"/>
      <c r="AT185" s="30"/>
      <c r="AU185" s="30"/>
      <c r="AV185" s="30"/>
      <c r="AW185" s="30"/>
      <c r="AX185" s="30"/>
      <c r="AY185" s="30"/>
      <c r="AZ185" s="30"/>
      <c r="BA185" s="30"/>
      <c r="BB185" s="30"/>
      <c r="BC185" s="30"/>
      <c r="BD185" s="30"/>
      <c r="BE185" s="30"/>
      <c r="BF185" s="30"/>
      <c r="BG185" s="30"/>
      <c r="BH185" s="30"/>
      <c r="BI185" s="30"/>
      <c r="BJ185" s="30"/>
      <c r="BK185" s="30"/>
      <c r="BL185" s="30"/>
      <c r="BM185" s="30"/>
      <c r="BN185" s="30"/>
      <c r="BO185" s="30"/>
      <c r="BP185" s="30"/>
      <c r="BQ185" s="30"/>
      <c r="BR185" s="30"/>
      <c r="BS185" s="30"/>
      <c r="BT185" s="30"/>
      <c r="BU185" s="30"/>
      <c r="BV185" s="30"/>
      <c r="BW185" s="30"/>
      <c r="BX185" s="30"/>
      <c r="BY185" s="30"/>
      <c r="BZ185" s="30"/>
      <c r="CA185" s="30"/>
      <c r="CB185" s="30"/>
      <c r="CC185" s="30"/>
      <c r="CD185" s="30"/>
      <c r="CE185" s="30"/>
      <c r="CF185" s="30"/>
      <c r="CG185" s="30"/>
      <c r="CH185" s="30"/>
      <c r="CI185" s="30"/>
      <c r="CJ185" s="30"/>
      <c r="CK185" s="30"/>
      <c r="CL185" s="30"/>
      <c r="CM185" s="30"/>
      <c r="CN185" s="30"/>
      <c r="CO185" s="30"/>
      <c r="CP185" s="30"/>
      <c r="CQ185" s="30"/>
      <c r="CR185" s="30"/>
      <c r="CS185" s="30"/>
      <c r="CT185" s="30"/>
      <c r="CU185" s="30"/>
      <c r="CV185" s="30"/>
      <c r="CW185" s="30"/>
      <c r="CX185" s="30"/>
      <c r="CY185" s="30"/>
      <c r="CZ185" s="30"/>
      <c r="DA185" s="30"/>
      <c r="DB185" s="30"/>
      <c r="DC185" s="30"/>
      <c r="DD185" s="30"/>
      <c r="DE185" s="30"/>
      <c r="DF185" s="30"/>
      <c r="DG185" s="30"/>
      <c r="DH185" s="30"/>
      <c r="DI185" s="30"/>
      <c r="DJ185" s="30"/>
      <c r="DK185" s="30"/>
      <c r="DL185" s="30"/>
      <c r="DM185" s="30"/>
      <c r="DN185" s="30"/>
      <c r="DO185" s="30"/>
      <c r="DP185" s="30"/>
      <c r="DQ185" s="30"/>
      <c r="DR185" s="30"/>
      <c r="DS185" s="30"/>
      <c r="DT185" s="30"/>
      <c r="DU185" s="30"/>
      <c r="DV185" s="30"/>
      <c r="DW185" s="30"/>
      <c r="DX185" s="30"/>
      <c r="DY185" s="30"/>
      <c r="DZ185" s="30"/>
      <c r="EA185" s="30"/>
      <c r="EB185" s="30"/>
      <c r="EC185" s="30"/>
      <c r="ED185" s="30"/>
      <c r="EE185" s="30"/>
      <c r="EF185" s="30"/>
      <c r="EG185" s="30"/>
      <c r="EH185" s="30"/>
      <c r="EI185" s="30"/>
      <c r="EJ185" s="30"/>
      <c r="EK185" s="30"/>
      <c r="EL185" s="30"/>
      <c r="EM185" s="30"/>
      <c r="EN185" s="30"/>
      <c r="EO185" s="30"/>
      <c r="EP185" s="30"/>
      <c r="EQ185" s="30"/>
      <c r="ER185" s="30"/>
      <c r="ES185" s="30"/>
      <c r="ET185" s="30"/>
      <c r="EU185" s="30"/>
      <c r="EV185" s="30"/>
      <c r="EW185" s="30"/>
      <c r="EX185" s="30"/>
      <c r="EY185" s="30"/>
      <c r="EZ185" s="30"/>
      <c r="FA185" s="30"/>
      <c r="FB185" s="30"/>
      <c r="FC185" s="30"/>
      <c r="FD185" s="30"/>
      <c r="FE185" s="30"/>
      <c r="FF185" s="30"/>
      <c r="FG185" s="30"/>
      <c r="FH185" s="30"/>
      <c r="FI185" s="30"/>
      <c r="FJ185" s="30"/>
      <c r="FK185" s="30"/>
      <c r="FL185" s="30"/>
      <c r="FM185" s="30"/>
      <c r="FN185" s="30"/>
      <c r="FO185" s="30"/>
      <c r="FP185" s="30"/>
      <c r="FQ185" s="30"/>
      <c r="FR185" s="30"/>
      <c r="FS185" s="30"/>
      <c r="FT185" s="30"/>
      <c r="FU185" s="30"/>
      <c r="FV185" s="30"/>
      <c r="FW185" s="30"/>
      <c r="FX185" s="30"/>
      <c r="FY185" s="30"/>
      <c r="FZ185" s="30"/>
      <c r="GA185" s="30"/>
      <c r="GB185" s="30"/>
      <c r="GC185" s="30"/>
      <c r="GD185" s="30"/>
      <c r="GE185" s="30"/>
      <c r="GF185" s="30"/>
      <c r="GG185" s="30"/>
      <c r="GH185" s="30"/>
      <c r="GI185" s="30"/>
      <c r="GJ185" s="30"/>
      <c r="GK185" s="30"/>
      <c r="GL185" s="30"/>
      <c r="GM185" s="30"/>
      <c r="GN185" s="30"/>
      <c r="GO185" s="30"/>
      <c r="GP185" s="30"/>
      <c r="GQ185" s="30"/>
      <c r="GR185" s="30"/>
      <c r="GS185" s="30"/>
      <c r="GT185" s="30"/>
      <c r="GU185" s="30"/>
      <c r="GV185" s="30"/>
      <c r="GW185" s="30"/>
      <c r="GX185" s="30"/>
      <c r="GY185" s="30"/>
      <c r="GZ185" s="30"/>
      <c r="HA185" s="30"/>
      <c r="HB185" s="30"/>
      <c r="HC185" s="30"/>
      <c r="HD185" s="30"/>
      <c r="HE185" s="30"/>
      <c r="HF185" s="30"/>
      <c r="HG185" s="30"/>
      <c r="HH185" s="30"/>
      <c r="HI185" s="30"/>
      <c r="HJ185" s="30"/>
      <c r="HK185" s="30"/>
      <c r="HL185" s="30"/>
      <c r="HM185" s="30"/>
      <c r="HN185" s="30"/>
      <c r="HO185" s="30"/>
      <c r="HP185" s="30"/>
      <c r="HQ185" s="30"/>
      <c r="HR185" s="30"/>
      <c r="HS185" s="30"/>
      <c r="HT185" s="30"/>
      <c r="HU185" s="30"/>
      <c r="HV185" s="30"/>
      <c r="HW185" s="30"/>
      <c r="HX185" s="30"/>
      <c r="HY185" s="30"/>
      <c r="HZ185" s="30"/>
      <c r="IA185" s="30"/>
      <c r="IB185" s="30"/>
      <c r="IC185" s="30"/>
      <c r="ID185" s="30"/>
      <c r="IE185" s="30"/>
      <c r="IF185" s="30"/>
      <c r="IG185" s="30"/>
      <c r="IH185" s="30"/>
      <c r="II185" s="30"/>
      <c r="IJ185" s="30"/>
      <c r="IK185" s="30"/>
      <c r="IL185" s="30"/>
      <c r="IM185" s="30"/>
      <c r="IN185" s="30"/>
      <c r="IO185" s="30"/>
      <c r="IP185" s="30"/>
      <c r="IQ185" s="30"/>
      <c r="IR185" s="30"/>
      <c r="IS185" s="30"/>
      <c r="IT185" s="30"/>
      <c r="IU185" s="30"/>
    </row>
    <row r="186" spans="1:255">
      <c r="A186" s="30" t="s">
        <v>655</v>
      </c>
      <c r="B186" s="30"/>
      <c r="C186" s="316">
        <f>C96</f>
        <v>79755715.400000006</v>
      </c>
      <c r="D186" s="316"/>
      <c r="E186" s="30"/>
      <c r="F186" s="30"/>
      <c r="G186" s="30"/>
      <c r="H186" s="30"/>
      <c r="I186" s="30"/>
      <c r="J186" s="30"/>
      <c r="K186" s="30"/>
      <c r="L186" s="30"/>
      <c r="M186" s="30"/>
      <c r="N186" s="30"/>
      <c r="O186" s="30"/>
      <c r="P186" s="30"/>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c r="BI186" s="30"/>
      <c r="BJ186" s="30"/>
      <c r="BK186" s="30"/>
      <c r="BL186" s="30"/>
      <c r="BM186" s="30"/>
      <c r="BN186" s="30"/>
      <c r="BO186" s="30"/>
      <c r="BP186" s="30"/>
      <c r="BQ186" s="30"/>
      <c r="BR186" s="30"/>
      <c r="BS186" s="30"/>
      <c r="BT186" s="30"/>
      <c r="BU186" s="30"/>
      <c r="BV186" s="30"/>
      <c r="BW186" s="30"/>
      <c r="BX186" s="30"/>
      <c r="BY186" s="30"/>
      <c r="BZ186" s="30"/>
      <c r="CA186" s="30"/>
      <c r="CB186" s="30"/>
      <c r="CC186" s="30"/>
      <c r="CD186" s="30"/>
      <c r="CE186" s="30"/>
      <c r="CF186" s="30"/>
      <c r="CG186" s="30"/>
      <c r="CH186" s="30"/>
      <c r="CI186" s="30"/>
      <c r="CJ186" s="30"/>
      <c r="CK186" s="30"/>
      <c r="CL186" s="30"/>
      <c r="CM186" s="30"/>
      <c r="CN186" s="30"/>
      <c r="CO186" s="30"/>
      <c r="CP186" s="30"/>
      <c r="CQ186" s="30"/>
      <c r="CR186" s="30"/>
      <c r="CS186" s="30"/>
      <c r="CT186" s="30"/>
      <c r="CU186" s="30"/>
      <c r="CV186" s="30"/>
      <c r="CW186" s="30"/>
      <c r="CX186" s="30"/>
      <c r="CY186" s="30"/>
      <c r="CZ186" s="30"/>
      <c r="DA186" s="30"/>
      <c r="DB186" s="30"/>
      <c r="DC186" s="30"/>
      <c r="DD186" s="30"/>
      <c r="DE186" s="30"/>
      <c r="DF186" s="30"/>
      <c r="DG186" s="30"/>
      <c r="DH186" s="30"/>
      <c r="DI186" s="30"/>
      <c r="DJ186" s="30"/>
      <c r="DK186" s="30"/>
      <c r="DL186" s="30"/>
      <c r="DM186" s="30"/>
      <c r="DN186" s="30"/>
      <c r="DO186" s="30"/>
      <c r="DP186" s="30"/>
      <c r="DQ186" s="30"/>
      <c r="DR186" s="30"/>
      <c r="DS186" s="30"/>
      <c r="DT186" s="30"/>
      <c r="DU186" s="30"/>
      <c r="DV186" s="30"/>
      <c r="DW186" s="30"/>
      <c r="DX186" s="30"/>
      <c r="DY186" s="30"/>
      <c r="DZ186" s="30"/>
      <c r="EA186" s="30"/>
      <c r="EB186" s="30"/>
      <c r="EC186" s="30"/>
      <c r="ED186" s="30"/>
      <c r="EE186" s="30"/>
      <c r="EF186" s="30"/>
      <c r="EG186" s="30"/>
      <c r="EH186" s="30"/>
      <c r="EI186" s="30"/>
      <c r="EJ186" s="30"/>
      <c r="EK186" s="30"/>
      <c r="EL186" s="30"/>
      <c r="EM186" s="30"/>
      <c r="EN186" s="30"/>
      <c r="EO186" s="30"/>
      <c r="EP186" s="30"/>
      <c r="EQ186" s="30"/>
      <c r="ER186" s="30"/>
      <c r="ES186" s="30"/>
      <c r="ET186" s="30"/>
      <c r="EU186" s="30"/>
      <c r="EV186" s="30"/>
      <c r="EW186" s="30"/>
      <c r="EX186" s="30"/>
      <c r="EY186" s="30"/>
      <c r="EZ186" s="30"/>
      <c r="FA186" s="30"/>
      <c r="FB186" s="30"/>
      <c r="FC186" s="30"/>
      <c r="FD186" s="30"/>
      <c r="FE186" s="30"/>
      <c r="FF186" s="30"/>
      <c r="FG186" s="30"/>
      <c r="FH186" s="30"/>
      <c r="FI186" s="30"/>
      <c r="FJ186" s="30"/>
      <c r="FK186" s="30"/>
      <c r="FL186" s="30"/>
      <c r="FM186" s="30"/>
      <c r="FN186" s="30"/>
      <c r="FO186" s="30"/>
      <c r="FP186" s="30"/>
      <c r="FQ186" s="30"/>
      <c r="FR186" s="30"/>
      <c r="FS186" s="30"/>
      <c r="FT186" s="30"/>
      <c r="FU186" s="30"/>
      <c r="FV186" s="30"/>
      <c r="FW186" s="30"/>
      <c r="FX186" s="30"/>
      <c r="FY186" s="30"/>
      <c r="FZ186" s="30"/>
      <c r="GA186" s="30"/>
      <c r="GB186" s="30"/>
      <c r="GC186" s="30"/>
      <c r="GD186" s="30"/>
      <c r="GE186" s="30"/>
      <c r="GF186" s="30"/>
      <c r="GG186" s="30"/>
      <c r="GH186" s="30"/>
      <c r="GI186" s="30"/>
      <c r="GJ186" s="30"/>
      <c r="GK186" s="30"/>
      <c r="GL186" s="30"/>
      <c r="GM186" s="30"/>
      <c r="GN186" s="30"/>
      <c r="GO186" s="30"/>
      <c r="GP186" s="30"/>
      <c r="GQ186" s="30"/>
      <c r="GR186" s="30"/>
      <c r="GS186" s="30"/>
      <c r="GT186" s="30"/>
      <c r="GU186" s="30"/>
      <c r="GV186" s="30"/>
      <c r="GW186" s="30"/>
      <c r="GX186" s="30"/>
      <c r="GY186" s="30"/>
      <c r="GZ186" s="30"/>
      <c r="HA186" s="30"/>
      <c r="HB186" s="30"/>
      <c r="HC186" s="30"/>
      <c r="HD186" s="30"/>
      <c r="HE186" s="30"/>
      <c r="HF186" s="30"/>
      <c r="HG186" s="30"/>
      <c r="HH186" s="30"/>
      <c r="HI186" s="30"/>
      <c r="HJ186" s="30"/>
      <c r="HK186" s="30"/>
      <c r="HL186" s="30"/>
      <c r="HM186" s="30"/>
      <c r="HN186" s="30"/>
      <c r="HO186" s="30"/>
      <c r="HP186" s="30"/>
      <c r="HQ186" s="30"/>
      <c r="HR186" s="30"/>
      <c r="HS186" s="30"/>
      <c r="HT186" s="30"/>
      <c r="HU186" s="30"/>
      <c r="HV186" s="30"/>
      <c r="HW186" s="30"/>
      <c r="HX186" s="30"/>
      <c r="HY186" s="30"/>
      <c r="HZ186" s="30"/>
      <c r="IA186" s="30"/>
      <c r="IB186" s="30"/>
      <c r="IC186" s="30"/>
      <c r="ID186" s="30"/>
      <c r="IE186" s="30"/>
      <c r="IF186" s="30"/>
      <c r="IG186" s="30"/>
      <c r="IH186" s="30"/>
      <c r="II186" s="30"/>
      <c r="IJ186" s="30"/>
      <c r="IK186" s="30"/>
      <c r="IL186" s="30"/>
      <c r="IM186" s="30"/>
      <c r="IN186" s="30"/>
      <c r="IO186" s="30"/>
      <c r="IP186" s="30"/>
      <c r="IQ186" s="30"/>
      <c r="IR186" s="30"/>
      <c r="IS186" s="30"/>
      <c r="IT186" s="30"/>
      <c r="IU186" s="30"/>
    </row>
    <row r="187" spans="1:255">
      <c r="A187" s="30" t="s">
        <v>656</v>
      </c>
      <c r="B187" s="30"/>
      <c r="C187" s="488">
        <f>IF(ISERR(C185/C186)," ",C185/C186)</f>
        <v>4.703742187233896</v>
      </c>
      <c r="D187" s="488"/>
      <c r="E187" s="30"/>
      <c r="F187" s="30"/>
      <c r="G187" s="30"/>
      <c r="H187" s="30"/>
      <c r="I187" s="30"/>
      <c r="J187" s="30"/>
      <c r="K187" s="30"/>
      <c r="L187" s="30"/>
      <c r="M187" s="30"/>
      <c r="N187" s="30"/>
      <c r="O187" s="30"/>
      <c r="P187" s="30"/>
      <c r="Q187" s="30"/>
      <c r="R187" s="30"/>
      <c r="S187" s="30"/>
      <c r="T187" s="30"/>
      <c r="U187" s="30"/>
      <c r="V187" s="30"/>
      <c r="W187" s="30"/>
      <c r="X187" s="30"/>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c r="AU187" s="30"/>
      <c r="AV187" s="30"/>
      <c r="AW187" s="30"/>
      <c r="AX187" s="30"/>
      <c r="AY187" s="30"/>
      <c r="AZ187" s="30"/>
      <c r="BA187" s="30"/>
      <c r="BB187" s="30"/>
      <c r="BC187" s="30"/>
      <c r="BD187" s="30"/>
      <c r="BE187" s="30"/>
      <c r="BF187" s="30"/>
      <c r="BG187" s="30"/>
      <c r="BH187" s="30"/>
      <c r="BI187" s="30"/>
      <c r="BJ187" s="30"/>
      <c r="BK187" s="30"/>
      <c r="BL187" s="30"/>
      <c r="BM187" s="30"/>
      <c r="BN187" s="30"/>
      <c r="BO187" s="30"/>
      <c r="BP187" s="30"/>
      <c r="BQ187" s="30"/>
      <c r="BR187" s="30"/>
      <c r="BS187" s="30"/>
      <c r="BT187" s="30"/>
      <c r="BU187" s="30"/>
      <c r="BV187" s="30"/>
      <c r="BW187" s="30"/>
      <c r="BX187" s="30"/>
      <c r="BY187" s="30"/>
      <c r="BZ187" s="30"/>
      <c r="CA187" s="30"/>
      <c r="CB187" s="30"/>
      <c r="CC187" s="30"/>
      <c r="CD187" s="30"/>
      <c r="CE187" s="30"/>
      <c r="CF187" s="30"/>
      <c r="CG187" s="30"/>
      <c r="CH187" s="30"/>
      <c r="CI187" s="30"/>
      <c r="CJ187" s="30"/>
      <c r="CK187" s="30"/>
      <c r="CL187" s="30"/>
      <c r="CM187" s="30"/>
      <c r="CN187" s="30"/>
      <c r="CO187" s="30"/>
      <c r="CP187" s="30"/>
      <c r="CQ187" s="30"/>
      <c r="CR187" s="30"/>
      <c r="CS187" s="30"/>
      <c r="CT187" s="30"/>
      <c r="CU187" s="30"/>
      <c r="CV187" s="30"/>
      <c r="CW187" s="30"/>
      <c r="CX187" s="30"/>
      <c r="CY187" s="30"/>
      <c r="CZ187" s="30"/>
      <c r="DA187" s="30"/>
      <c r="DB187" s="30"/>
      <c r="DC187" s="30"/>
      <c r="DD187" s="30"/>
      <c r="DE187" s="30"/>
      <c r="DF187" s="30"/>
      <c r="DG187" s="30"/>
      <c r="DH187" s="30"/>
      <c r="DI187" s="30"/>
      <c r="DJ187" s="30"/>
      <c r="DK187" s="30"/>
      <c r="DL187" s="30"/>
      <c r="DM187" s="30"/>
      <c r="DN187" s="30"/>
      <c r="DO187" s="30"/>
      <c r="DP187" s="30"/>
      <c r="DQ187" s="30"/>
      <c r="DR187" s="30"/>
      <c r="DS187" s="30"/>
      <c r="DT187" s="30"/>
      <c r="DU187" s="30"/>
      <c r="DV187" s="30"/>
      <c r="DW187" s="30"/>
      <c r="DX187" s="30"/>
      <c r="DY187" s="30"/>
      <c r="DZ187" s="30"/>
      <c r="EA187" s="30"/>
      <c r="EB187" s="30"/>
      <c r="EC187" s="30"/>
      <c r="ED187" s="30"/>
      <c r="EE187" s="30"/>
      <c r="EF187" s="30"/>
      <c r="EG187" s="30"/>
      <c r="EH187" s="30"/>
      <c r="EI187" s="30"/>
      <c r="EJ187" s="30"/>
      <c r="EK187" s="30"/>
      <c r="EL187" s="30"/>
      <c r="EM187" s="30"/>
      <c r="EN187" s="30"/>
      <c r="EO187" s="30"/>
      <c r="EP187" s="30"/>
      <c r="EQ187" s="30"/>
      <c r="ER187" s="30"/>
      <c r="ES187" s="30"/>
      <c r="ET187" s="30"/>
      <c r="EU187" s="30"/>
      <c r="EV187" s="30"/>
      <c r="EW187" s="30"/>
      <c r="EX187" s="30"/>
      <c r="EY187" s="30"/>
      <c r="EZ187" s="30"/>
      <c r="FA187" s="30"/>
      <c r="FB187" s="30"/>
      <c r="FC187" s="30"/>
      <c r="FD187" s="30"/>
      <c r="FE187" s="30"/>
      <c r="FF187" s="30"/>
      <c r="FG187" s="30"/>
      <c r="FH187" s="30"/>
      <c r="FI187" s="30"/>
      <c r="FJ187" s="30"/>
      <c r="FK187" s="30"/>
      <c r="FL187" s="30"/>
      <c r="FM187" s="30"/>
      <c r="FN187" s="30"/>
      <c r="FO187" s="30"/>
      <c r="FP187" s="30"/>
      <c r="FQ187" s="30"/>
      <c r="FR187" s="30"/>
      <c r="FS187" s="30"/>
      <c r="FT187" s="30"/>
      <c r="FU187" s="30"/>
      <c r="FV187" s="30"/>
      <c r="FW187" s="30"/>
      <c r="FX187" s="30"/>
      <c r="FY187" s="30"/>
      <c r="FZ187" s="30"/>
      <c r="GA187" s="30"/>
      <c r="GB187" s="30"/>
      <c r="GC187" s="30"/>
      <c r="GD187" s="30"/>
      <c r="GE187" s="30"/>
      <c r="GF187" s="30"/>
      <c r="GG187" s="30"/>
      <c r="GH187" s="30"/>
      <c r="GI187" s="30"/>
      <c r="GJ187" s="30"/>
      <c r="GK187" s="30"/>
      <c r="GL187" s="30"/>
      <c r="GM187" s="30"/>
      <c r="GN187" s="30"/>
      <c r="GO187" s="30"/>
      <c r="GP187" s="30"/>
      <c r="GQ187" s="30"/>
      <c r="GR187" s="30"/>
      <c r="GS187" s="30"/>
      <c r="GT187" s="30"/>
      <c r="GU187" s="30"/>
      <c r="GV187" s="30"/>
      <c r="GW187" s="30"/>
      <c r="GX187" s="30"/>
      <c r="GY187" s="30"/>
      <c r="GZ187" s="30"/>
      <c r="HA187" s="30"/>
      <c r="HB187" s="30"/>
      <c r="HC187" s="30"/>
      <c r="HD187" s="30"/>
      <c r="HE187" s="30"/>
      <c r="HF187" s="30"/>
      <c r="HG187" s="30"/>
      <c r="HH187" s="30"/>
      <c r="HI187" s="30"/>
      <c r="HJ187" s="30"/>
      <c r="HK187" s="30"/>
      <c r="HL187" s="30"/>
      <c r="HM187" s="30"/>
      <c r="HN187" s="30"/>
      <c r="HO187" s="30"/>
      <c r="HP187" s="30"/>
      <c r="HQ187" s="30"/>
      <c r="HR187" s="30"/>
      <c r="HS187" s="30"/>
      <c r="HT187" s="30"/>
      <c r="HU187" s="30"/>
      <c r="HV187" s="30"/>
      <c r="HW187" s="30"/>
      <c r="HX187" s="30"/>
      <c r="HY187" s="30"/>
      <c r="HZ187" s="30"/>
      <c r="IA187" s="30"/>
      <c r="IB187" s="30"/>
      <c r="IC187" s="30"/>
      <c r="ID187" s="30"/>
      <c r="IE187" s="30"/>
      <c r="IF187" s="30"/>
      <c r="IG187" s="30"/>
      <c r="IH187" s="30"/>
      <c r="II187" s="30"/>
      <c r="IJ187" s="30"/>
      <c r="IK187" s="30"/>
      <c r="IL187" s="30"/>
      <c r="IM187" s="30"/>
      <c r="IN187" s="30"/>
      <c r="IO187" s="30"/>
      <c r="IP187" s="30"/>
      <c r="IQ187" s="30"/>
      <c r="IR187" s="30"/>
      <c r="IS187" s="30"/>
      <c r="IT187" s="30"/>
      <c r="IU187" s="30"/>
    </row>
    <row r="188" spans="1:255">
      <c r="A188" s="30" t="s">
        <v>657</v>
      </c>
      <c r="B188" s="30"/>
      <c r="C188" s="488">
        <f>IF(ISERR(C34)," ",C34)</f>
        <v>21400191</v>
      </c>
      <c r="D188" s="316"/>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c r="BJ188" s="30"/>
      <c r="BK188" s="30"/>
      <c r="BL188" s="30"/>
      <c r="BM188" s="30"/>
      <c r="BN188" s="30"/>
      <c r="BO188" s="30"/>
      <c r="BP188" s="30"/>
      <c r="BQ188" s="30"/>
      <c r="BR188" s="30"/>
      <c r="BS188" s="30"/>
      <c r="BT188" s="30"/>
      <c r="BU188" s="30"/>
      <c r="BV188" s="30"/>
      <c r="BW188" s="30"/>
      <c r="BX188" s="30"/>
      <c r="BY188" s="30"/>
      <c r="BZ188" s="30"/>
      <c r="CA188" s="30"/>
      <c r="CB188" s="30"/>
      <c r="CC188" s="30"/>
      <c r="CD188" s="30"/>
      <c r="CE188" s="30"/>
      <c r="CF188" s="30"/>
      <c r="CG188" s="30"/>
      <c r="CH188" s="30"/>
      <c r="CI188" s="30"/>
      <c r="CJ188" s="30"/>
      <c r="CK188" s="30"/>
      <c r="CL188" s="30"/>
      <c r="CM188" s="30"/>
      <c r="CN188" s="30"/>
      <c r="CO188" s="30"/>
      <c r="CP188" s="30"/>
      <c r="CQ188" s="30"/>
      <c r="CR188" s="30"/>
      <c r="CS188" s="30"/>
      <c r="CT188" s="30"/>
      <c r="CU188" s="30"/>
      <c r="CV188" s="30"/>
      <c r="CW188" s="30"/>
      <c r="CX188" s="30"/>
      <c r="CY188" s="30"/>
      <c r="CZ188" s="30"/>
      <c r="DA188" s="30"/>
      <c r="DB188" s="30"/>
      <c r="DC188" s="30"/>
      <c r="DD188" s="30"/>
      <c r="DE188" s="30"/>
      <c r="DF188" s="30"/>
      <c r="DG188" s="30"/>
      <c r="DH188" s="30"/>
      <c r="DI188" s="30"/>
      <c r="DJ188" s="30"/>
      <c r="DK188" s="30"/>
      <c r="DL188" s="30"/>
      <c r="DM188" s="30"/>
      <c r="DN188" s="30"/>
      <c r="DO188" s="30"/>
      <c r="DP188" s="30"/>
      <c r="DQ188" s="30"/>
      <c r="DR188" s="30"/>
      <c r="DS188" s="30"/>
      <c r="DT188" s="30"/>
      <c r="DU188" s="30"/>
      <c r="DV188" s="30"/>
      <c r="DW188" s="30"/>
      <c r="DX188" s="30"/>
      <c r="DY188" s="30"/>
      <c r="DZ188" s="30"/>
      <c r="EA188" s="30"/>
      <c r="EB188" s="30"/>
      <c r="EC188" s="30"/>
      <c r="ED188" s="30"/>
      <c r="EE188" s="30"/>
      <c r="EF188" s="30"/>
      <c r="EG188" s="30"/>
      <c r="EH188" s="30"/>
      <c r="EI188" s="30"/>
      <c r="EJ188" s="30"/>
      <c r="EK188" s="30"/>
      <c r="EL188" s="30"/>
      <c r="EM188" s="30"/>
      <c r="EN188" s="30"/>
      <c r="EO188" s="30"/>
      <c r="EP188" s="30"/>
      <c r="EQ188" s="30"/>
      <c r="ER188" s="30"/>
      <c r="ES188" s="30"/>
      <c r="ET188" s="30"/>
      <c r="EU188" s="30"/>
      <c r="EV188" s="30"/>
      <c r="EW188" s="30"/>
      <c r="EX188" s="30"/>
      <c r="EY188" s="30"/>
      <c r="EZ188" s="30"/>
      <c r="FA188" s="30"/>
      <c r="FB188" s="30"/>
      <c r="FC188" s="30"/>
      <c r="FD188" s="30"/>
      <c r="FE188" s="30"/>
      <c r="FF188" s="30"/>
      <c r="FG188" s="30"/>
      <c r="FH188" s="30"/>
      <c r="FI188" s="30"/>
      <c r="FJ188" s="30"/>
      <c r="FK188" s="30"/>
      <c r="FL188" s="30"/>
      <c r="FM188" s="30"/>
      <c r="FN188" s="30"/>
      <c r="FO188" s="30"/>
      <c r="FP188" s="30"/>
      <c r="FQ188" s="30"/>
      <c r="FR188" s="30"/>
      <c r="FS188" s="30"/>
      <c r="FT188" s="30"/>
      <c r="FU188" s="30"/>
      <c r="FV188" s="30"/>
      <c r="FW188" s="30"/>
      <c r="FX188" s="30"/>
      <c r="FY188" s="30"/>
      <c r="FZ188" s="30"/>
      <c r="GA188" s="30"/>
      <c r="GB188" s="30"/>
      <c r="GC188" s="30"/>
      <c r="GD188" s="30"/>
      <c r="GE188" s="30"/>
      <c r="GF188" s="30"/>
      <c r="GG188" s="30"/>
      <c r="GH188" s="30"/>
      <c r="GI188" s="30"/>
      <c r="GJ188" s="30"/>
      <c r="GK188" s="30"/>
      <c r="GL188" s="30"/>
      <c r="GM188" s="30"/>
      <c r="GN188" s="30"/>
      <c r="GO188" s="30"/>
      <c r="GP188" s="30"/>
      <c r="GQ188" s="30"/>
      <c r="GR188" s="30"/>
      <c r="GS188" s="30"/>
      <c r="GT188" s="30"/>
      <c r="GU188" s="30"/>
      <c r="GV188" s="30"/>
      <c r="GW188" s="30"/>
      <c r="GX188" s="30"/>
      <c r="GY188" s="30"/>
      <c r="GZ188" s="30"/>
      <c r="HA188" s="30"/>
      <c r="HB188" s="30"/>
      <c r="HC188" s="30"/>
      <c r="HD188" s="30"/>
      <c r="HE188" s="30"/>
      <c r="HF188" s="30"/>
      <c r="HG188" s="30"/>
      <c r="HH188" s="30"/>
      <c r="HI188" s="30"/>
      <c r="HJ188" s="30"/>
      <c r="HK188" s="30"/>
      <c r="HL188" s="30"/>
      <c r="HM188" s="30"/>
      <c r="HN188" s="30"/>
      <c r="HO188" s="30"/>
      <c r="HP188" s="30"/>
      <c r="HQ188" s="30"/>
      <c r="HR188" s="30"/>
      <c r="HS188" s="30"/>
      <c r="HT188" s="30"/>
      <c r="HU188" s="30"/>
      <c r="HV188" s="30"/>
      <c r="HW188" s="30"/>
      <c r="HX188" s="30"/>
      <c r="HY188" s="30"/>
      <c r="HZ188" s="30"/>
      <c r="IA188" s="30"/>
      <c r="IB188" s="30"/>
      <c r="IC188" s="30"/>
      <c r="ID188" s="30"/>
      <c r="IE188" s="30"/>
      <c r="IF188" s="30"/>
      <c r="IG188" s="30"/>
      <c r="IH188" s="30"/>
      <c r="II188" s="30"/>
      <c r="IJ188" s="30"/>
      <c r="IK188" s="30"/>
      <c r="IL188" s="30"/>
      <c r="IM188" s="30"/>
      <c r="IN188" s="30"/>
      <c r="IO188" s="30"/>
      <c r="IP188" s="30"/>
      <c r="IQ188" s="30"/>
      <c r="IR188" s="30"/>
      <c r="IS188" s="30"/>
      <c r="IT188" s="30"/>
      <c r="IU188" s="30"/>
    </row>
    <row r="189" spans="1:255">
      <c r="A189" s="30" t="s">
        <v>658</v>
      </c>
      <c r="B189" s="30"/>
      <c r="C189" s="316">
        <f>C187*C188</f>
        <v>100660981.22156313</v>
      </c>
      <c r="D189" s="316"/>
      <c r="E189" s="30"/>
      <c r="F189" s="30"/>
      <c r="G189" s="30"/>
      <c r="H189" s="30"/>
      <c r="I189" s="30"/>
      <c r="J189" s="30"/>
      <c r="K189" s="30"/>
      <c r="L189" s="30"/>
      <c r="M189" s="30"/>
      <c r="N189" s="30"/>
      <c r="O189" s="30"/>
      <c r="P189" s="30"/>
      <c r="Q189" s="30"/>
      <c r="R189" s="30"/>
      <c r="S189" s="30"/>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30"/>
      <c r="BL189" s="30"/>
      <c r="BM189" s="30"/>
      <c r="BN189" s="30"/>
      <c r="BO189" s="30"/>
      <c r="BP189" s="30"/>
      <c r="BQ189" s="30"/>
      <c r="BR189" s="30"/>
      <c r="BS189" s="30"/>
      <c r="BT189" s="30"/>
      <c r="BU189" s="30"/>
      <c r="BV189" s="30"/>
      <c r="BW189" s="30"/>
      <c r="BX189" s="30"/>
      <c r="BY189" s="30"/>
      <c r="BZ189" s="30"/>
      <c r="CA189" s="30"/>
      <c r="CB189" s="30"/>
      <c r="CC189" s="30"/>
      <c r="CD189" s="30"/>
      <c r="CE189" s="30"/>
      <c r="CF189" s="30"/>
      <c r="CG189" s="30"/>
      <c r="CH189" s="30"/>
      <c r="CI189" s="30"/>
      <c r="CJ189" s="30"/>
      <c r="CK189" s="30"/>
      <c r="CL189" s="30"/>
      <c r="CM189" s="30"/>
      <c r="CN189" s="30"/>
      <c r="CO189" s="30"/>
      <c r="CP189" s="30"/>
      <c r="CQ189" s="30"/>
      <c r="CR189" s="30"/>
      <c r="CS189" s="30"/>
      <c r="CT189" s="30"/>
      <c r="CU189" s="30"/>
      <c r="CV189" s="30"/>
      <c r="CW189" s="30"/>
      <c r="CX189" s="30"/>
      <c r="CY189" s="30"/>
      <c r="CZ189" s="30"/>
      <c r="DA189" s="30"/>
      <c r="DB189" s="30"/>
      <c r="DC189" s="30"/>
      <c r="DD189" s="30"/>
      <c r="DE189" s="30"/>
      <c r="DF189" s="30"/>
      <c r="DG189" s="30"/>
      <c r="DH189" s="30"/>
      <c r="DI189" s="30"/>
      <c r="DJ189" s="30"/>
      <c r="DK189" s="30"/>
      <c r="DL189" s="30"/>
      <c r="DM189" s="30"/>
      <c r="DN189" s="30"/>
      <c r="DO189" s="30"/>
      <c r="DP189" s="30"/>
      <c r="DQ189" s="30"/>
      <c r="DR189" s="30"/>
      <c r="DS189" s="30"/>
      <c r="DT189" s="30"/>
      <c r="DU189" s="30"/>
      <c r="DV189" s="30"/>
      <c r="DW189" s="30"/>
      <c r="DX189" s="30"/>
      <c r="DY189" s="30"/>
      <c r="DZ189" s="30"/>
      <c r="EA189" s="30"/>
      <c r="EB189" s="30"/>
      <c r="EC189" s="30"/>
      <c r="ED189" s="30"/>
      <c r="EE189" s="30"/>
      <c r="EF189" s="30"/>
      <c r="EG189" s="30"/>
      <c r="EH189" s="30"/>
      <c r="EI189" s="30"/>
      <c r="EJ189" s="30"/>
      <c r="EK189" s="30"/>
      <c r="EL189" s="30"/>
      <c r="EM189" s="30"/>
      <c r="EN189" s="30"/>
      <c r="EO189" s="30"/>
      <c r="EP189" s="30"/>
      <c r="EQ189" s="30"/>
      <c r="ER189" s="30"/>
      <c r="ES189" s="30"/>
      <c r="ET189" s="30"/>
      <c r="EU189" s="30"/>
      <c r="EV189" s="30"/>
      <c r="EW189" s="30"/>
      <c r="EX189" s="30"/>
      <c r="EY189" s="30"/>
      <c r="EZ189" s="30"/>
      <c r="FA189" s="30"/>
      <c r="FB189" s="30"/>
      <c r="FC189" s="30"/>
      <c r="FD189" s="30"/>
      <c r="FE189" s="30"/>
      <c r="FF189" s="30"/>
      <c r="FG189" s="30"/>
      <c r="FH189" s="30"/>
      <c r="FI189" s="30"/>
      <c r="FJ189" s="30"/>
      <c r="FK189" s="30"/>
      <c r="FL189" s="30"/>
      <c r="FM189" s="30"/>
      <c r="FN189" s="30"/>
      <c r="FO189" s="30"/>
      <c r="FP189" s="30"/>
      <c r="FQ189" s="30"/>
      <c r="FR189" s="30"/>
      <c r="FS189" s="30"/>
      <c r="FT189" s="30"/>
      <c r="FU189" s="30"/>
      <c r="FV189" s="30"/>
      <c r="FW189" s="30"/>
      <c r="FX189" s="30"/>
      <c r="FY189" s="30"/>
      <c r="FZ189" s="30"/>
      <c r="GA189" s="30"/>
      <c r="GB189" s="30"/>
      <c r="GC189" s="30"/>
      <c r="GD189" s="30"/>
      <c r="GE189" s="30"/>
      <c r="GF189" s="30"/>
      <c r="GG189" s="30"/>
      <c r="GH189" s="30"/>
      <c r="GI189" s="30"/>
      <c r="GJ189" s="30"/>
      <c r="GK189" s="30"/>
      <c r="GL189" s="30"/>
      <c r="GM189" s="30"/>
      <c r="GN189" s="30"/>
      <c r="GO189" s="30"/>
      <c r="GP189" s="30"/>
      <c r="GQ189" s="30"/>
      <c r="GR189" s="30"/>
      <c r="GS189" s="30"/>
      <c r="GT189" s="30"/>
      <c r="GU189" s="30"/>
      <c r="GV189" s="30"/>
      <c r="GW189" s="30"/>
      <c r="GX189" s="30"/>
      <c r="GY189" s="30"/>
      <c r="GZ189" s="30"/>
      <c r="HA189" s="30"/>
      <c r="HB189" s="30"/>
      <c r="HC189" s="30"/>
      <c r="HD189" s="30"/>
      <c r="HE189" s="30"/>
      <c r="HF189" s="30"/>
      <c r="HG189" s="30"/>
      <c r="HH189" s="30"/>
      <c r="HI189" s="30"/>
      <c r="HJ189" s="30"/>
      <c r="HK189" s="30"/>
      <c r="HL189" s="30"/>
      <c r="HM189" s="30"/>
      <c r="HN189" s="30"/>
      <c r="HO189" s="30"/>
      <c r="HP189" s="30"/>
      <c r="HQ189" s="30"/>
      <c r="HR189" s="30"/>
      <c r="HS189" s="30"/>
      <c r="HT189" s="30"/>
      <c r="HU189" s="30"/>
      <c r="HV189" s="30"/>
      <c r="HW189" s="30"/>
      <c r="HX189" s="30"/>
      <c r="HY189" s="30"/>
      <c r="HZ189" s="30"/>
      <c r="IA189" s="30"/>
      <c r="IB189" s="30"/>
      <c r="IC189" s="30"/>
      <c r="ID189" s="30"/>
      <c r="IE189" s="30"/>
      <c r="IF189" s="30"/>
      <c r="IG189" s="30"/>
      <c r="IH189" s="30"/>
      <c r="II189" s="30"/>
      <c r="IJ189" s="30"/>
      <c r="IK189" s="30"/>
      <c r="IL189" s="30"/>
      <c r="IM189" s="30"/>
      <c r="IN189" s="30"/>
      <c r="IO189" s="30"/>
      <c r="IP189" s="30"/>
      <c r="IQ189" s="30"/>
      <c r="IR189" s="30"/>
      <c r="IS189" s="30"/>
      <c r="IT189" s="30"/>
      <c r="IU189" s="30"/>
    </row>
    <row r="190" spans="1:255">
      <c r="A190" s="30"/>
      <c r="B190" s="30"/>
      <c r="C190" s="30"/>
      <c r="D190" s="30"/>
      <c r="E190" s="30"/>
      <c r="F190" s="30"/>
      <c r="G190" s="30"/>
      <c r="H190" s="30"/>
      <c r="I190" s="30"/>
      <c r="J190" s="30"/>
      <c r="K190" s="30"/>
      <c r="L190" s="30"/>
      <c r="M190" s="30"/>
      <c r="N190" s="30"/>
      <c r="O190" s="30"/>
      <c r="P190" s="30"/>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30"/>
      <c r="BL190" s="30"/>
      <c r="BM190" s="30"/>
      <c r="BN190" s="30"/>
      <c r="BO190" s="30"/>
      <c r="BP190" s="30"/>
      <c r="BQ190" s="30"/>
      <c r="BR190" s="30"/>
      <c r="BS190" s="30"/>
      <c r="BT190" s="30"/>
      <c r="BU190" s="30"/>
      <c r="BV190" s="30"/>
      <c r="BW190" s="30"/>
      <c r="BX190" s="30"/>
      <c r="BY190" s="30"/>
      <c r="BZ190" s="30"/>
      <c r="CA190" s="30"/>
      <c r="CB190" s="30"/>
      <c r="CC190" s="30"/>
      <c r="CD190" s="30"/>
      <c r="CE190" s="30"/>
      <c r="CF190" s="30"/>
      <c r="CG190" s="30"/>
      <c r="CH190" s="30"/>
      <c r="CI190" s="30"/>
      <c r="CJ190" s="30"/>
      <c r="CK190" s="30"/>
      <c r="CL190" s="30"/>
      <c r="CM190" s="30"/>
      <c r="CN190" s="30"/>
      <c r="CO190" s="30"/>
      <c r="CP190" s="30"/>
      <c r="CQ190" s="30"/>
      <c r="CR190" s="30"/>
      <c r="CS190" s="30"/>
      <c r="CT190" s="30"/>
      <c r="CU190" s="30"/>
      <c r="CV190" s="30"/>
      <c r="CW190" s="30"/>
      <c r="CX190" s="30"/>
      <c r="CY190" s="30"/>
      <c r="CZ190" s="30"/>
      <c r="DA190" s="30"/>
      <c r="DB190" s="30"/>
      <c r="DC190" s="30"/>
      <c r="DD190" s="30"/>
      <c r="DE190" s="30"/>
      <c r="DF190" s="30"/>
      <c r="DG190" s="30"/>
      <c r="DH190" s="30"/>
      <c r="DI190" s="30"/>
      <c r="DJ190" s="30"/>
      <c r="DK190" s="30"/>
      <c r="DL190" s="30"/>
      <c r="DM190" s="30"/>
      <c r="DN190" s="30"/>
      <c r="DO190" s="30"/>
      <c r="DP190" s="30"/>
      <c r="DQ190" s="30"/>
      <c r="DR190" s="30"/>
      <c r="DS190" s="30"/>
      <c r="DT190" s="30"/>
      <c r="DU190" s="30"/>
      <c r="DV190" s="30"/>
      <c r="DW190" s="30"/>
      <c r="DX190" s="30"/>
      <c r="DY190" s="30"/>
      <c r="DZ190" s="30"/>
      <c r="EA190" s="30"/>
      <c r="EB190" s="30"/>
      <c r="EC190" s="30"/>
      <c r="ED190" s="30"/>
      <c r="EE190" s="30"/>
      <c r="EF190" s="30"/>
      <c r="EG190" s="30"/>
      <c r="EH190" s="30"/>
      <c r="EI190" s="30"/>
      <c r="EJ190" s="30"/>
      <c r="EK190" s="30"/>
      <c r="EL190" s="30"/>
      <c r="EM190" s="30"/>
      <c r="EN190" s="30"/>
      <c r="EO190" s="30"/>
      <c r="EP190" s="30"/>
      <c r="EQ190" s="30"/>
      <c r="ER190" s="30"/>
      <c r="ES190" s="30"/>
      <c r="ET190" s="30"/>
      <c r="EU190" s="30"/>
      <c r="EV190" s="30"/>
      <c r="EW190" s="30"/>
      <c r="EX190" s="30"/>
      <c r="EY190" s="30"/>
      <c r="EZ190" s="30"/>
      <c r="FA190" s="30"/>
      <c r="FB190" s="30"/>
      <c r="FC190" s="30"/>
      <c r="FD190" s="30"/>
      <c r="FE190" s="30"/>
      <c r="FF190" s="30"/>
      <c r="FG190" s="30"/>
      <c r="FH190" s="30"/>
      <c r="FI190" s="30"/>
      <c r="FJ190" s="30"/>
      <c r="FK190" s="30"/>
      <c r="FL190" s="30"/>
      <c r="FM190" s="30"/>
      <c r="FN190" s="30"/>
      <c r="FO190" s="30"/>
      <c r="FP190" s="30"/>
      <c r="FQ190" s="30"/>
      <c r="FR190" s="30"/>
      <c r="FS190" s="30"/>
      <c r="FT190" s="30"/>
      <c r="FU190" s="30"/>
      <c r="FV190" s="30"/>
      <c r="FW190" s="30"/>
      <c r="FX190" s="30"/>
      <c r="FY190" s="30"/>
      <c r="FZ190" s="30"/>
      <c r="GA190" s="30"/>
      <c r="GB190" s="30"/>
      <c r="GC190" s="30"/>
      <c r="GD190" s="30"/>
      <c r="GE190" s="30"/>
      <c r="GF190" s="30"/>
      <c r="GG190" s="30"/>
      <c r="GH190" s="30"/>
      <c r="GI190" s="30"/>
      <c r="GJ190" s="30"/>
      <c r="GK190" s="30"/>
      <c r="GL190" s="30"/>
      <c r="GM190" s="30"/>
      <c r="GN190" s="30"/>
      <c r="GO190" s="30"/>
      <c r="GP190" s="30"/>
      <c r="GQ190" s="30"/>
      <c r="GR190" s="30"/>
      <c r="GS190" s="30"/>
      <c r="GT190" s="30"/>
      <c r="GU190" s="30"/>
      <c r="GV190" s="30"/>
      <c r="GW190" s="30"/>
      <c r="GX190" s="30"/>
      <c r="GY190" s="30"/>
      <c r="GZ190" s="30"/>
      <c r="HA190" s="30"/>
      <c r="HB190" s="30"/>
      <c r="HC190" s="30"/>
      <c r="HD190" s="30"/>
      <c r="HE190" s="30"/>
      <c r="HF190" s="30"/>
      <c r="HG190" s="30"/>
      <c r="HH190" s="30"/>
      <c r="HI190" s="30"/>
      <c r="HJ190" s="30"/>
      <c r="HK190" s="30"/>
      <c r="HL190" s="30"/>
      <c r="HM190" s="30"/>
      <c r="HN190" s="30"/>
      <c r="HO190" s="30"/>
      <c r="HP190" s="30"/>
      <c r="HQ190" s="30"/>
      <c r="HR190" s="30"/>
      <c r="HS190" s="30"/>
      <c r="HT190" s="30"/>
      <c r="HU190" s="30"/>
      <c r="HV190" s="30"/>
      <c r="HW190" s="30"/>
      <c r="HX190" s="30"/>
      <c r="HY190" s="30"/>
      <c r="HZ190" s="30"/>
      <c r="IA190" s="30"/>
      <c r="IB190" s="30"/>
      <c r="IC190" s="30"/>
      <c r="ID190" s="30"/>
      <c r="IE190" s="30"/>
      <c r="IF190" s="30"/>
      <c r="IG190" s="30"/>
      <c r="IH190" s="30"/>
      <c r="II190" s="30"/>
      <c r="IJ190" s="30"/>
      <c r="IK190" s="30"/>
      <c r="IL190" s="30"/>
      <c r="IM190" s="30"/>
      <c r="IN190" s="30"/>
      <c r="IO190" s="30"/>
      <c r="IP190" s="30"/>
      <c r="IQ190" s="30"/>
      <c r="IR190" s="30"/>
      <c r="IS190" s="30"/>
      <c r="IT190" s="30"/>
      <c r="IU190" s="30"/>
    </row>
    <row r="191" spans="1:255" ht="15.75">
      <c r="A191" s="476"/>
      <c r="B191" s="30"/>
      <c r="C191" s="30"/>
      <c r="D191" s="30"/>
      <c r="E191" s="30"/>
      <c r="F191" s="30"/>
      <c r="G191" s="30"/>
      <c r="H191" s="30"/>
      <c r="I191" s="30"/>
      <c r="J191" s="30"/>
      <c r="K191" s="30"/>
      <c r="L191" s="30"/>
      <c r="M191" s="30"/>
      <c r="N191" s="30"/>
      <c r="O191" s="30"/>
      <c r="P191" s="30"/>
      <c r="Q191" s="30"/>
      <c r="R191" s="30"/>
      <c r="S191" s="30"/>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30"/>
      <c r="BK191" s="30"/>
      <c r="BL191" s="30"/>
      <c r="BM191" s="30"/>
      <c r="BN191" s="30"/>
      <c r="BO191" s="30"/>
      <c r="BP191" s="30"/>
      <c r="BQ191" s="30"/>
      <c r="BR191" s="30"/>
      <c r="BS191" s="30"/>
      <c r="BT191" s="30"/>
      <c r="BU191" s="30"/>
      <c r="BV191" s="30"/>
      <c r="BW191" s="30"/>
      <c r="BX191" s="30"/>
      <c r="BY191" s="30"/>
      <c r="BZ191" s="30"/>
      <c r="CA191" s="30"/>
      <c r="CB191" s="30"/>
      <c r="CC191" s="30"/>
      <c r="CD191" s="30"/>
      <c r="CE191" s="30"/>
      <c r="CF191" s="30"/>
      <c r="CG191" s="30"/>
      <c r="CH191" s="30"/>
      <c r="CI191" s="30"/>
      <c r="CJ191" s="30"/>
      <c r="CK191" s="30"/>
      <c r="CL191" s="30"/>
      <c r="CM191" s="30"/>
      <c r="CN191" s="30"/>
      <c r="CO191" s="30"/>
      <c r="CP191" s="30"/>
      <c r="CQ191" s="30"/>
      <c r="CR191" s="30"/>
      <c r="CS191" s="30"/>
      <c r="CT191" s="30"/>
      <c r="CU191" s="30"/>
      <c r="CV191" s="30"/>
      <c r="CW191" s="30"/>
      <c r="CX191" s="30"/>
      <c r="CY191" s="30"/>
      <c r="CZ191" s="30"/>
      <c r="DA191" s="30"/>
      <c r="DB191" s="30"/>
      <c r="DC191" s="30"/>
      <c r="DD191" s="30"/>
      <c r="DE191" s="30"/>
      <c r="DF191" s="30"/>
      <c r="DG191" s="30"/>
      <c r="DH191" s="30"/>
      <c r="DI191" s="30"/>
      <c r="DJ191" s="30"/>
      <c r="DK191" s="30"/>
      <c r="DL191" s="30"/>
      <c r="DM191" s="30"/>
      <c r="DN191" s="30"/>
      <c r="DO191" s="30"/>
      <c r="DP191" s="30"/>
      <c r="DQ191" s="30"/>
      <c r="DR191" s="30"/>
      <c r="DS191" s="30"/>
      <c r="DT191" s="30"/>
      <c r="DU191" s="30"/>
      <c r="DV191" s="30"/>
      <c r="DW191" s="30"/>
      <c r="DX191" s="30"/>
      <c r="DY191" s="30"/>
      <c r="DZ191" s="30"/>
      <c r="EA191" s="30"/>
      <c r="EB191" s="30"/>
      <c r="EC191" s="30"/>
      <c r="ED191" s="30"/>
      <c r="EE191" s="30"/>
      <c r="EF191" s="30"/>
      <c r="EG191" s="30"/>
      <c r="EH191" s="30"/>
      <c r="EI191" s="30"/>
      <c r="EJ191" s="30"/>
      <c r="EK191" s="30"/>
      <c r="EL191" s="30"/>
      <c r="EM191" s="30"/>
      <c r="EN191" s="30"/>
      <c r="EO191" s="30"/>
      <c r="EP191" s="30"/>
      <c r="EQ191" s="30"/>
      <c r="ER191" s="30"/>
      <c r="ES191" s="30"/>
      <c r="ET191" s="30"/>
      <c r="EU191" s="30"/>
      <c r="EV191" s="30"/>
      <c r="EW191" s="30"/>
      <c r="EX191" s="30"/>
      <c r="EY191" s="30"/>
      <c r="EZ191" s="30"/>
      <c r="FA191" s="30"/>
      <c r="FB191" s="30"/>
      <c r="FC191" s="30"/>
      <c r="FD191" s="30"/>
      <c r="FE191" s="30"/>
      <c r="FF191" s="30"/>
      <c r="FG191" s="30"/>
      <c r="FH191" s="30"/>
      <c r="FI191" s="30"/>
      <c r="FJ191" s="30"/>
      <c r="FK191" s="30"/>
      <c r="FL191" s="30"/>
      <c r="FM191" s="30"/>
      <c r="FN191" s="30"/>
      <c r="FO191" s="30"/>
      <c r="FP191" s="30"/>
      <c r="FQ191" s="30"/>
      <c r="FR191" s="30"/>
      <c r="FS191" s="30"/>
      <c r="FT191" s="30"/>
      <c r="FU191" s="30"/>
      <c r="FV191" s="30"/>
      <c r="FW191" s="30"/>
      <c r="FX191" s="30"/>
      <c r="FY191" s="30"/>
      <c r="FZ191" s="30"/>
      <c r="GA191" s="30"/>
      <c r="GB191" s="30"/>
      <c r="GC191" s="30"/>
      <c r="GD191" s="30"/>
      <c r="GE191" s="30"/>
      <c r="GF191" s="30"/>
      <c r="GG191" s="30"/>
      <c r="GH191" s="30"/>
      <c r="GI191" s="30"/>
      <c r="GJ191" s="30"/>
      <c r="GK191" s="30"/>
      <c r="GL191" s="30"/>
      <c r="GM191" s="30"/>
      <c r="GN191" s="30"/>
      <c r="GO191" s="30"/>
      <c r="GP191" s="30"/>
      <c r="GQ191" s="30"/>
      <c r="GR191" s="30"/>
      <c r="GS191" s="30"/>
      <c r="GT191" s="30"/>
      <c r="GU191" s="30"/>
      <c r="GV191" s="30"/>
      <c r="GW191" s="30"/>
      <c r="GX191" s="30"/>
      <c r="GY191" s="30"/>
      <c r="GZ191" s="30"/>
      <c r="HA191" s="30"/>
      <c r="HB191" s="30"/>
      <c r="HC191" s="30"/>
      <c r="HD191" s="30"/>
      <c r="HE191" s="30"/>
      <c r="HF191" s="30"/>
      <c r="HG191" s="30"/>
      <c r="HH191" s="30"/>
      <c r="HI191" s="30"/>
      <c r="HJ191" s="30"/>
      <c r="HK191" s="30"/>
      <c r="HL191" s="30"/>
      <c r="HM191" s="30"/>
      <c r="HN191" s="30"/>
      <c r="HO191" s="30"/>
      <c r="HP191" s="30"/>
      <c r="HQ191" s="30"/>
      <c r="HR191" s="30"/>
      <c r="HS191" s="30"/>
      <c r="HT191" s="30"/>
      <c r="HU191" s="30"/>
      <c r="HV191" s="30"/>
      <c r="HW191" s="30"/>
      <c r="HX191" s="30"/>
      <c r="HY191" s="30"/>
      <c r="HZ191" s="30"/>
      <c r="IA191" s="30"/>
      <c r="IB191" s="30"/>
      <c r="IC191" s="30"/>
      <c r="ID191" s="30"/>
      <c r="IE191" s="30"/>
      <c r="IF191" s="30"/>
      <c r="IG191" s="30"/>
      <c r="IH191" s="30"/>
      <c r="II191" s="30"/>
      <c r="IJ191" s="30"/>
      <c r="IK191" s="30"/>
      <c r="IL191" s="30"/>
      <c r="IM191" s="30"/>
      <c r="IN191" s="30"/>
      <c r="IO191" s="30"/>
      <c r="IP191" s="30"/>
      <c r="IQ191" s="30"/>
      <c r="IR191" s="30"/>
      <c r="IS191" s="30"/>
      <c r="IT191" s="30"/>
      <c r="IU191" s="30"/>
    </row>
    <row r="192" spans="1:255">
      <c r="A192" s="30"/>
      <c r="B192" s="30"/>
      <c r="C192" s="30"/>
      <c r="D192" s="30"/>
      <c r="E192" s="30"/>
      <c r="F192" s="30"/>
      <c r="G192" s="30"/>
      <c r="H192" s="30"/>
      <c r="I192" s="30"/>
      <c r="J192" s="30"/>
      <c r="K192" s="30"/>
      <c r="L192" s="30"/>
      <c r="M192" s="30"/>
      <c r="N192" s="30"/>
      <c r="O192" s="30"/>
      <c r="P192" s="30"/>
      <c r="Q192" s="30"/>
      <c r="R192" s="30"/>
      <c r="S192" s="30"/>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30"/>
      <c r="BK192" s="30"/>
      <c r="BL192" s="30"/>
      <c r="BM192" s="30"/>
      <c r="BN192" s="30"/>
      <c r="BO192" s="30"/>
      <c r="BP192" s="30"/>
      <c r="BQ192" s="30"/>
      <c r="BR192" s="30"/>
      <c r="BS192" s="30"/>
      <c r="BT192" s="30"/>
      <c r="BU192" s="30"/>
      <c r="BV192" s="30"/>
      <c r="BW192" s="30"/>
      <c r="BX192" s="30"/>
      <c r="BY192" s="30"/>
      <c r="BZ192" s="30"/>
      <c r="CA192" s="30"/>
      <c r="CB192" s="30"/>
      <c r="CC192" s="30"/>
      <c r="CD192" s="30"/>
      <c r="CE192" s="30"/>
      <c r="CF192" s="30"/>
      <c r="CG192" s="30"/>
      <c r="CH192" s="30"/>
      <c r="CI192" s="30"/>
      <c r="CJ192" s="30"/>
      <c r="CK192" s="30"/>
      <c r="CL192" s="30"/>
      <c r="CM192" s="30"/>
      <c r="CN192" s="30"/>
      <c r="CO192" s="30"/>
      <c r="CP192" s="30"/>
      <c r="CQ192" s="30"/>
      <c r="CR192" s="30"/>
      <c r="CS192" s="30"/>
      <c r="CT192" s="30"/>
      <c r="CU192" s="30"/>
      <c r="CV192" s="30"/>
      <c r="CW192" s="30"/>
      <c r="CX192" s="30"/>
      <c r="CY192" s="30"/>
      <c r="CZ192" s="30"/>
      <c r="DA192" s="30"/>
      <c r="DB192" s="30"/>
      <c r="DC192" s="30"/>
      <c r="DD192" s="30"/>
      <c r="DE192" s="30"/>
      <c r="DF192" s="30"/>
      <c r="DG192" s="30"/>
      <c r="DH192" s="30"/>
      <c r="DI192" s="30"/>
      <c r="DJ192" s="30"/>
      <c r="DK192" s="30"/>
      <c r="DL192" s="30"/>
      <c r="DM192" s="30"/>
      <c r="DN192" s="30"/>
      <c r="DO192" s="30"/>
      <c r="DP192" s="30"/>
      <c r="DQ192" s="30"/>
      <c r="DR192" s="30"/>
      <c r="DS192" s="30"/>
      <c r="DT192" s="30"/>
      <c r="DU192" s="30"/>
      <c r="DV192" s="30"/>
      <c r="DW192" s="30"/>
      <c r="DX192" s="30"/>
      <c r="DY192" s="30"/>
      <c r="DZ192" s="30"/>
      <c r="EA192" s="30"/>
      <c r="EB192" s="30"/>
      <c r="EC192" s="30"/>
      <c r="ED192" s="30"/>
      <c r="EE192" s="30"/>
      <c r="EF192" s="30"/>
      <c r="EG192" s="30"/>
      <c r="EH192" s="30"/>
      <c r="EI192" s="30"/>
      <c r="EJ192" s="30"/>
      <c r="EK192" s="30"/>
      <c r="EL192" s="30"/>
      <c r="EM192" s="30"/>
      <c r="EN192" s="30"/>
      <c r="EO192" s="30"/>
      <c r="EP192" s="30"/>
      <c r="EQ192" s="30"/>
      <c r="ER192" s="30"/>
      <c r="ES192" s="30"/>
      <c r="ET192" s="30"/>
      <c r="EU192" s="30"/>
      <c r="EV192" s="30"/>
      <c r="EW192" s="30"/>
      <c r="EX192" s="30"/>
      <c r="EY192" s="30"/>
      <c r="EZ192" s="30"/>
      <c r="FA192" s="30"/>
      <c r="FB192" s="30"/>
      <c r="FC192" s="30"/>
      <c r="FD192" s="30"/>
      <c r="FE192" s="30"/>
      <c r="FF192" s="30"/>
      <c r="FG192" s="30"/>
      <c r="FH192" s="30"/>
      <c r="FI192" s="30"/>
      <c r="FJ192" s="30"/>
      <c r="FK192" s="30"/>
      <c r="FL192" s="30"/>
      <c r="FM192" s="30"/>
      <c r="FN192" s="30"/>
      <c r="FO192" s="30"/>
      <c r="FP192" s="30"/>
      <c r="FQ192" s="30"/>
      <c r="FR192" s="30"/>
      <c r="FS192" s="30"/>
      <c r="FT192" s="30"/>
      <c r="FU192" s="30"/>
      <c r="FV192" s="30"/>
      <c r="FW192" s="30"/>
      <c r="FX192" s="30"/>
      <c r="FY192" s="30"/>
      <c r="FZ192" s="30"/>
      <c r="GA192" s="30"/>
      <c r="GB192" s="30"/>
      <c r="GC192" s="30"/>
      <c r="GD192" s="30"/>
      <c r="GE192" s="30"/>
      <c r="GF192" s="30"/>
      <c r="GG192" s="30"/>
      <c r="GH192" s="30"/>
      <c r="GI192" s="30"/>
      <c r="GJ192" s="30"/>
      <c r="GK192" s="30"/>
      <c r="GL192" s="30"/>
      <c r="GM192" s="30"/>
      <c r="GN192" s="30"/>
      <c r="GO192" s="30"/>
      <c r="GP192" s="30"/>
      <c r="GQ192" s="30"/>
      <c r="GR192" s="30"/>
      <c r="GS192" s="30"/>
      <c r="GT192" s="30"/>
      <c r="GU192" s="30"/>
      <c r="GV192" s="30"/>
      <c r="GW192" s="30"/>
      <c r="GX192" s="30"/>
      <c r="GY192" s="30"/>
      <c r="GZ192" s="30"/>
      <c r="HA192" s="30"/>
      <c r="HB192" s="30"/>
      <c r="HC192" s="30"/>
      <c r="HD192" s="30"/>
      <c r="HE192" s="30"/>
      <c r="HF192" s="30"/>
      <c r="HG192" s="30"/>
      <c r="HH192" s="30"/>
      <c r="HI192" s="30"/>
      <c r="HJ192" s="30"/>
      <c r="HK192" s="30"/>
      <c r="HL192" s="30"/>
      <c r="HM192" s="30"/>
      <c r="HN192" s="30"/>
      <c r="HO192" s="30"/>
      <c r="HP192" s="30"/>
      <c r="HQ192" s="30"/>
      <c r="HR192" s="30"/>
      <c r="HS192" s="30"/>
      <c r="HT192" s="30"/>
      <c r="HU192" s="30"/>
      <c r="HV192" s="30"/>
      <c r="HW192" s="30"/>
      <c r="HX192" s="30"/>
      <c r="HY192" s="30"/>
      <c r="HZ192" s="30"/>
      <c r="IA192" s="30"/>
      <c r="IB192" s="30"/>
      <c r="IC192" s="30"/>
      <c r="ID192" s="30"/>
      <c r="IE192" s="30"/>
      <c r="IF192" s="30"/>
      <c r="IG192" s="30"/>
      <c r="IH192" s="30"/>
      <c r="II192" s="30"/>
      <c r="IJ192" s="30"/>
      <c r="IK192" s="30"/>
      <c r="IL192" s="30"/>
      <c r="IM192" s="30"/>
      <c r="IN192" s="30"/>
      <c r="IO192" s="30"/>
      <c r="IP192" s="30"/>
      <c r="IQ192" s="30"/>
      <c r="IR192" s="30"/>
      <c r="IS192" s="30"/>
      <c r="IT192" s="30"/>
      <c r="IU192" s="30"/>
    </row>
    <row r="193" spans="1:255">
      <c r="A193" s="30"/>
      <c r="B193" s="30"/>
      <c r="C193" s="30"/>
      <c r="D193" s="30"/>
      <c r="E193" s="30"/>
      <c r="F193" s="30"/>
      <c r="G193" s="30"/>
      <c r="H193" s="30"/>
      <c r="I193" s="30"/>
      <c r="J193" s="30"/>
      <c r="K193" s="30"/>
      <c r="L193" s="30"/>
      <c r="M193" s="30"/>
      <c r="N193" s="30"/>
      <c r="O193" s="30"/>
      <c r="P193" s="30"/>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30"/>
      <c r="BK193" s="30"/>
      <c r="BL193" s="30"/>
      <c r="BM193" s="30"/>
      <c r="BN193" s="30"/>
      <c r="BO193" s="30"/>
      <c r="BP193" s="30"/>
      <c r="BQ193" s="30"/>
      <c r="BR193" s="30"/>
      <c r="BS193" s="30"/>
      <c r="BT193" s="30"/>
      <c r="BU193" s="30"/>
      <c r="BV193" s="30"/>
      <c r="BW193" s="30"/>
      <c r="BX193" s="30"/>
      <c r="BY193" s="30"/>
      <c r="BZ193" s="30"/>
      <c r="CA193" s="30"/>
      <c r="CB193" s="30"/>
      <c r="CC193" s="30"/>
      <c r="CD193" s="30"/>
      <c r="CE193" s="30"/>
      <c r="CF193" s="30"/>
      <c r="CG193" s="30"/>
      <c r="CH193" s="30"/>
      <c r="CI193" s="30"/>
      <c r="CJ193" s="30"/>
      <c r="CK193" s="30"/>
      <c r="CL193" s="30"/>
      <c r="CM193" s="30"/>
      <c r="CN193" s="30"/>
      <c r="CO193" s="30"/>
      <c r="CP193" s="30"/>
      <c r="CQ193" s="30"/>
      <c r="CR193" s="30"/>
      <c r="CS193" s="30"/>
      <c r="CT193" s="30"/>
      <c r="CU193" s="30"/>
      <c r="CV193" s="30"/>
      <c r="CW193" s="30"/>
      <c r="CX193" s="30"/>
      <c r="CY193" s="30"/>
      <c r="CZ193" s="30"/>
      <c r="DA193" s="30"/>
      <c r="DB193" s="30"/>
      <c r="DC193" s="30"/>
      <c r="DD193" s="30"/>
      <c r="DE193" s="30"/>
      <c r="DF193" s="30"/>
      <c r="DG193" s="30"/>
      <c r="DH193" s="30"/>
      <c r="DI193" s="30"/>
      <c r="DJ193" s="30"/>
      <c r="DK193" s="30"/>
      <c r="DL193" s="30"/>
      <c r="DM193" s="30"/>
      <c r="DN193" s="30"/>
      <c r="DO193" s="30"/>
      <c r="DP193" s="30"/>
      <c r="DQ193" s="30"/>
      <c r="DR193" s="30"/>
      <c r="DS193" s="30"/>
      <c r="DT193" s="30"/>
      <c r="DU193" s="30"/>
      <c r="DV193" s="30"/>
      <c r="DW193" s="30"/>
      <c r="DX193" s="30"/>
      <c r="DY193" s="30"/>
      <c r="DZ193" s="30"/>
      <c r="EA193" s="30"/>
      <c r="EB193" s="30"/>
      <c r="EC193" s="30"/>
      <c r="ED193" s="30"/>
      <c r="EE193" s="30"/>
      <c r="EF193" s="30"/>
      <c r="EG193" s="30"/>
      <c r="EH193" s="30"/>
      <c r="EI193" s="30"/>
      <c r="EJ193" s="30"/>
      <c r="EK193" s="30"/>
      <c r="EL193" s="30"/>
      <c r="EM193" s="30"/>
      <c r="EN193" s="30"/>
      <c r="EO193" s="30"/>
      <c r="EP193" s="30"/>
      <c r="EQ193" s="30"/>
      <c r="ER193" s="30"/>
      <c r="ES193" s="30"/>
      <c r="ET193" s="30"/>
      <c r="EU193" s="30"/>
      <c r="EV193" s="30"/>
      <c r="EW193" s="30"/>
      <c r="EX193" s="30"/>
      <c r="EY193" s="30"/>
      <c r="EZ193" s="30"/>
      <c r="FA193" s="30"/>
      <c r="FB193" s="30"/>
      <c r="FC193" s="30"/>
      <c r="FD193" s="30"/>
      <c r="FE193" s="30"/>
      <c r="FF193" s="30"/>
      <c r="FG193" s="30"/>
      <c r="FH193" s="30"/>
      <c r="FI193" s="30"/>
      <c r="FJ193" s="30"/>
      <c r="FK193" s="30"/>
      <c r="FL193" s="30"/>
      <c r="FM193" s="30"/>
      <c r="FN193" s="30"/>
      <c r="FO193" s="30"/>
      <c r="FP193" s="30"/>
      <c r="FQ193" s="30"/>
      <c r="FR193" s="30"/>
      <c r="FS193" s="30"/>
      <c r="FT193" s="30"/>
      <c r="FU193" s="30"/>
      <c r="FV193" s="30"/>
      <c r="FW193" s="30"/>
      <c r="FX193" s="30"/>
      <c r="FY193" s="30"/>
      <c r="FZ193" s="30"/>
      <c r="GA193" s="30"/>
      <c r="GB193" s="30"/>
      <c r="GC193" s="30"/>
      <c r="GD193" s="30"/>
      <c r="GE193" s="30"/>
      <c r="GF193" s="30"/>
      <c r="GG193" s="30"/>
      <c r="GH193" s="30"/>
      <c r="GI193" s="30"/>
      <c r="GJ193" s="30"/>
      <c r="GK193" s="30"/>
      <c r="GL193" s="30"/>
      <c r="GM193" s="30"/>
      <c r="GN193" s="30"/>
      <c r="GO193" s="30"/>
      <c r="GP193" s="30"/>
      <c r="GQ193" s="30"/>
      <c r="GR193" s="30"/>
      <c r="GS193" s="30"/>
      <c r="GT193" s="30"/>
      <c r="GU193" s="30"/>
      <c r="GV193" s="30"/>
      <c r="GW193" s="30"/>
      <c r="GX193" s="30"/>
      <c r="GY193" s="30"/>
      <c r="GZ193" s="30"/>
      <c r="HA193" s="30"/>
      <c r="HB193" s="30"/>
      <c r="HC193" s="30"/>
      <c r="HD193" s="30"/>
      <c r="HE193" s="30"/>
      <c r="HF193" s="30"/>
      <c r="HG193" s="30"/>
      <c r="HH193" s="30"/>
      <c r="HI193" s="30"/>
      <c r="HJ193" s="30"/>
      <c r="HK193" s="30"/>
      <c r="HL193" s="30"/>
      <c r="HM193" s="30"/>
      <c r="HN193" s="30"/>
      <c r="HO193" s="30"/>
      <c r="HP193" s="30"/>
      <c r="HQ193" s="30"/>
      <c r="HR193" s="30"/>
      <c r="HS193" s="30"/>
      <c r="HT193" s="30"/>
      <c r="HU193" s="30"/>
      <c r="HV193" s="30"/>
      <c r="HW193" s="30"/>
      <c r="HX193" s="30"/>
      <c r="HY193" s="30"/>
      <c r="HZ193" s="30"/>
      <c r="IA193" s="30"/>
      <c r="IB193" s="30"/>
      <c r="IC193" s="30"/>
      <c r="ID193" s="30"/>
      <c r="IE193" s="30"/>
      <c r="IF193" s="30"/>
      <c r="IG193" s="30"/>
      <c r="IH193" s="30"/>
      <c r="II193" s="30"/>
      <c r="IJ193" s="30"/>
      <c r="IK193" s="30"/>
      <c r="IL193" s="30"/>
      <c r="IM193" s="30"/>
      <c r="IN193" s="30"/>
      <c r="IO193" s="30"/>
      <c r="IP193" s="30"/>
      <c r="IQ193" s="30"/>
      <c r="IR193" s="30"/>
      <c r="IS193" s="30"/>
      <c r="IT193" s="30"/>
      <c r="IU193" s="30"/>
    </row>
    <row r="194" spans="1:255" ht="15.75">
      <c r="A194" s="480" t="s">
        <v>659</v>
      </c>
      <c r="B194" s="217"/>
      <c r="C194" s="217"/>
      <c r="D194" s="30"/>
      <c r="E194" s="30"/>
      <c r="F194" s="30"/>
      <c r="G194" s="30"/>
      <c r="H194" s="30"/>
      <c r="I194" s="30"/>
      <c r="J194" s="30"/>
      <c r="K194" s="30"/>
      <c r="L194" s="30"/>
      <c r="M194" s="30"/>
      <c r="N194" s="30"/>
      <c r="O194" s="30"/>
      <c r="P194" s="30"/>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c r="BJ194" s="30"/>
      <c r="BK194" s="30"/>
      <c r="BL194" s="30"/>
      <c r="BM194" s="30"/>
      <c r="BN194" s="30"/>
      <c r="BO194" s="30"/>
      <c r="BP194" s="30"/>
      <c r="BQ194" s="30"/>
      <c r="BR194" s="30"/>
      <c r="BS194" s="30"/>
      <c r="BT194" s="30"/>
      <c r="BU194" s="30"/>
      <c r="BV194" s="30"/>
      <c r="BW194" s="30"/>
      <c r="BX194" s="30"/>
      <c r="BY194" s="30"/>
      <c r="BZ194" s="30"/>
      <c r="CA194" s="30"/>
      <c r="CB194" s="30"/>
      <c r="CC194" s="30"/>
      <c r="CD194" s="30"/>
      <c r="CE194" s="30"/>
      <c r="CF194" s="30"/>
      <c r="CG194" s="30"/>
      <c r="CH194" s="30"/>
      <c r="CI194" s="30"/>
      <c r="CJ194" s="30"/>
      <c r="CK194" s="30"/>
      <c r="CL194" s="30"/>
      <c r="CM194" s="30"/>
      <c r="CN194" s="30"/>
      <c r="CO194" s="30"/>
      <c r="CP194" s="30"/>
      <c r="CQ194" s="30"/>
      <c r="CR194" s="30"/>
      <c r="CS194" s="30"/>
      <c r="CT194" s="30"/>
      <c r="CU194" s="30"/>
      <c r="CV194" s="30"/>
      <c r="CW194" s="30"/>
      <c r="CX194" s="30"/>
      <c r="CY194" s="30"/>
      <c r="CZ194" s="30"/>
      <c r="DA194" s="30"/>
      <c r="DB194" s="30"/>
      <c r="DC194" s="30"/>
      <c r="DD194" s="30"/>
      <c r="DE194" s="30"/>
      <c r="DF194" s="30"/>
      <c r="DG194" s="30"/>
      <c r="DH194" s="30"/>
      <c r="DI194" s="30"/>
      <c r="DJ194" s="30"/>
      <c r="DK194" s="30"/>
      <c r="DL194" s="30"/>
      <c r="DM194" s="30"/>
      <c r="DN194" s="30"/>
      <c r="DO194" s="30"/>
      <c r="DP194" s="30"/>
      <c r="DQ194" s="30"/>
      <c r="DR194" s="30"/>
      <c r="DS194" s="30"/>
      <c r="DT194" s="30"/>
      <c r="DU194" s="30"/>
      <c r="DV194" s="30"/>
      <c r="DW194" s="30"/>
      <c r="DX194" s="30"/>
      <c r="DY194" s="30"/>
      <c r="DZ194" s="30"/>
      <c r="EA194" s="30"/>
      <c r="EB194" s="30"/>
      <c r="EC194" s="30"/>
      <c r="ED194" s="30"/>
      <c r="EE194" s="30"/>
      <c r="EF194" s="30"/>
      <c r="EG194" s="30"/>
      <c r="EH194" s="30"/>
      <c r="EI194" s="30"/>
      <c r="EJ194" s="30"/>
      <c r="EK194" s="30"/>
      <c r="EL194" s="30"/>
      <c r="EM194" s="30"/>
      <c r="EN194" s="30"/>
      <c r="EO194" s="30"/>
      <c r="EP194" s="30"/>
      <c r="EQ194" s="30"/>
      <c r="ER194" s="30"/>
      <c r="ES194" s="30"/>
      <c r="ET194" s="30"/>
      <c r="EU194" s="30"/>
      <c r="EV194" s="30"/>
      <c r="EW194" s="30"/>
      <c r="EX194" s="30"/>
      <c r="EY194" s="30"/>
      <c r="EZ194" s="30"/>
      <c r="FA194" s="30"/>
      <c r="FB194" s="30"/>
      <c r="FC194" s="30"/>
      <c r="FD194" s="30"/>
      <c r="FE194" s="30"/>
      <c r="FF194" s="30"/>
      <c r="FG194" s="30"/>
      <c r="FH194" s="30"/>
      <c r="FI194" s="30"/>
      <c r="FJ194" s="30"/>
      <c r="FK194" s="30"/>
      <c r="FL194" s="30"/>
      <c r="FM194" s="30"/>
      <c r="FN194" s="30"/>
      <c r="FO194" s="30"/>
      <c r="FP194" s="30"/>
      <c r="FQ194" s="30"/>
      <c r="FR194" s="30"/>
      <c r="FS194" s="30"/>
      <c r="FT194" s="30"/>
      <c r="FU194" s="30"/>
      <c r="FV194" s="30"/>
      <c r="FW194" s="30"/>
      <c r="FX194" s="30"/>
      <c r="FY194" s="30"/>
      <c r="FZ194" s="30"/>
      <c r="GA194" s="30"/>
      <c r="GB194" s="30"/>
      <c r="GC194" s="30"/>
      <c r="GD194" s="30"/>
      <c r="GE194" s="30"/>
      <c r="GF194" s="30"/>
      <c r="GG194" s="30"/>
      <c r="GH194" s="30"/>
      <c r="GI194" s="30"/>
      <c r="GJ194" s="30"/>
      <c r="GK194" s="30"/>
      <c r="GL194" s="30"/>
      <c r="GM194" s="30"/>
      <c r="GN194" s="30"/>
      <c r="GO194" s="30"/>
      <c r="GP194" s="30"/>
      <c r="GQ194" s="30"/>
      <c r="GR194" s="30"/>
      <c r="GS194" s="30"/>
      <c r="GT194" s="30"/>
      <c r="GU194" s="30"/>
      <c r="GV194" s="30"/>
      <c r="GW194" s="30"/>
      <c r="GX194" s="30"/>
      <c r="GY194" s="30"/>
      <c r="GZ194" s="30"/>
      <c r="HA194" s="30"/>
      <c r="HB194" s="30"/>
      <c r="HC194" s="30"/>
      <c r="HD194" s="30"/>
      <c r="HE194" s="30"/>
      <c r="HF194" s="30"/>
      <c r="HG194" s="30"/>
      <c r="HH194" s="30"/>
      <c r="HI194" s="30"/>
      <c r="HJ194" s="30"/>
      <c r="HK194" s="30"/>
      <c r="HL194" s="30"/>
      <c r="HM194" s="30"/>
      <c r="HN194" s="30"/>
      <c r="HO194" s="30"/>
      <c r="HP194" s="30"/>
      <c r="HQ194" s="30"/>
      <c r="HR194" s="30"/>
      <c r="HS194" s="30"/>
      <c r="HT194" s="30"/>
      <c r="HU194" s="30"/>
      <c r="HV194" s="30"/>
      <c r="HW194" s="30"/>
      <c r="HX194" s="30"/>
      <c r="HY194" s="30"/>
      <c r="HZ194" s="30"/>
      <c r="IA194" s="30"/>
      <c r="IB194" s="30"/>
      <c r="IC194" s="30"/>
      <c r="ID194" s="30"/>
      <c r="IE194" s="30"/>
      <c r="IF194" s="30"/>
      <c r="IG194" s="30"/>
      <c r="IH194" s="30"/>
      <c r="II194" s="30"/>
      <c r="IJ194" s="30"/>
      <c r="IK194" s="30"/>
      <c r="IL194" s="30"/>
      <c r="IM194" s="30"/>
      <c r="IN194" s="30"/>
      <c r="IO194" s="30"/>
      <c r="IP194" s="30"/>
      <c r="IQ194" s="30"/>
      <c r="IR194" s="30"/>
      <c r="IS194" s="30"/>
      <c r="IT194" s="30"/>
      <c r="IU194" s="30"/>
    </row>
    <row r="195" spans="1:255">
      <c r="A195" s="30"/>
      <c r="B195" s="30"/>
      <c r="C195" s="30"/>
      <c r="D195" s="30"/>
      <c r="E195" s="30"/>
      <c r="F195" s="30"/>
      <c r="G195" s="30"/>
      <c r="H195" s="30"/>
      <c r="I195" s="30"/>
      <c r="J195" s="30"/>
      <c r="K195" s="30"/>
      <c r="L195" s="30"/>
      <c r="M195" s="30"/>
      <c r="N195" s="30"/>
      <c r="O195" s="30"/>
      <c r="P195" s="30"/>
      <c r="Q195" s="30"/>
      <c r="R195" s="30"/>
      <c r="S195" s="30"/>
      <c r="T195" s="30"/>
      <c r="U195" s="30"/>
      <c r="V195" s="30"/>
      <c r="W195" s="30"/>
      <c r="X195" s="30"/>
      <c r="Y195" s="30"/>
      <c r="Z195" s="30"/>
      <c r="AA195" s="30"/>
      <c r="AB195" s="30"/>
      <c r="AC195" s="30"/>
      <c r="AD195" s="30"/>
      <c r="AE195" s="30"/>
      <c r="AF195" s="30"/>
      <c r="AG195" s="30"/>
      <c r="AH195" s="30"/>
      <c r="AI195" s="30"/>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c r="BI195" s="30"/>
      <c r="BJ195" s="30"/>
      <c r="BK195" s="30"/>
      <c r="BL195" s="30"/>
      <c r="BM195" s="30"/>
      <c r="BN195" s="30"/>
      <c r="BO195" s="30"/>
      <c r="BP195" s="30"/>
      <c r="BQ195" s="30"/>
      <c r="BR195" s="30"/>
      <c r="BS195" s="30"/>
      <c r="BT195" s="30"/>
      <c r="BU195" s="30"/>
      <c r="BV195" s="30"/>
      <c r="BW195" s="30"/>
      <c r="BX195" s="30"/>
      <c r="BY195" s="30"/>
      <c r="BZ195" s="30"/>
      <c r="CA195" s="30"/>
      <c r="CB195" s="30"/>
      <c r="CC195" s="30"/>
      <c r="CD195" s="30"/>
      <c r="CE195" s="30"/>
      <c r="CF195" s="30"/>
      <c r="CG195" s="30"/>
      <c r="CH195" s="30"/>
      <c r="CI195" s="30"/>
      <c r="CJ195" s="30"/>
      <c r="CK195" s="30"/>
      <c r="CL195" s="30"/>
      <c r="CM195" s="30"/>
      <c r="CN195" s="30"/>
      <c r="CO195" s="30"/>
      <c r="CP195" s="30"/>
      <c r="CQ195" s="30"/>
      <c r="CR195" s="30"/>
      <c r="CS195" s="30"/>
      <c r="CT195" s="30"/>
      <c r="CU195" s="30"/>
      <c r="CV195" s="30"/>
      <c r="CW195" s="30"/>
      <c r="CX195" s="30"/>
      <c r="CY195" s="30"/>
      <c r="CZ195" s="30"/>
      <c r="DA195" s="30"/>
      <c r="DB195" s="30"/>
      <c r="DC195" s="30"/>
      <c r="DD195" s="30"/>
      <c r="DE195" s="30"/>
      <c r="DF195" s="30"/>
      <c r="DG195" s="30"/>
      <c r="DH195" s="30"/>
      <c r="DI195" s="30"/>
      <c r="DJ195" s="30"/>
      <c r="DK195" s="30"/>
      <c r="DL195" s="30"/>
      <c r="DM195" s="30"/>
      <c r="DN195" s="30"/>
      <c r="DO195" s="30"/>
      <c r="DP195" s="30"/>
      <c r="DQ195" s="30"/>
      <c r="DR195" s="30"/>
      <c r="DS195" s="30"/>
      <c r="DT195" s="30"/>
      <c r="DU195" s="30"/>
      <c r="DV195" s="30"/>
      <c r="DW195" s="30"/>
      <c r="DX195" s="30"/>
      <c r="DY195" s="30"/>
      <c r="DZ195" s="30"/>
      <c r="EA195" s="30"/>
      <c r="EB195" s="30"/>
      <c r="EC195" s="30"/>
      <c r="ED195" s="30"/>
      <c r="EE195" s="30"/>
      <c r="EF195" s="30"/>
      <c r="EG195" s="30"/>
      <c r="EH195" s="30"/>
      <c r="EI195" s="30"/>
      <c r="EJ195" s="30"/>
      <c r="EK195" s="30"/>
      <c r="EL195" s="30"/>
      <c r="EM195" s="30"/>
      <c r="EN195" s="30"/>
      <c r="EO195" s="30"/>
      <c r="EP195" s="30"/>
      <c r="EQ195" s="30"/>
      <c r="ER195" s="30"/>
      <c r="ES195" s="30"/>
      <c r="ET195" s="30"/>
      <c r="EU195" s="30"/>
      <c r="EV195" s="30"/>
      <c r="EW195" s="30"/>
      <c r="EX195" s="30"/>
      <c r="EY195" s="30"/>
      <c r="EZ195" s="30"/>
      <c r="FA195" s="30"/>
      <c r="FB195" s="30"/>
      <c r="FC195" s="30"/>
      <c r="FD195" s="30"/>
      <c r="FE195" s="30"/>
      <c r="FF195" s="30"/>
      <c r="FG195" s="30"/>
      <c r="FH195" s="30"/>
      <c r="FI195" s="30"/>
      <c r="FJ195" s="30"/>
      <c r="FK195" s="30"/>
      <c r="FL195" s="30"/>
      <c r="FM195" s="30"/>
      <c r="FN195" s="30"/>
      <c r="FO195" s="30"/>
      <c r="FP195" s="30"/>
      <c r="FQ195" s="30"/>
      <c r="FR195" s="30"/>
      <c r="FS195" s="30"/>
      <c r="FT195" s="30"/>
      <c r="FU195" s="30"/>
      <c r="FV195" s="30"/>
      <c r="FW195" s="30"/>
      <c r="FX195" s="30"/>
      <c r="FY195" s="30"/>
      <c r="FZ195" s="30"/>
      <c r="GA195" s="30"/>
      <c r="GB195" s="30"/>
      <c r="GC195" s="30"/>
      <c r="GD195" s="30"/>
      <c r="GE195" s="30"/>
      <c r="GF195" s="30"/>
      <c r="GG195" s="30"/>
      <c r="GH195" s="30"/>
      <c r="GI195" s="30"/>
      <c r="GJ195" s="30"/>
      <c r="GK195" s="30"/>
      <c r="GL195" s="30"/>
      <c r="GM195" s="30"/>
      <c r="GN195" s="30"/>
      <c r="GO195" s="30"/>
      <c r="GP195" s="30"/>
      <c r="GQ195" s="30"/>
      <c r="GR195" s="30"/>
      <c r="GS195" s="30"/>
      <c r="GT195" s="30"/>
      <c r="GU195" s="30"/>
      <c r="GV195" s="30"/>
      <c r="GW195" s="30"/>
      <c r="GX195" s="30"/>
      <c r="GY195" s="30"/>
      <c r="GZ195" s="30"/>
      <c r="HA195" s="30"/>
      <c r="HB195" s="30"/>
      <c r="HC195" s="30"/>
      <c r="HD195" s="30"/>
      <c r="HE195" s="30"/>
      <c r="HF195" s="30"/>
      <c r="HG195" s="30"/>
      <c r="HH195" s="30"/>
      <c r="HI195" s="30"/>
      <c r="HJ195" s="30"/>
      <c r="HK195" s="30"/>
      <c r="HL195" s="30"/>
      <c r="HM195" s="30"/>
      <c r="HN195" s="30"/>
      <c r="HO195" s="30"/>
      <c r="HP195" s="30"/>
      <c r="HQ195" s="30"/>
      <c r="HR195" s="30"/>
      <c r="HS195" s="30"/>
      <c r="HT195" s="30"/>
      <c r="HU195" s="30"/>
      <c r="HV195" s="30"/>
      <c r="HW195" s="30"/>
      <c r="HX195" s="30"/>
      <c r="HY195" s="30"/>
      <c r="HZ195" s="30"/>
      <c r="IA195" s="30"/>
      <c r="IB195" s="30"/>
      <c r="IC195" s="30"/>
      <c r="ID195" s="30"/>
      <c r="IE195" s="30"/>
      <c r="IF195" s="30"/>
      <c r="IG195" s="30"/>
      <c r="IH195" s="30"/>
      <c r="II195" s="30"/>
      <c r="IJ195" s="30"/>
      <c r="IK195" s="30"/>
      <c r="IL195" s="30"/>
      <c r="IM195" s="30"/>
      <c r="IN195" s="30"/>
      <c r="IO195" s="30"/>
      <c r="IP195" s="30"/>
      <c r="IQ195" s="30"/>
      <c r="IR195" s="30"/>
      <c r="IS195" s="30"/>
      <c r="IT195" s="30"/>
      <c r="IU195" s="30"/>
    </row>
    <row r="196" spans="1:255">
      <c r="A196" s="30"/>
      <c r="B196" s="30"/>
      <c r="C196" s="30"/>
      <c r="D196" s="30"/>
      <c r="E196" s="30"/>
      <c r="F196" s="30"/>
      <c r="G196" s="30"/>
      <c r="H196" s="30"/>
      <c r="I196" s="30"/>
      <c r="J196" s="30"/>
      <c r="K196" s="30"/>
      <c r="L196" s="30"/>
      <c r="M196" s="30"/>
      <c r="N196" s="30"/>
      <c r="O196" s="30"/>
      <c r="P196" s="30"/>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c r="BI196" s="30"/>
      <c r="BJ196" s="30"/>
      <c r="BK196" s="30"/>
      <c r="BL196" s="30"/>
      <c r="BM196" s="30"/>
      <c r="BN196" s="30"/>
      <c r="BO196" s="30"/>
      <c r="BP196" s="30"/>
      <c r="BQ196" s="30"/>
      <c r="BR196" s="30"/>
      <c r="BS196" s="30"/>
      <c r="BT196" s="30"/>
      <c r="BU196" s="30"/>
      <c r="BV196" s="30"/>
      <c r="BW196" s="30"/>
      <c r="BX196" s="30"/>
      <c r="BY196" s="30"/>
      <c r="BZ196" s="30"/>
      <c r="CA196" s="30"/>
      <c r="CB196" s="30"/>
      <c r="CC196" s="30"/>
      <c r="CD196" s="30"/>
      <c r="CE196" s="30"/>
      <c r="CF196" s="30"/>
      <c r="CG196" s="30"/>
      <c r="CH196" s="30"/>
      <c r="CI196" s="30"/>
      <c r="CJ196" s="30"/>
      <c r="CK196" s="30"/>
      <c r="CL196" s="30"/>
      <c r="CM196" s="30"/>
      <c r="CN196" s="30"/>
      <c r="CO196" s="30"/>
      <c r="CP196" s="30"/>
      <c r="CQ196" s="30"/>
      <c r="CR196" s="30"/>
      <c r="CS196" s="30"/>
      <c r="CT196" s="30"/>
      <c r="CU196" s="30"/>
      <c r="CV196" s="30"/>
      <c r="CW196" s="30"/>
      <c r="CX196" s="30"/>
      <c r="CY196" s="30"/>
      <c r="CZ196" s="30"/>
      <c r="DA196" s="30"/>
      <c r="DB196" s="30"/>
      <c r="DC196" s="30"/>
      <c r="DD196" s="30"/>
      <c r="DE196" s="30"/>
      <c r="DF196" s="30"/>
      <c r="DG196" s="30"/>
      <c r="DH196" s="30"/>
      <c r="DI196" s="30"/>
      <c r="DJ196" s="30"/>
      <c r="DK196" s="30"/>
      <c r="DL196" s="30"/>
      <c r="DM196" s="30"/>
      <c r="DN196" s="30"/>
      <c r="DO196" s="30"/>
      <c r="DP196" s="30"/>
      <c r="DQ196" s="30"/>
      <c r="DR196" s="30"/>
      <c r="DS196" s="30"/>
      <c r="DT196" s="30"/>
      <c r="DU196" s="30"/>
      <c r="DV196" s="30"/>
      <c r="DW196" s="30"/>
      <c r="DX196" s="30"/>
      <c r="DY196" s="30"/>
      <c r="DZ196" s="30"/>
      <c r="EA196" s="30"/>
      <c r="EB196" s="30"/>
      <c r="EC196" s="30"/>
      <c r="ED196" s="30"/>
      <c r="EE196" s="30"/>
      <c r="EF196" s="30"/>
      <c r="EG196" s="30"/>
      <c r="EH196" s="30"/>
      <c r="EI196" s="30"/>
      <c r="EJ196" s="30"/>
      <c r="EK196" s="30"/>
      <c r="EL196" s="30"/>
      <c r="EM196" s="30"/>
      <c r="EN196" s="30"/>
      <c r="EO196" s="30"/>
      <c r="EP196" s="30"/>
      <c r="EQ196" s="30"/>
      <c r="ER196" s="30"/>
      <c r="ES196" s="30"/>
      <c r="ET196" s="30"/>
      <c r="EU196" s="30"/>
      <c r="EV196" s="30"/>
      <c r="EW196" s="30"/>
      <c r="EX196" s="30"/>
      <c r="EY196" s="30"/>
      <c r="EZ196" s="30"/>
      <c r="FA196" s="30"/>
      <c r="FB196" s="30"/>
      <c r="FC196" s="30"/>
      <c r="FD196" s="30"/>
      <c r="FE196" s="30"/>
      <c r="FF196" s="30"/>
      <c r="FG196" s="30"/>
      <c r="FH196" s="30"/>
      <c r="FI196" s="30"/>
      <c r="FJ196" s="30"/>
      <c r="FK196" s="30"/>
      <c r="FL196" s="30"/>
      <c r="FM196" s="30"/>
      <c r="FN196" s="30"/>
      <c r="FO196" s="30"/>
      <c r="FP196" s="30"/>
      <c r="FQ196" s="30"/>
      <c r="FR196" s="30"/>
      <c r="FS196" s="30"/>
      <c r="FT196" s="30"/>
      <c r="FU196" s="30"/>
      <c r="FV196" s="30"/>
      <c r="FW196" s="30"/>
      <c r="FX196" s="30"/>
      <c r="FY196" s="30"/>
      <c r="FZ196" s="30"/>
      <c r="GA196" s="30"/>
      <c r="GB196" s="30"/>
      <c r="GC196" s="30"/>
      <c r="GD196" s="30"/>
      <c r="GE196" s="30"/>
      <c r="GF196" s="30"/>
      <c r="GG196" s="30"/>
      <c r="GH196" s="30"/>
      <c r="GI196" s="30"/>
      <c r="GJ196" s="30"/>
      <c r="GK196" s="30"/>
      <c r="GL196" s="30"/>
      <c r="GM196" s="30"/>
      <c r="GN196" s="30"/>
      <c r="GO196" s="30"/>
      <c r="GP196" s="30"/>
      <c r="GQ196" s="30"/>
      <c r="GR196" s="30"/>
      <c r="GS196" s="30"/>
      <c r="GT196" s="30"/>
      <c r="GU196" s="30"/>
      <c r="GV196" s="30"/>
      <c r="GW196" s="30"/>
      <c r="GX196" s="30"/>
      <c r="GY196" s="30"/>
      <c r="GZ196" s="30"/>
      <c r="HA196" s="30"/>
      <c r="HB196" s="30"/>
      <c r="HC196" s="30"/>
      <c r="HD196" s="30"/>
      <c r="HE196" s="30"/>
      <c r="HF196" s="30"/>
      <c r="HG196" s="30"/>
      <c r="HH196" s="30"/>
      <c r="HI196" s="30"/>
      <c r="HJ196" s="30"/>
      <c r="HK196" s="30"/>
      <c r="HL196" s="30"/>
      <c r="HM196" s="30"/>
      <c r="HN196" s="30"/>
      <c r="HO196" s="30"/>
      <c r="HP196" s="30"/>
      <c r="HQ196" s="30"/>
      <c r="HR196" s="30"/>
      <c r="HS196" s="30"/>
      <c r="HT196" s="30"/>
      <c r="HU196" s="30"/>
      <c r="HV196" s="30"/>
      <c r="HW196" s="30"/>
      <c r="HX196" s="30"/>
      <c r="HY196" s="30"/>
      <c r="HZ196" s="30"/>
      <c r="IA196" s="30"/>
      <c r="IB196" s="30"/>
      <c r="IC196" s="30"/>
      <c r="ID196" s="30"/>
      <c r="IE196" s="30"/>
      <c r="IF196" s="30"/>
      <c r="IG196" s="30"/>
      <c r="IH196" s="30"/>
      <c r="II196" s="30"/>
      <c r="IJ196" s="30"/>
      <c r="IK196" s="30"/>
      <c r="IL196" s="30"/>
      <c r="IM196" s="30"/>
      <c r="IN196" s="30"/>
      <c r="IO196" s="30"/>
      <c r="IP196" s="30"/>
      <c r="IQ196" s="30"/>
      <c r="IR196" s="30"/>
      <c r="IS196" s="30"/>
      <c r="IT196" s="30"/>
      <c r="IU196" s="30"/>
    </row>
    <row r="197" spans="1:255">
      <c r="A197" s="30"/>
      <c r="B197" s="30"/>
      <c r="C197" s="30"/>
      <c r="D197" s="30"/>
      <c r="E197" s="30"/>
      <c r="F197" s="30"/>
      <c r="G197" s="30"/>
      <c r="H197" s="30"/>
      <c r="I197" s="30"/>
      <c r="J197" s="30"/>
      <c r="K197" s="30"/>
      <c r="L197" s="30"/>
      <c r="M197" s="30"/>
      <c r="N197" s="30"/>
      <c r="O197" s="30"/>
      <c r="P197" s="30"/>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c r="BI197" s="30"/>
      <c r="BJ197" s="30"/>
      <c r="BK197" s="30"/>
      <c r="BL197" s="30"/>
      <c r="BM197" s="30"/>
      <c r="BN197" s="30"/>
      <c r="BO197" s="30"/>
      <c r="BP197" s="30"/>
      <c r="BQ197" s="30"/>
      <c r="BR197" s="30"/>
      <c r="BS197" s="30"/>
      <c r="BT197" s="30"/>
      <c r="BU197" s="30"/>
      <c r="BV197" s="30"/>
      <c r="BW197" s="30"/>
      <c r="BX197" s="30"/>
      <c r="BY197" s="30"/>
      <c r="BZ197" s="30"/>
      <c r="CA197" s="30"/>
      <c r="CB197" s="30"/>
      <c r="CC197" s="30"/>
      <c r="CD197" s="30"/>
      <c r="CE197" s="30"/>
      <c r="CF197" s="30"/>
      <c r="CG197" s="30"/>
      <c r="CH197" s="30"/>
      <c r="CI197" s="30"/>
      <c r="CJ197" s="30"/>
      <c r="CK197" s="30"/>
      <c r="CL197" s="30"/>
      <c r="CM197" s="30"/>
      <c r="CN197" s="30"/>
      <c r="CO197" s="30"/>
      <c r="CP197" s="30"/>
      <c r="CQ197" s="30"/>
      <c r="CR197" s="30"/>
      <c r="CS197" s="30"/>
      <c r="CT197" s="30"/>
      <c r="CU197" s="30"/>
      <c r="CV197" s="30"/>
      <c r="CW197" s="30"/>
      <c r="CX197" s="30"/>
      <c r="CY197" s="30"/>
      <c r="CZ197" s="30"/>
      <c r="DA197" s="30"/>
      <c r="DB197" s="30"/>
      <c r="DC197" s="30"/>
      <c r="DD197" s="30"/>
      <c r="DE197" s="30"/>
      <c r="DF197" s="30"/>
      <c r="DG197" s="30"/>
      <c r="DH197" s="30"/>
      <c r="DI197" s="30"/>
      <c r="DJ197" s="30"/>
      <c r="DK197" s="30"/>
      <c r="DL197" s="30"/>
      <c r="DM197" s="30"/>
      <c r="DN197" s="30"/>
      <c r="DO197" s="30"/>
      <c r="DP197" s="30"/>
      <c r="DQ197" s="30"/>
      <c r="DR197" s="30"/>
      <c r="DS197" s="30"/>
      <c r="DT197" s="30"/>
      <c r="DU197" s="30"/>
      <c r="DV197" s="30"/>
      <c r="DW197" s="30"/>
      <c r="DX197" s="30"/>
      <c r="DY197" s="30"/>
      <c r="DZ197" s="30"/>
      <c r="EA197" s="30"/>
      <c r="EB197" s="30"/>
      <c r="EC197" s="30"/>
      <c r="ED197" s="30"/>
      <c r="EE197" s="30"/>
      <c r="EF197" s="30"/>
      <c r="EG197" s="30"/>
      <c r="EH197" s="30"/>
      <c r="EI197" s="30"/>
      <c r="EJ197" s="30"/>
      <c r="EK197" s="30"/>
      <c r="EL197" s="30"/>
      <c r="EM197" s="30"/>
      <c r="EN197" s="30"/>
      <c r="EO197" s="30"/>
      <c r="EP197" s="30"/>
      <c r="EQ197" s="30"/>
      <c r="ER197" s="30"/>
      <c r="ES197" s="30"/>
      <c r="ET197" s="30"/>
      <c r="EU197" s="30"/>
      <c r="EV197" s="30"/>
      <c r="EW197" s="30"/>
      <c r="EX197" s="30"/>
      <c r="EY197" s="30"/>
      <c r="EZ197" s="30"/>
      <c r="FA197" s="30"/>
      <c r="FB197" s="30"/>
      <c r="FC197" s="30"/>
      <c r="FD197" s="30"/>
      <c r="FE197" s="30"/>
      <c r="FF197" s="30"/>
      <c r="FG197" s="30"/>
      <c r="FH197" s="30"/>
      <c r="FI197" s="30"/>
      <c r="FJ197" s="30"/>
      <c r="FK197" s="30"/>
      <c r="FL197" s="30"/>
      <c r="FM197" s="30"/>
      <c r="FN197" s="30"/>
      <c r="FO197" s="30"/>
      <c r="FP197" s="30"/>
      <c r="FQ197" s="30"/>
      <c r="FR197" s="30"/>
      <c r="FS197" s="30"/>
      <c r="FT197" s="30"/>
      <c r="FU197" s="30"/>
      <c r="FV197" s="30"/>
      <c r="FW197" s="30"/>
      <c r="FX197" s="30"/>
      <c r="FY197" s="30"/>
      <c r="FZ197" s="30"/>
      <c r="GA197" s="30"/>
      <c r="GB197" s="30"/>
      <c r="GC197" s="30"/>
      <c r="GD197" s="30"/>
      <c r="GE197" s="30"/>
      <c r="GF197" s="30"/>
      <c r="GG197" s="30"/>
      <c r="GH197" s="30"/>
      <c r="GI197" s="30"/>
      <c r="GJ197" s="30"/>
      <c r="GK197" s="30"/>
      <c r="GL197" s="30"/>
      <c r="GM197" s="30"/>
      <c r="GN197" s="30"/>
      <c r="GO197" s="30"/>
      <c r="GP197" s="30"/>
      <c r="GQ197" s="30"/>
      <c r="GR197" s="30"/>
      <c r="GS197" s="30"/>
      <c r="GT197" s="30"/>
      <c r="GU197" s="30"/>
      <c r="GV197" s="30"/>
      <c r="GW197" s="30"/>
      <c r="GX197" s="30"/>
      <c r="GY197" s="30"/>
      <c r="GZ197" s="30"/>
      <c r="HA197" s="30"/>
      <c r="HB197" s="30"/>
      <c r="HC197" s="30"/>
      <c r="HD197" s="30"/>
      <c r="HE197" s="30"/>
      <c r="HF197" s="30"/>
      <c r="HG197" s="30"/>
      <c r="HH197" s="30"/>
      <c r="HI197" s="30"/>
      <c r="HJ197" s="30"/>
      <c r="HK197" s="30"/>
      <c r="HL197" s="30"/>
      <c r="HM197" s="30"/>
      <c r="HN197" s="30"/>
      <c r="HO197" s="30"/>
      <c r="HP197" s="30"/>
      <c r="HQ197" s="30"/>
      <c r="HR197" s="30"/>
      <c r="HS197" s="30"/>
      <c r="HT197" s="30"/>
      <c r="HU197" s="30"/>
      <c r="HV197" s="30"/>
      <c r="HW197" s="30"/>
      <c r="HX197" s="30"/>
      <c r="HY197" s="30"/>
      <c r="HZ197" s="30"/>
      <c r="IA197" s="30"/>
      <c r="IB197" s="30"/>
      <c r="IC197" s="30"/>
      <c r="ID197" s="30"/>
      <c r="IE197" s="30"/>
      <c r="IF197" s="30"/>
      <c r="IG197" s="30"/>
      <c r="IH197" s="30"/>
      <c r="II197" s="30"/>
      <c r="IJ197" s="30"/>
      <c r="IK197" s="30"/>
      <c r="IL197" s="30"/>
      <c r="IM197" s="30"/>
      <c r="IN197" s="30"/>
      <c r="IO197" s="30"/>
      <c r="IP197" s="30"/>
      <c r="IQ197" s="30"/>
      <c r="IR197" s="30"/>
      <c r="IS197" s="30"/>
      <c r="IT197" s="30"/>
      <c r="IU197" s="30"/>
    </row>
    <row r="198" spans="1:255" ht="15.75">
      <c r="A198" s="30"/>
      <c r="B198" s="477" t="s">
        <v>492</v>
      </c>
      <c r="C198" s="30"/>
      <c r="D198" s="30"/>
      <c r="E198" s="30"/>
      <c r="F198" s="30"/>
      <c r="G198" s="30"/>
      <c r="H198" s="30"/>
      <c r="I198" s="30"/>
      <c r="J198" s="30"/>
      <c r="K198" s="30"/>
      <c r="L198" s="30"/>
      <c r="M198" s="30"/>
      <c r="N198" s="30"/>
      <c r="O198" s="30"/>
      <c r="P198" s="30"/>
      <c r="Q198" s="30"/>
      <c r="R198" s="30"/>
      <c r="S198" s="30"/>
      <c r="T198" s="30"/>
      <c r="U198" s="30"/>
      <c r="V198" s="30"/>
      <c r="W198" s="30"/>
      <c r="X198" s="30"/>
      <c r="Y198" s="30"/>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c r="BI198" s="30"/>
      <c r="BJ198" s="30"/>
      <c r="BK198" s="30"/>
      <c r="BL198" s="30"/>
      <c r="BM198" s="30"/>
      <c r="BN198" s="30"/>
      <c r="BO198" s="30"/>
      <c r="BP198" s="30"/>
      <c r="BQ198" s="30"/>
      <c r="BR198" s="30"/>
      <c r="BS198" s="30"/>
      <c r="BT198" s="30"/>
      <c r="BU198" s="30"/>
      <c r="BV198" s="30"/>
      <c r="BW198" s="30"/>
      <c r="BX198" s="30"/>
      <c r="BY198" s="30"/>
      <c r="BZ198" s="30"/>
      <c r="CA198" s="30"/>
      <c r="CB198" s="30"/>
      <c r="CC198" s="30"/>
      <c r="CD198" s="30"/>
      <c r="CE198" s="30"/>
      <c r="CF198" s="30"/>
      <c r="CG198" s="30"/>
      <c r="CH198" s="30"/>
      <c r="CI198" s="30"/>
      <c r="CJ198" s="30"/>
      <c r="CK198" s="30"/>
      <c r="CL198" s="30"/>
      <c r="CM198" s="30"/>
      <c r="CN198" s="30"/>
      <c r="CO198" s="30"/>
      <c r="CP198" s="30"/>
      <c r="CQ198" s="30"/>
      <c r="CR198" s="30"/>
      <c r="CS198" s="30"/>
      <c r="CT198" s="30"/>
      <c r="CU198" s="30"/>
      <c r="CV198" s="30"/>
      <c r="CW198" s="30"/>
      <c r="CX198" s="30"/>
      <c r="CY198" s="30"/>
      <c r="CZ198" s="30"/>
      <c r="DA198" s="30"/>
      <c r="DB198" s="30"/>
      <c r="DC198" s="30"/>
      <c r="DD198" s="30"/>
      <c r="DE198" s="30"/>
      <c r="DF198" s="30"/>
      <c r="DG198" s="30"/>
      <c r="DH198" s="30"/>
      <c r="DI198" s="30"/>
      <c r="DJ198" s="30"/>
      <c r="DK198" s="30"/>
      <c r="DL198" s="30"/>
      <c r="DM198" s="30"/>
      <c r="DN198" s="30"/>
      <c r="DO198" s="30"/>
      <c r="DP198" s="30"/>
      <c r="DQ198" s="30"/>
      <c r="DR198" s="30"/>
      <c r="DS198" s="30"/>
      <c r="DT198" s="30"/>
      <c r="DU198" s="30"/>
      <c r="DV198" s="30"/>
      <c r="DW198" s="30"/>
      <c r="DX198" s="30"/>
      <c r="DY198" s="30"/>
      <c r="DZ198" s="30"/>
      <c r="EA198" s="30"/>
      <c r="EB198" s="30"/>
      <c r="EC198" s="30"/>
      <c r="ED198" s="30"/>
      <c r="EE198" s="30"/>
      <c r="EF198" s="30"/>
      <c r="EG198" s="30"/>
      <c r="EH198" s="30"/>
      <c r="EI198" s="30"/>
      <c r="EJ198" s="30"/>
      <c r="EK198" s="30"/>
      <c r="EL198" s="30"/>
      <c r="EM198" s="30"/>
      <c r="EN198" s="30"/>
      <c r="EO198" s="30"/>
      <c r="EP198" s="30"/>
      <c r="EQ198" s="30"/>
      <c r="ER198" s="30"/>
      <c r="ES198" s="30"/>
      <c r="ET198" s="30"/>
      <c r="EU198" s="30"/>
      <c r="EV198" s="30"/>
      <c r="EW198" s="30"/>
      <c r="EX198" s="30"/>
      <c r="EY198" s="30"/>
      <c r="EZ198" s="30"/>
      <c r="FA198" s="30"/>
      <c r="FB198" s="30"/>
      <c r="FC198" s="30"/>
      <c r="FD198" s="30"/>
      <c r="FE198" s="30"/>
      <c r="FF198" s="30"/>
      <c r="FG198" s="30"/>
      <c r="FH198" s="30"/>
      <c r="FI198" s="30"/>
      <c r="FJ198" s="30"/>
      <c r="FK198" s="30"/>
      <c r="FL198" s="30"/>
      <c r="FM198" s="30"/>
      <c r="FN198" s="30"/>
      <c r="FO198" s="30"/>
      <c r="FP198" s="30"/>
      <c r="FQ198" s="30"/>
      <c r="FR198" s="30"/>
      <c r="FS198" s="30"/>
      <c r="FT198" s="30"/>
      <c r="FU198" s="30"/>
      <c r="FV198" s="30"/>
      <c r="FW198" s="30"/>
      <c r="FX198" s="30"/>
      <c r="FY198" s="30"/>
      <c r="FZ198" s="30"/>
      <c r="GA198" s="30"/>
      <c r="GB198" s="30"/>
      <c r="GC198" s="30"/>
      <c r="GD198" s="30"/>
      <c r="GE198" s="30"/>
      <c r="GF198" s="30"/>
      <c r="GG198" s="30"/>
      <c r="GH198" s="30"/>
      <c r="GI198" s="30"/>
      <c r="GJ198" s="30"/>
      <c r="GK198" s="30"/>
      <c r="GL198" s="30"/>
      <c r="GM198" s="30"/>
      <c r="GN198" s="30"/>
      <c r="GO198" s="30"/>
      <c r="GP198" s="30"/>
      <c r="GQ198" s="30"/>
      <c r="GR198" s="30"/>
      <c r="GS198" s="30"/>
      <c r="GT198" s="30"/>
      <c r="GU198" s="30"/>
      <c r="GV198" s="30"/>
      <c r="GW198" s="30"/>
      <c r="GX198" s="30"/>
      <c r="GY198" s="30"/>
      <c r="GZ198" s="30"/>
      <c r="HA198" s="30"/>
      <c r="HB198" s="30"/>
      <c r="HC198" s="30"/>
      <c r="HD198" s="30"/>
      <c r="HE198" s="30"/>
      <c r="HF198" s="30"/>
      <c r="HG198" s="30"/>
      <c r="HH198" s="30"/>
      <c r="HI198" s="30"/>
      <c r="HJ198" s="30"/>
      <c r="HK198" s="30"/>
      <c r="HL198" s="30"/>
      <c r="HM198" s="30"/>
      <c r="HN198" s="30"/>
      <c r="HO198" s="30"/>
      <c r="HP198" s="30"/>
      <c r="HQ198" s="30"/>
      <c r="HR198" s="30"/>
      <c r="HS198" s="30"/>
      <c r="HT198" s="30"/>
      <c r="HU198" s="30"/>
      <c r="HV198" s="30"/>
      <c r="HW198" s="30"/>
      <c r="HX198" s="30"/>
      <c r="HY198" s="30"/>
      <c r="HZ198" s="30"/>
      <c r="IA198" s="30"/>
      <c r="IB198" s="30"/>
      <c r="IC198" s="30"/>
      <c r="ID198" s="30"/>
      <c r="IE198" s="30"/>
      <c r="IF198" s="30"/>
      <c r="IG198" s="30"/>
      <c r="IH198" s="30"/>
      <c r="II198" s="30"/>
      <c r="IJ198" s="30"/>
      <c r="IK198" s="30"/>
      <c r="IL198" s="30"/>
      <c r="IM198" s="30"/>
      <c r="IN198" s="30"/>
      <c r="IO198" s="30"/>
      <c r="IP198" s="30"/>
      <c r="IQ198" s="30"/>
      <c r="IR198" s="30"/>
      <c r="IS198" s="30"/>
      <c r="IT198" s="30"/>
      <c r="IU198" s="30"/>
    </row>
    <row r="199" spans="1:255" ht="15.75">
      <c r="A199" s="30"/>
      <c r="B199" s="477" t="s">
        <v>1612</v>
      </c>
      <c r="C199" s="2750" t="str">
        <f>'Data Sheet'!$C$38</f>
        <v>December 31, 2013</v>
      </c>
      <c r="D199" s="30"/>
      <c r="E199" s="30"/>
      <c r="F199" s="30"/>
      <c r="G199" s="30"/>
      <c r="H199" s="30"/>
      <c r="I199" s="30"/>
      <c r="J199" s="30"/>
      <c r="K199" s="30"/>
      <c r="L199" s="30"/>
      <c r="M199" s="30"/>
      <c r="N199" s="30"/>
      <c r="O199" s="30"/>
      <c r="P199" s="30"/>
      <c r="Q199" s="30"/>
      <c r="R199" s="30"/>
      <c r="S199" s="30"/>
      <c r="T199" s="30"/>
      <c r="U199" s="30"/>
      <c r="V199" s="30"/>
      <c r="W199" s="30"/>
      <c r="X199" s="30"/>
      <c r="Y199" s="30"/>
      <c r="Z199" s="30"/>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30"/>
      <c r="BK199" s="30"/>
      <c r="BL199" s="30"/>
      <c r="BM199" s="30"/>
      <c r="BN199" s="30"/>
      <c r="BO199" s="30"/>
      <c r="BP199" s="30"/>
      <c r="BQ199" s="30"/>
      <c r="BR199" s="30"/>
      <c r="BS199" s="30"/>
      <c r="BT199" s="30"/>
      <c r="BU199" s="30"/>
      <c r="BV199" s="30"/>
      <c r="BW199" s="30"/>
      <c r="BX199" s="30"/>
      <c r="BY199" s="30"/>
      <c r="BZ199" s="30"/>
      <c r="CA199" s="30"/>
      <c r="CB199" s="30"/>
      <c r="CC199" s="30"/>
      <c r="CD199" s="30"/>
      <c r="CE199" s="30"/>
      <c r="CF199" s="30"/>
      <c r="CG199" s="30"/>
      <c r="CH199" s="30"/>
      <c r="CI199" s="30"/>
      <c r="CJ199" s="30"/>
      <c r="CK199" s="30"/>
      <c r="CL199" s="30"/>
      <c r="CM199" s="30"/>
      <c r="CN199" s="30"/>
      <c r="CO199" s="30"/>
      <c r="CP199" s="30"/>
      <c r="CQ199" s="30"/>
      <c r="CR199" s="30"/>
      <c r="CS199" s="30"/>
      <c r="CT199" s="30"/>
      <c r="CU199" s="30"/>
      <c r="CV199" s="30"/>
      <c r="CW199" s="30"/>
      <c r="CX199" s="30"/>
      <c r="CY199" s="30"/>
      <c r="CZ199" s="30"/>
      <c r="DA199" s="30"/>
      <c r="DB199" s="30"/>
      <c r="DC199" s="30"/>
      <c r="DD199" s="30"/>
      <c r="DE199" s="30"/>
      <c r="DF199" s="30"/>
      <c r="DG199" s="30"/>
      <c r="DH199" s="30"/>
      <c r="DI199" s="30"/>
      <c r="DJ199" s="30"/>
      <c r="DK199" s="30"/>
      <c r="DL199" s="30"/>
      <c r="DM199" s="30"/>
      <c r="DN199" s="30"/>
      <c r="DO199" s="30"/>
      <c r="DP199" s="30"/>
      <c r="DQ199" s="30"/>
      <c r="DR199" s="30"/>
      <c r="DS199" s="30"/>
      <c r="DT199" s="30"/>
      <c r="DU199" s="30"/>
      <c r="DV199" s="30"/>
      <c r="DW199" s="30"/>
      <c r="DX199" s="30"/>
      <c r="DY199" s="30"/>
      <c r="DZ199" s="30"/>
      <c r="EA199" s="30"/>
      <c r="EB199" s="30"/>
      <c r="EC199" s="30"/>
      <c r="ED199" s="30"/>
      <c r="EE199" s="30"/>
      <c r="EF199" s="30"/>
      <c r="EG199" s="30"/>
      <c r="EH199" s="30"/>
      <c r="EI199" s="30"/>
      <c r="EJ199" s="30"/>
      <c r="EK199" s="30"/>
      <c r="EL199" s="30"/>
      <c r="EM199" s="30"/>
      <c r="EN199" s="30"/>
      <c r="EO199" s="30"/>
      <c r="EP199" s="30"/>
      <c r="EQ199" s="30"/>
      <c r="ER199" s="30"/>
      <c r="ES199" s="30"/>
      <c r="ET199" s="30"/>
      <c r="EU199" s="30"/>
      <c r="EV199" s="30"/>
      <c r="EW199" s="30"/>
      <c r="EX199" s="30"/>
      <c r="EY199" s="30"/>
      <c r="EZ199" s="30"/>
      <c r="FA199" s="30"/>
      <c r="FB199" s="30"/>
      <c r="FC199" s="30"/>
      <c r="FD199" s="30"/>
      <c r="FE199" s="30"/>
      <c r="FF199" s="30"/>
      <c r="FG199" s="30"/>
      <c r="FH199" s="30"/>
      <c r="FI199" s="30"/>
      <c r="FJ199" s="30"/>
      <c r="FK199" s="30"/>
      <c r="FL199" s="30"/>
      <c r="FM199" s="30"/>
      <c r="FN199" s="30"/>
      <c r="FO199" s="30"/>
      <c r="FP199" s="30"/>
      <c r="FQ199" s="30"/>
      <c r="FR199" s="30"/>
      <c r="FS199" s="30"/>
      <c r="FT199" s="30"/>
      <c r="FU199" s="30"/>
      <c r="FV199" s="30"/>
      <c r="FW199" s="30"/>
      <c r="FX199" s="30"/>
      <c r="FY199" s="30"/>
      <c r="FZ199" s="30"/>
      <c r="GA199" s="30"/>
      <c r="GB199" s="30"/>
      <c r="GC199" s="30"/>
      <c r="GD199" s="30"/>
      <c r="GE199" s="30"/>
      <c r="GF199" s="30"/>
      <c r="GG199" s="30"/>
      <c r="GH199" s="30"/>
      <c r="GI199" s="30"/>
      <c r="GJ199" s="30"/>
      <c r="GK199" s="30"/>
      <c r="GL199" s="30"/>
      <c r="GM199" s="30"/>
      <c r="GN199" s="30"/>
      <c r="GO199" s="30"/>
      <c r="GP199" s="30"/>
      <c r="GQ199" s="30"/>
      <c r="GR199" s="30"/>
      <c r="GS199" s="30"/>
      <c r="GT199" s="30"/>
      <c r="GU199" s="30"/>
      <c r="GV199" s="30"/>
      <c r="GW199" s="30"/>
      <c r="GX199" s="30"/>
      <c r="GY199" s="30"/>
      <c r="GZ199" s="30"/>
      <c r="HA199" s="30"/>
      <c r="HB199" s="30"/>
      <c r="HC199" s="30"/>
      <c r="HD199" s="30"/>
      <c r="HE199" s="30"/>
      <c r="HF199" s="30"/>
      <c r="HG199" s="30"/>
      <c r="HH199" s="30"/>
      <c r="HI199" s="30"/>
      <c r="HJ199" s="30"/>
      <c r="HK199" s="30"/>
      <c r="HL199" s="30"/>
      <c r="HM199" s="30"/>
      <c r="HN199" s="30"/>
      <c r="HO199" s="30"/>
      <c r="HP199" s="30"/>
      <c r="HQ199" s="30"/>
      <c r="HR199" s="30"/>
      <c r="HS199" s="30"/>
      <c r="HT199" s="30"/>
      <c r="HU199" s="30"/>
      <c r="HV199" s="30"/>
      <c r="HW199" s="30"/>
      <c r="HX199" s="30"/>
      <c r="HY199" s="30"/>
      <c r="HZ199" s="30"/>
      <c r="IA199" s="30"/>
      <c r="IB199" s="30"/>
      <c r="IC199" s="30"/>
      <c r="ID199" s="30"/>
      <c r="IE199" s="30"/>
      <c r="IF199" s="30"/>
      <c r="IG199" s="30"/>
      <c r="IH199" s="30"/>
      <c r="II199" s="30"/>
      <c r="IJ199" s="30"/>
      <c r="IK199" s="30"/>
      <c r="IL199" s="30"/>
      <c r="IM199" s="30"/>
      <c r="IN199" s="30"/>
      <c r="IO199" s="30"/>
      <c r="IP199" s="30"/>
      <c r="IQ199" s="30"/>
      <c r="IR199" s="30"/>
      <c r="IS199" s="30"/>
      <c r="IT199" s="30"/>
      <c r="IU199" s="30"/>
    </row>
    <row r="200" spans="1:255">
      <c r="A200" s="30" t="s">
        <v>660</v>
      </c>
      <c r="B200" s="2751" t="s">
        <v>661</v>
      </c>
      <c r="C200" s="2752">
        <f>'6062'!F13</f>
        <v>44224108.340000004</v>
      </c>
      <c r="D200" s="254"/>
      <c r="E200" s="30"/>
      <c r="F200" s="30"/>
      <c r="G200" s="30"/>
      <c r="H200" s="30"/>
      <c r="I200" s="30"/>
      <c r="J200" s="30"/>
      <c r="K200" s="30"/>
      <c r="L200" s="30"/>
      <c r="M200" s="30"/>
      <c r="N200" s="30"/>
      <c r="O200" s="30"/>
      <c r="P200" s="30"/>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30"/>
      <c r="BK200" s="30"/>
      <c r="BL200" s="30"/>
      <c r="BM200" s="30"/>
      <c r="BN200" s="30"/>
      <c r="BO200" s="30"/>
      <c r="BP200" s="30"/>
      <c r="BQ200" s="30"/>
      <c r="BR200" s="30"/>
      <c r="BS200" s="30"/>
      <c r="BT200" s="30"/>
      <c r="BU200" s="30"/>
      <c r="BV200" s="30"/>
      <c r="BW200" s="30"/>
      <c r="BX200" s="30"/>
      <c r="BY200" s="30"/>
      <c r="BZ200" s="30"/>
      <c r="CA200" s="30"/>
      <c r="CB200" s="30"/>
      <c r="CC200" s="30"/>
      <c r="CD200" s="30"/>
      <c r="CE200" s="30"/>
      <c r="CF200" s="30"/>
      <c r="CG200" s="30"/>
      <c r="CH200" s="30"/>
      <c r="CI200" s="30"/>
      <c r="CJ200" s="30"/>
      <c r="CK200" s="30"/>
      <c r="CL200" s="30"/>
      <c r="CM200" s="30"/>
      <c r="CN200" s="30"/>
      <c r="CO200" s="30"/>
      <c r="CP200" s="30"/>
      <c r="CQ200" s="30"/>
      <c r="CR200" s="30"/>
      <c r="CS200" s="30"/>
      <c r="CT200" s="30"/>
      <c r="CU200" s="30"/>
      <c r="CV200" s="30"/>
      <c r="CW200" s="30"/>
      <c r="CX200" s="30"/>
      <c r="CY200" s="30"/>
      <c r="CZ200" s="30"/>
      <c r="DA200" s="30"/>
      <c r="DB200" s="30"/>
      <c r="DC200" s="30"/>
      <c r="DD200" s="30"/>
      <c r="DE200" s="30"/>
      <c r="DF200" s="30"/>
      <c r="DG200" s="30"/>
      <c r="DH200" s="30"/>
      <c r="DI200" s="30"/>
      <c r="DJ200" s="30"/>
      <c r="DK200" s="30"/>
      <c r="DL200" s="30"/>
      <c r="DM200" s="30"/>
      <c r="DN200" s="30"/>
      <c r="DO200" s="30"/>
      <c r="DP200" s="30"/>
      <c r="DQ200" s="30"/>
      <c r="DR200" s="30"/>
      <c r="DS200" s="30"/>
      <c r="DT200" s="30"/>
      <c r="DU200" s="30"/>
      <c r="DV200" s="30"/>
      <c r="DW200" s="30"/>
      <c r="DX200" s="30"/>
      <c r="DY200" s="30"/>
      <c r="DZ200" s="30"/>
      <c r="EA200" s="30"/>
      <c r="EB200" s="30"/>
      <c r="EC200" s="30"/>
      <c r="ED200" s="30"/>
      <c r="EE200" s="30"/>
      <c r="EF200" s="30"/>
      <c r="EG200" s="30"/>
      <c r="EH200" s="30"/>
      <c r="EI200" s="30"/>
      <c r="EJ200" s="30"/>
      <c r="EK200" s="30"/>
      <c r="EL200" s="30"/>
      <c r="EM200" s="30"/>
      <c r="EN200" s="30"/>
      <c r="EO200" s="30"/>
      <c r="EP200" s="30"/>
      <c r="EQ200" s="30"/>
      <c r="ER200" s="30"/>
      <c r="ES200" s="30"/>
      <c r="ET200" s="30"/>
      <c r="EU200" s="30"/>
      <c r="EV200" s="30"/>
      <c r="EW200" s="30"/>
      <c r="EX200" s="30"/>
      <c r="EY200" s="30"/>
      <c r="EZ200" s="30"/>
      <c r="FA200" s="30"/>
      <c r="FB200" s="30"/>
      <c r="FC200" s="30"/>
      <c r="FD200" s="30"/>
      <c r="FE200" s="30"/>
      <c r="FF200" s="30"/>
      <c r="FG200" s="30"/>
      <c r="FH200" s="30"/>
      <c r="FI200" s="30"/>
      <c r="FJ200" s="30"/>
      <c r="FK200" s="30"/>
      <c r="FL200" s="30"/>
      <c r="FM200" s="30"/>
      <c r="FN200" s="30"/>
      <c r="FO200" s="30"/>
      <c r="FP200" s="30"/>
      <c r="FQ200" s="30"/>
      <c r="FR200" s="30"/>
      <c r="FS200" s="30"/>
      <c r="FT200" s="30"/>
      <c r="FU200" s="30"/>
      <c r="FV200" s="30"/>
      <c r="FW200" s="30"/>
      <c r="FX200" s="30"/>
      <c r="FY200" s="30"/>
      <c r="FZ200" s="30"/>
      <c r="GA200" s="30"/>
      <c r="GB200" s="30"/>
      <c r="GC200" s="30"/>
      <c r="GD200" s="30"/>
      <c r="GE200" s="30"/>
      <c r="GF200" s="30"/>
      <c r="GG200" s="30"/>
      <c r="GH200" s="30"/>
      <c r="GI200" s="30"/>
      <c r="GJ200" s="30"/>
      <c r="GK200" s="30"/>
      <c r="GL200" s="30"/>
      <c r="GM200" s="30"/>
      <c r="GN200" s="30"/>
      <c r="GO200" s="30"/>
      <c r="GP200" s="30"/>
      <c r="GQ200" s="30"/>
      <c r="GR200" s="30"/>
      <c r="GS200" s="30"/>
      <c r="GT200" s="30"/>
      <c r="GU200" s="30"/>
      <c r="GV200" s="30"/>
      <c r="GW200" s="30"/>
      <c r="GX200" s="30"/>
      <c r="GY200" s="30"/>
      <c r="GZ200" s="30"/>
      <c r="HA200" s="30"/>
      <c r="HB200" s="30"/>
      <c r="HC200" s="30"/>
      <c r="HD200" s="30"/>
      <c r="HE200" s="30"/>
      <c r="HF200" s="30"/>
      <c r="HG200" s="30"/>
      <c r="HH200" s="30"/>
      <c r="HI200" s="30"/>
      <c r="HJ200" s="30"/>
      <c r="HK200" s="30"/>
      <c r="HL200" s="30"/>
      <c r="HM200" s="30"/>
      <c r="HN200" s="30"/>
      <c r="HO200" s="30"/>
      <c r="HP200" s="30"/>
      <c r="HQ200" s="30"/>
      <c r="HR200" s="30"/>
      <c r="HS200" s="30"/>
      <c r="HT200" s="30"/>
      <c r="HU200" s="30"/>
      <c r="HV200" s="30"/>
      <c r="HW200" s="30"/>
      <c r="HX200" s="30"/>
      <c r="HY200" s="30"/>
      <c r="HZ200" s="30"/>
      <c r="IA200" s="30"/>
      <c r="IB200" s="30"/>
      <c r="IC200" s="30"/>
      <c r="ID200" s="30"/>
      <c r="IE200" s="30"/>
      <c r="IF200" s="30"/>
      <c r="IG200" s="30"/>
      <c r="IH200" s="30"/>
      <c r="II200" s="30"/>
      <c r="IJ200" s="30"/>
      <c r="IK200" s="30"/>
      <c r="IL200" s="30"/>
      <c r="IM200" s="30"/>
      <c r="IN200" s="30"/>
      <c r="IO200" s="30"/>
      <c r="IP200" s="30"/>
      <c r="IQ200" s="30"/>
      <c r="IR200" s="30"/>
      <c r="IS200" s="30"/>
      <c r="IT200" s="30"/>
      <c r="IU200" s="30"/>
    </row>
    <row r="201" spans="1:255">
      <c r="A201" s="30" t="s">
        <v>1606</v>
      </c>
      <c r="B201" s="2751"/>
      <c r="C201" s="2751"/>
      <c r="D201" s="30"/>
      <c r="E201" s="30"/>
      <c r="F201" s="30"/>
      <c r="G201" s="30"/>
      <c r="H201" s="30"/>
      <c r="I201" s="30"/>
      <c r="J201" s="30"/>
      <c r="K201" s="30"/>
      <c r="L201" s="30"/>
      <c r="M201" s="30"/>
      <c r="N201" s="30"/>
      <c r="O201" s="30"/>
      <c r="P201" s="30"/>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30"/>
      <c r="BL201" s="30"/>
      <c r="BM201" s="30"/>
      <c r="BN201" s="30"/>
      <c r="BO201" s="30"/>
      <c r="BP201" s="30"/>
      <c r="BQ201" s="30"/>
      <c r="BR201" s="30"/>
      <c r="BS201" s="30"/>
      <c r="BT201" s="30"/>
      <c r="BU201" s="30"/>
      <c r="BV201" s="30"/>
      <c r="BW201" s="30"/>
      <c r="BX201" s="30"/>
      <c r="BY201" s="30"/>
      <c r="BZ201" s="30"/>
      <c r="CA201" s="30"/>
      <c r="CB201" s="30"/>
      <c r="CC201" s="30"/>
      <c r="CD201" s="30"/>
      <c r="CE201" s="30"/>
      <c r="CF201" s="30"/>
      <c r="CG201" s="30"/>
      <c r="CH201" s="30"/>
      <c r="CI201" s="30"/>
      <c r="CJ201" s="30"/>
      <c r="CK201" s="30"/>
      <c r="CL201" s="30"/>
      <c r="CM201" s="30"/>
      <c r="CN201" s="30"/>
      <c r="CO201" s="30"/>
      <c r="CP201" s="30"/>
      <c r="CQ201" s="30"/>
      <c r="CR201" s="30"/>
      <c r="CS201" s="30"/>
      <c r="CT201" s="30"/>
      <c r="CU201" s="30"/>
      <c r="CV201" s="30"/>
      <c r="CW201" s="30"/>
      <c r="CX201" s="30"/>
      <c r="CY201" s="30"/>
      <c r="CZ201" s="30"/>
      <c r="DA201" s="30"/>
      <c r="DB201" s="30"/>
      <c r="DC201" s="30"/>
      <c r="DD201" s="30"/>
      <c r="DE201" s="30"/>
      <c r="DF201" s="30"/>
      <c r="DG201" s="30"/>
      <c r="DH201" s="30"/>
      <c r="DI201" s="30"/>
      <c r="DJ201" s="30"/>
      <c r="DK201" s="30"/>
      <c r="DL201" s="30"/>
      <c r="DM201" s="30"/>
      <c r="DN201" s="30"/>
      <c r="DO201" s="30"/>
      <c r="DP201" s="30"/>
      <c r="DQ201" s="30"/>
      <c r="DR201" s="30"/>
      <c r="DS201" s="30"/>
      <c r="DT201" s="30"/>
      <c r="DU201" s="30"/>
      <c r="DV201" s="30"/>
      <c r="DW201" s="30"/>
      <c r="DX201" s="30"/>
      <c r="DY201" s="30"/>
      <c r="DZ201" s="30"/>
      <c r="EA201" s="30"/>
      <c r="EB201" s="30"/>
      <c r="EC201" s="30"/>
      <c r="ED201" s="30"/>
      <c r="EE201" s="30"/>
      <c r="EF201" s="30"/>
      <c r="EG201" s="30"/>
      <c r="EH201" s="30"/>
      <c r="EI201" s="30"/>
      <c r="EJ201" s="30"/>
      <c r="EK201" s="30"/>
      <c r="EL201" s="30"/>
      <c r="EM201" s="30"/>
      <c r="EN201" s="30"/>
      <c r="EO201" s="30"/>
      <c r="EP201" s="30"/>
      <c r="EQ201" s="30"/>
      <c r="ER201" s="30"/>
      <c r="ES201" s="30"/>
      <c r="ET201" s="30"/>
      <c r="EU201" s="30"/>
      <c r="EV201" s="30"/>
      <c r="EW201" s="30"/>
      <c r="EX201" s="30"/>
      <c r="EY201" s="30"/>
      <c r="EZ201" s="30"/>
      <c r="FA201" s="30"/>
      <c r="FB201" s="30"/>
      <c r="FC201" s="30"/>
      <c r="FD201" s="30"/>
      <c r="FE201" s="30"/>
      <c r="FF201" s="30"/>
      <c r="FG201" s="30"/>
      <c r="FH201" s="30"/>
      <c r="FI201" s="30"/>
      <c r="FJ201" s="30"/>
      <c r="FK201" s="30"/>
      <c r="FL201" s="30"/>
      <c r="FM201" s="30"/>
      <c r="FN201" s="30"/>
      <c r="FO201" s="30"/>
      <c r="FP201" s="30"/>
      <c r="FQ201" s="30"/>
      <c r="FR201" s="30"/>
      <c r="FS201" s="30"/>
      <c r="FT201" s="30"/>
      <c r="FU201" s="30"/>
      <c r="FV201" s="30"/>
      <c r="FW201" s="30"/>
      <c r="FX201" s="30"/>
      <c r="FY201" s="30"/>
      <c r="FZ201" s="30"/>
      <c r="GA201" s="30"/>
      <c r="GB201" s="30"/>
      <c r="GC201" s="30"/>
      <c r="GD201" s="30"/>
      <c r="GE201" s="30"/>
      <c r="GF201" s="30"/>
      <c r="GG201" s="30"/>
      <c r="GH201" s="30"/>
      <c r="GI201" s="30"/>
      <c r="GJ201" s="30"/>
      <c r="GK201" s="30"/>
      <c r="GL201" s="30"/>
      <c r="GM201" s="30"/>
      <c r="GN201" s="30"/>
      <c r="GO201" s="30"/>
      <c r="GP201" s="30"/>
      <c r="GQ201" s="30"/>
      <c r="GR201" s="30"/>
      <c r="GS201" s="30"/>
      <c r="GT201" s="30"/>
      <c r="GU201" s="30"/>
      <c r="GV201" s="30"/>
      <c r="GW201" s="30"/>
      <c r="GX201" s="30"/>
      <c r="GY201" s="30"/>
      <c r="GZ201" s="30"/>
      <c r="HA201" s="30"/>
      <c r="HB201" s="30"/>
      <c r="HC201" s="30"/>
      <c r="HD201" s="30"/>
      <c r="HE201" s="30"/>
      <c r="HF201" s="30"/>
      <c r="HG201" s="30"/>
      <c r="HH201" s="30"/>
      <c r="HI201" s="30"/>
      <c r="HJ201" s="30"/>
      <c r="HK201" s="30"/>
      <c r="HL201" s="30"/>
      <c r="HM201" s="30"/>
      <c r="HN201" s="30"/>
      <c r="HO201" s="30"/>
      <c r="HP201" s="30"/>
      <c r="HQ201" s="30"/>
      <c r="HR201" s="30"/>
      <c r="HS201" s="30"/>
      <c r="HT201" s="30"/>
      <c r="HU201" s="30"/>
      <c r="HV201" s="30"/>
      <c r="HW201" s="30"/>
      <c r="HX201" s="30"/>
      <c r="HY201" s="30"/>
      <c r="HZ201" s="30"/>
      <c r="IA201" s="30"/>
      <c r="IB201" s="30"/>
      <c r="IC201" s="30"/>
      <c r="ID201" s="30"/>
      <c r="IE201" s="30"/>
      <c r="IF201" s="30"/>
      <c r="IG201" s="30"/>
      <c r="IH201" s="30"/>
      <c r="II201" s="30"/>
      <c r="IJ201" s="30"/>
      <c r="IK201" s="30"/>
      <c r="IL201" s="30"/>
      <c r="IM201" s="30"/>
      <c r="IN201" s="30"/>
      <c r="IO201" s="30"/>
      <c r="IP201" s="30"/>
      <c r="IQ201" s="30"/>
      <c r="IR201" s="30"/>
      <c r="IS201" s="30"/>
      <c r="IT201" s="30"/>
      <c r="IU201" s="30"/>
    </row>
    <row r="202" spans="1:255">
      <c r="A202" s="30" t="s">
        <v>662</v>
      </c>
      <c r="B202" s="2751" t="s">
        <v>663</v>
      </c>
      <c r="C202" s="2753">
        <f>'6062'!F21</f>
        <v>2369841.08</v>
      </c>
      <c r="D202" s="30"/>
      <c r="E202" s="30"/>
      <c r="F202" s="30"/>
      <c r="G202" s="30"/>
      <c r="H202" s="30"/>
      <c r="I202" s="30"/>
      <c r="J202" s="30"/>
      <c r="K202" s="30"/>
      <c r="L202" s="30"/>
      <c r="M202" s="30"/>
      <c r="N202" s="30"/>
      <c r="O202" s="30"/>
      <c r="P202" s="30"/>
      <c r="Q202" s="30"/>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c r="BJ202" s="30"/>
      <c r="BK202" s="30"/>
      <c r="BL202" s="30"/>
      <c r="BM202" s="30"/>
      <c r="BN202" s="30"/>
      <c r="BO202" s="30"/>
      <c r="BP202" s="30"/>
      <c r="BQ202" s="30"/>
      <c r="BR202" s="30"/>
      <c r="BS202" s="30"/>
      <c r="BT202" s="30"/>
      <c r="BU202" s="30"/>
      <c r="BV202" s="30"/>
      <c r="BW202" s="30"/>
      <c r="BX202" s="30"/>
      <c r="BY202" s="30"/>
      <c r="BZ202" s="30"/>
      <c r="CA202" s="30"/>
      <c r="CB202" s="30"/>
      <c r="CC202" s="30"/>
      <c r="CD202" s="30"/>
      <c r="CE202" s="30"/>
      <c r="CF202" s="30"/>
      <c r="CG202" s="30"/>
      <c r="CH202" s="30"/>
      <c r="CI202" s="30"/>
      <c r="CJ202" s="30"/>
      <c r="CK202" s="30"/>
      <c r="CL202" s="30"/>
      <c r="CM202" s="30"/>
      <c r="CN202" s="30"/>
      <c r="CO202" s="30"/>
      <c r="CP202" s="30"/>
      <c r="CQ202" s="30"/>
      <c r="CR202" s="30"/>
      <c r="CS202" s="30"/>
      <c r="CT202" s="30"/>
      <c r="CU202" s="30"/>
      <c r="CV202" s="30"/>
      <c r="CW202" s="30"/>
      <c r="CX202" s="30"/>
      <c r="CY202" s="30"/>
      <c r="CZ202" s="30"/>
      <c r="DA202" s="30"/>
      <c r="DB202" s="30"/>
      <c r="DC202" s="30"/>
      <c r="DD202" s="30"/>
      <c r="DE202" s="30"/>
      <c r="DF202" s="30"/>
      <c r="DG202" s="30"/>
      <c r="DH202" s="30"/>
      <c r="DI202" s="30"/>
      <c r="DJ202" s="30"/>
      <c r="DK202" s="30"/>
      <c r="DL202" s="30"/>
      <c r="DM202" s="30"/>
      <c r="DN202" s="30"/>
      <c r="DO202" s="30"/>
      <c r="DP202" s="30"/>
      <c r="DQ202" s="30"/>
      <c r="DR202" s="30"/>
      <c r="DS202" s="30"/>
      <c r="DT202" s="30"/>
      <c r="DU202" s="30"/>
      <c r="DV202" s="30"/>
      <c r="DW202" s="30"/>
      <c r="DX202" s="30"/>
      <c r="DY202" s="30"/>
      <c r="DZ202" s="30"/>
      <c r="EA202" s="30"/>
      <c r="EB202" s="30"/>
      <c r="EC202" s="30"/>
      <c r="ED202" s="30"/>
      <c r="EE202" s="30"/>
      <c r="EF202" s="30"/>
      <c r="EG202" s="30"/>
      <c r="EH202" s="30"/>
      <c r="EI202" s="30"/>
      <c r="EJ202" s="30"/>
      <c r="EK202" s="30"/>
      <c r="EL202" s="30"/>
      <c r="EM202" s="30"/>
      <c r="EN202" s="30"/>
      <c r="EO202" s="30"/>
      <c r="EP202" s="30"/>
      <c r="EQ202" s="30"/>
      <c r="ER202" s="30"/>
      <c r="ES202" s="30"/>
      <c r="ET202" s="30"/>
      <c r="EU202" s="30"/>
      <c r="EV202" s="30"/>
      <c r="EW202" s="30"/>
      <c r="EX202" s="30"/>
      <c r="EY202" s="30"/>
      <c r="EZ202" s="30"/>
      <c r="FA202" s="30"/>
      <c r="FB202" s="30"/>
      <c r="FC202" s="30"/>
      <c r="FD202" s="30"/>
      <c r="FE202" s="30"/>
      <c r="FF202" s="30"/>
      <c r="FG202" s="30"/>
      <c r="FH202" s="30"/>
      <c r="FI202" s="30"/>
      <c r="FJ202" s="30"/>
      <c r="FK202" s="30"/>
      <c r="FL202" s="30"/>
      <c r="FM202" s="30"/>
      <c r="FN202" s="30"/>
      <c r="FO202" s="30"/>
      <c r="FP202" s="30"/>
      <c r="FQ202" s="30"/>
      <c r="FR202" s="30"/>
      <c r="FS202" s="30"/>
      <c r="FT202" s="30"/>
      <c r="FU202" s="30"/>
      <c r="FV202" s="30"/>
      <c r="FW202" s="30"/>
      <c r="FX202" s="30"/>
      <c r="FY202" s="30"/>
      <c r="FZ202" s="30"/>
      <c r="GA202" s="30"/>
      <c r="GB202" s="30"/>
      <c r="GC202" s="30"/>
      <c r="GD202" s="30"/>
      <c r="GE202" s="30"/>
      <c r="GF202" s="30"/>
      <c r="GG202" s="30"/>
      <c r="GH202" s="30"/>
      <c r="GI202" s="30"/>
      <c r="GJ202" s="30"/>
      <c r="GK202" s="30"/>
      <c r="GL202" s="30"/>
      <c r="GM202" s="30"/>
      <c r="GN202" s="30"/>
      <c r="GO202" s="30"/>
      <c r="GP202" s="30"/>
      <c r="GQ202" s="30"/>
      <c r="GR202" s="30"/>
      <c r="GS202" s="30"/>
      <c r="GT202" s="30"/>
      <c r="GU202" s="30"/>
      <c r="GV202" s="30"/>
      <c r="GW202" s="30"/>
      <c r="GX202" s="30"/>
      <c r="GY202" s="30"/>
      <c r="GZ202" s="30"/>
      <c r="HA202" s="30"/>
      <c r="HB202" s="30"/>
      <c r="HC202" s="30"/>
      <c r="HD202" s="30"/>
      <c r="HE202" s="30"/>
      <c r="HF202" s="30"/>
      <c r="HG202" s="30"/>
      <c r="HH202" s="30"/>
      <c r="HI202" s="30"/>
      <c r="HJ202" s="30"/>
      <c r="HK202" s="30"/>
      <c r="HL202" s="30"/>
      <c r="HM202" s="30"/>
      <c r="HN202" s="30"/>
      <c r="HO202" s="30"/>
      <c r="HP202" s="30"/>
      <c r="HQ202" s="30"/>
      <c r="HR202" s="30"/>
      <c r="HS202" s="30"/>
      <c r="HT202" s="30"/>
      <c r="HU202" s="30"/>
      <c r="HV202" s="30"/>
      <c r="HW202" s="30"/>
      <c r="HX202" s="30"/>
      <c r="HY202" s="30"/>
      <c r="HZ202" s="30"/>
      <c r="IA202" s="30"/>
      <c r="IB202" s="30"/>
      <c r="IC202" s="30"/>
      <c r="ID202" s="30"/>
      <c r="IE202" s="30"/>
      <c r="IF202" s="30"/>
      <c r="IG202" s="30"/>
      <c r="IH202" s="30"/>
      <c r="II202" s="30"/>
      <c r="IJ202" s="30"/>
      <c r="IK202" s="30"/>
      <c r="IL202" s="30"/>
      <c r="IM202" s="30"/>
      <c r="IN202" s="30"/>
      <c r="IO202" s="30"/>
      <c r="IP202" s="30"/>
      <c r="IQ202" s="30"/>
      <c r="IR202" s="30"/>
      <c r="IS202" s="30"/>
      <c r="IT202" s="30"/>
      <c r="IU202" s="30"/>
    </row>
    <row r="203" spans="1:255">
      <c r="A203" s="30" t="s">
        <v>664</v>
      </c>
      <c r="B203" s="2751" t="s">
        <v>665</v>
      </c>
      <c r="C203" s="2753">
        <f>'6062'!F42</f>
        <v>0</v>
      </c>
      <c r="D203" s="30"/>
      <c r="E203" s="30"/>
      <c r="F203" s="30"/>
      <c r="G203" s="30"/>
      <c r="H203" s="30"/>
      <c r="I203" s="30"/>
      <c r="J203" s="30"/>
      <c r="K203" s="30"/>
      <c r="L203" s="30"/>
      <c r="M203" s="30"/>
      <c r="N203" s="30"/>
      <c r="O203" s="30"/>
      <c r="P203" s="30"/>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c r="BJ203" s="30"/>
      <c r="BK203" s="30"/>
      <c r="BL203" s="30"/>
      <c r="BM203" s="30"/>
      <c r="BN203" s="30"/>
      <c r="BO203" s="30"/>
      <c r="BP203" s="30"/>
      <c r="BQ203" s="30"/>
      <c r="BR203" s="30"/>
      <c r="BS203" s="30"/>
      <c r="BT203" s="30"/>
      <c r="BU203" s="30"/>
      <c r="BV203" s="30"/>
      <c r="BW203" s="30"/>
      <c r="BX203" s="30"/>
      <c r="BY203" s="30"/>
      <c r="BZ203" s="30"/>
      <c r="CA203" s="30"/>
      <c r="CB203" s="30"/>
      <c r="CC203" s="30"/>
      <c r="CD203" s="30"/>
      <c r="CE203" s="30"/>
      <c r="CF203" s="30"/>
      <c r="CG203" s="30"/>
      <c r="CH203" s="30"/>
      <c r="CI203" s="30"/>
      <c r="CJ203" s="30"/>
      <c r="CK203" s="30"/>
      <c r="CL203" s="30"/>
      <c r="CM203" s="30"/>
      <c r="CN203" s="30"/>
      <c r="CO203" s="30"/>
      <c r="CP203" s="30"/>
      <c r="CQ203" s="30"/>
      <c r="CR203" s="30"/>
      <c r="CS203" s="30"/>
      <c r="CT203" s="30"/>
      <c r="CU203" s="30"/>
      <c r="CV203" s="30"/>
      <c r="CW203" s="30"/>
      <c r="CX203" s="30"/>
      <c r="CY203" s="30"/>
      <c r="CZ203" s="30"/>
      <c r="DA203" s="30"/>
      <c r="DB203" s="30"/>
      <c r="DC203" s="30"/>
      <c r="DD203" s="30"/>
      <c r="DE203" s="30"/>
      <c r="DF203" s="30"/>
      <c r="DG203" s="30"/>
      <c r="DH203" s="30"/>
      <c r="DI203" s="30"/>
      <c r="DJ203" s="30"/>
      <c r="DK203" s="30"/>
      <c r="DL203" s="30"/>
      <c r="DM203" s="30"/>
      <c r="DN203" s="30"/>
      <c r="DO203" s="30"/>
      <c r="DP203" s="30"/>
      <c r="DQ203" s="30"/>
      <c r="DR203" s="30"/>
      <c r="DS203" s="30"/>
      <c r="DT203" s="30"/>
      <c r="DU203" s="30"/>
      <c r="DV203" s="30"/>
      <c r="DW203" s="30"/>
      <c r="DX203" s="30"/>
      <c r="DY203" s="30"/>
      <c r="DZ203" s="30"/>
      <c r="EA203" s="30"/>
      <c r="EB203" s="30"/>
      <c r="EC203" s="30"/>
      <c r="ED203" s="30"/>
      <c r="EE203" s="30"/>
      <c r="EF203" s="30"/>
      <c r="EG203" s="30"/>
      <c r="EH203" s="30"/>
      <c r="EI203" s="30"/>
      <c r="EJ203" s="30"/>
      <c r="EK203" s="30"/>
      <c r="EL203" s="30"/>
      <c r="EM203" s="30"/>
      <c r="EN203" s="30"/>
      <c r="EO203" s="30"/>
      <c r="EP203" s="30"/>
      <c r="EQ203" s="30"/>
      <c r="ER203" s="30"/>
      <c r="ES203" s="30"/>
      <c r="ET203" s="30"/>
      <c r="EU203" s="30"/>
      <c r="EV203" s="30"/>
      <c r="EW203" s="30"/>
      <c r="EX203" s="30"/>
      <c r="EY203" s="30"/>
      <c r="EZ203" s="30"/>
      <c r="FA203" s="30"/>
      <c r="FB203" s="30"/>
      <c r="FC203" s="30"/>
      <c r="FD203" s="30"/>
      <c r="FE203" s="30"/>
      <c r="FF203" s="30"/>
      <c r="FG203" s="30"/>
      <c r="FH203" s="30"/>
      <c r="FI203" s="30"/>
      <c r="FJ203" s="30"/>
      <c r="FK203" s="30"/>
      <c r="FL203" s="30"/>
      <c r="FM203" s="30"/>
      <c r="FN203" s="30"/>
      <c r="FO203" s="30"/>
      <c r="FP203" s="30"/>
      <c r="FQ203" s="30"/>
      <c r="FR203" s="30"/>
      <c r="FS203" s="30"/>
      <c r="FT203" s="30"/>
      <c r="FU203" s="30"/>
      <c r="FV203" s="30"/>
      <c r="FW203" s="30"/>
      <c r="FX203" s="30"/>
      <c r="FY203" s="30"/>
      <c r="FZ203" s="30"/>
      <c r="GA203" s="30"/>
      <c r="GB203" s="30"/>
      <c r="GC203" s="30"/>
      <c r="GD203" s="30"/>
      <c r="GE203" s="30"/>
      <c r="GF203" s="30"/>
      <c r="GG203" s="30"/>
      <c r="GH203" s="30"/>
      <c r="GI203" s="30"/>
      <c r="GJ203" s="30"/>
      <c r="GK203" s="30"/>
      <c r="GL203" s="30"/>
      <c r="GM203" s="30"/>
      <c r="GN203" s="30"/>
      <c r="GO203" s="30"/>
      <c r="GP203" s="30"/>
      <c r="GQ203" s="30"/>
      <c r="GR203" s="30"/>
      <c r="GS203" s="30"/>
      <c r="GT203" s="30"/>
      <c r="GU203" s="30"/>
      <c r="GV203" s="30"/>
      <c r="GW203" s="30"/>
      <c r="GX203" s="30"/>
      <c r="GY203" s="30"/>
      <c r="GZ203" s="30"/>
      <c r="HA203" s="30"/>
      <c r="HB203" s="30"/>
      <c r="HC203" s="30"/>
      <c r="HD203" s="30"/>
      <c r="HE203" s="30"/>
      <c r="HF203" s="30"/>
      <c r="HG203" s="30"/>
      <c r="HH203" s="30"/>
      <c r="HI203" s="30"/>
      <c r="HJ203" s="30"/>
      <c r="HK203" s="30"/>
      <c r="HL203" s="30"/>
      <c r="HM203" s="30"/>
      <c r="HN203" s="30"/>
      <c r="HO203" s="30"/>
      <c r="HP203" s="30"/>
      <c r="HQ203" s="30"/>
      <c r="HR203" s="30"/>
      <c r="HS203" s="30"/>
      <c r="HT203" s="30"/>
      <c r="HU203" s="30"/>
      <c r="HV203" s="30"/>
      <c r="HW203" s="30"/>
      <c r="HX203" s="30"/>
      <c r="HY203" s="30"/>
      <c r="HZ203" s="30"/>
      <c r="IA203" s="30"/>
      <c r="IB203" s="30"/>
      <c r="IC203" s="30"/>
      <c r="ID203" s="30"/>
      <c r="IE203" s="30"/>
      <c r="IF203" s="30"/>
      <c r="IG203" s="30"/>
      <c r="IH203" s="30"/>
      <c r="II203" s="30"/>
      <c r="IJ203" s="30"/>
      <c r="IK203" s="30"/>
      <c r="IL203" s="30"/>
      <c r="IM203" s="30"/>
      <c r="IN203" s="30"/>
      <c r="IO203" s="30"/>
      <c r="IP203" s="30"/>
      <c r="IQ203" s="30"/>
      <c r="IR203" s="30"/>
      <c r="IS203" s="30"/>
      <c r="IT203" s="30"/>
      <c r="IU203" s="30"/>
    </row>
    <row r="204" spans="1:255">
      <c r="A204" s="30" t="s">
        <v>666</v>
      </c>
      <c r="B204" s="2751"/>
      <c r="C204" s="2753"/>
      <c r="D204" s="30"/>
      <c r="E204" s="30"/>
      <c r="F204" s="30"/>
      <c r="G204" s="30"/>
      <c r="H204" s="30"/>
      <c r="I204" s="30"/>
      <c r="J204" s="30"/>
      <c r="K204" s="30"/>
      <c r="L204" s="30"/>
      <c r="M204" s="30"/>
      <c r="N204" s="30"/>
      <c r="O204" s="30"/>
      <c r="P204" s="30"/>
      <c r="Q204" s="30"/>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c r="BJ204" s="30"/>
      <c r="BK204" s="30"/>
      <c r="BL204" s="30"/>
      <c r="BM204" s="30"/>
      <c r="BN204" s="30"/>
      <c r="BO204" s="30"/>
      <c r="BP204" s="30"/>
      <c r="BQ204" s="30"/>
      <c r="BR204" s="30"/>
      <c r="BS204" s="30"/>
      <c r="BT204" s="30"/>
      <c r="BU204" s="30"/>
      <c r="BV204" s="30"/>
      <c r="BW204" s="30"/>
      <c r="BX204" s="30"/>
      <c r="BY204" s="30"/>
      <c r="BZ204" s="30"/>
      <c r="CA204" s="30"/>
      <c r="CB204" s="30"/>
      <c r="CC204" s="30"/>
      <c r="CD204" s="30"/>
      <c r="CE204" s="30"/>
      <c r="CF204" s="30"/>
      <c r="CG204" s="30"/>
      <c r="CH204" s="30"/>
      <c r="CI204" s="30"/>
      <c r="CJ204" s="30"/>
      <c r="CK204" s="30"/>
      <c r="CL204" s="30"/>
      <c r="CM204" s="30"/>
      <c r="CN204" s="30"/>
      <c r="CO204" s="30"/>
      <c r="CP204" s="30"/>
      <c r="CQ204" s="30"/>
      <c r="CR204" s="30"/>
      <c r="CS204" s="30"/>
      <c r="CT204" s="30"/>
      <c r="CU204" s="30"/>
      <c r="CV204" s="30"/>
      <c r="CW204" s="30"/>
      <c r="CX204" s="30"/>
      <c r="CY204" s="30"/>
      <c r="CZ204" s="30"/>
      <c r="DA204" s="30"/>
      <c r="DB204" s="30"/>
      <c r="DC204" s="30"/>
      <c r="DD204" s="30"/>
      <c r="DE204" s="30"/>
      <c r="DF204" s="30"/>
      <c r="DG204" s="30"/>
      <c r="DH204" s="30"/>
      <c r="DI204" s="30"/>
      <c r="DJ204" s="30"/>
      <c r="DK204" s="30"/>
      <c r="DL204" s="30"/>
      <c r="DM204" s="30"/>
      <c r="DN204" s="30"/>
      <c r="DO204" s="30"/>
      <c r="DP204" s="30"/>
      <c r="DQ204" s="30"/>
      <c r="DR204" s="30"/>
      <c r="DS204" s="30"/>
      <c r="DT204" s="30"/>
      <c r="DU204" s="30"/>
      <c r="DV204" s="30"/>
      <c r="DW204" s="30"/>
      <c r="DX204" s="30"/>
      <c r="DY204" s="30"/>
      <c r="DZ204" s="30"/>
      <c r="EA204" s="30"/>
      <c r="EB204" s="30"/>
      <c r="EC204" s="30"/>
      <c r="ED204" s="30"/>
      <c r="EE204" s="30"/>
      <c r="EF204" s="30"/>
      <c r="EG204" s="30"/>
      <c r="EH204" s="30"/>
      <c r="EI204" s="30"/>
      <c r="EJ204" s="30"/>
      <c r="EK204" s="30"/>
      <c r="EL204" s="30"/>
      <c r="EM204" s="30"/>
      <c r="EN204" s="30"/>
      <c r="EO204" s="30"/>
      <c r="EP204" s="30"/>
      <c r="EQ204" s="30"/>
      <c r="ER204" s="30"/>
      <c r="ES204" s="30"/>
      <c r="ET204" s="30"/>
      <c r="EU204" s="30"/>
      <c r="EV204" s="30"/>
      <c r="EW204" s="30"/>
      <c r="EX204" s="30"/>
      <c r="EY204" s="30"/>
      <c r="EZ204" s="30"/>
      <c r="FA204" s="30"/>
      <c r="FB204" s="30"/>
      <c r="FC204" s="30"/>
      <c r="FD204" s="30"/>
      <c r="FE204" s="30"/>
      <c r="FF204" s="30"/>
      <c r="FG204" s="30"/>
      <c r="FH204" s="30"/>
      <c r="FI204" s="30"/>
      <c r="FJ204" s="30"/>
      <c r="FK204" s="30"/>
      <c r="FL204" s="30"/>
      <c r="FM204" s="30"/>
      <c r="FN204" s="30"/>
      <c r="FO204" s="30"/>
      <c r="FP204" s="30"/>
      <c r="FQ204" s="30"/>
      <c r="FR204" s="30"/>
      <c r="FS204" s="30"/>
      <c r="FT204" s="30"/>
      <c r="FU204" s="30"/>
      <c r="FV204" s="30"/>
      <c r="FW204" s="30"/>
      <c r="FX204" s="30"/>
      <c r="FY204" s="30"/>
      <c r="FZ204" s="30"/>
      <c r="GA204" s="30"/>
      <c r="GB204" s="30"/>
      <c r="GC204" s="30"/>
      <c r="GD204" s="30"/>
      <c r="GE204" s="30"/>
      <c r="GF204" s="30"/>
      <c r="GG204" s="30"/>
      <c r="GH204" s="30"/>
      <c r="GI204" s="30"/>
      <c r="GJ204" s="30"/>
      <c r="GK204" s="30"/>
      <c r="GL204" s="30"/>
      <c r="GM204" s="30"/>
      <c r="GN204" s="30"/>
      <c r="GO204" s="30"/>
      <c r="GP204" s="30"/>
      <c r="GQ204" s="30"/>
      <c r="GR204" s="30"/>
      <c r="GS204" s="30"/>
      <c r="GT204" s="30"/>
      <c r="GU204" s="30"/>
      <c r="GV204" s="30"/>
      <c r="GW204" s="30"/>
      <c r="GX204" s="30"/>
      <c r="GY204" s="30"/>
      <c r="GZ204" s="30"/>
      <c r="HA204" s="30"/>
      <c r="HB204" s="30"/>
      <c r="HC204" s="30"/>
      <c r="HD204" s="30"/>
      <c r="HE204" s="30"/>
      <c r="HF204" s="30"/>
      <c r="HG204" s="30"/>
      <c r="HH204" s="30"/>
      <c r="HI204" s="30"/>
      <c r="HJ204" s="30"/>
      <c r="HK204" s="30"/>
      <c r="HL204" s="30"/>
      <c r="HM204" s="30"/>
      <c r="HN204" s="30"/>
      <c r="HO204" s="30"/>
      <c r="HP204" s="30"/>
      <c r="HQ204" s="30"/>
      <c r="HR204" s="30"/>
      <c r="HS204" s="30"/>
      <c r="HT204" s="30"/>
      <c r="HU204" s="30"/>
      <c r="HV204" s="30"/>
      <c r="HW204" s="30"/>
      <c r="HX204" s="30"/>
      <c r="HY204" s="30"/>
      <c r="HZ204" s="30"/>
      <c r="IA204" s="30"/>
      <c r="IB204" s="30"/>
      <c r="IC204" s="30"/>
      <c r="ID204" s="30"/>
      <c r="IE204" s="30"/>
      <c r="IF204" s="30"/>
      <c r="IG204" s="30"/>
      <c r="IH204" s="30"/>
      <c r="II204" s="30"/>
      <c r="IJ204" s="30"/>
      <c r="IK204" s="30"/>
      <c r="IL204" s="30"/>
      <c r="IM204" s="30"/>
      <c r="IN204" s="30"/>
      <c r="IO204" s="30"/>
      <c r="IP204" s="30"/>
      <c r="IQ204" s="30"/>
      <c r="IR204" s="30"/>
      <c r="IS204" s="30"/>
      <c r="IT204" s="30"/>
      <c r="IU204" s="30"/>
    </row>
    <row r="205" spans="1:255">
      <c r="A205" s="30" t="s">
        <v>667</v>
      </c>
      <c r="B205" s="2751" t="s">
        <v>668</v>
      </c>
      <c r="C205" s="2753">
        <f>'6062'!F75</f>
        <v>0</v>
      </c>
      <c r="D205" s="30"/>
      <c r="E205" s="30"/>
      <c r="F205" s="30"/>
      <c r="G205" s="30"/>
      <c r="H205" s="30"/>
      <c r="I205" s="30"/>
      <c r="J205" s="30"/>
      <c r="K205" s="30"/>
      <c r="L205" s="30"/>
      <c r="M205" s="30"/>
      <c r="N205" s="30"/>
      <c r="O205" s="30"/>
      <c r="P205" s="30"/>
      <c r="Q205" s="30"/>
      <c r="R205" s="30"/>
      <c r="S205" s="30"/>
      <c r="T205" s="30"/>
      <c r="U205" s="30"/>
      <c r="V205" s="30"/>
      <c r="W205" s="30"/>
      <c r="X205" s="30"/>
      <c r="Y205" s="30"/>
      <c r="Z205" s="30"/>
      <c r="AA205" s="30"/>
      <c r="AB205" s="30"/>
      <c r="AC205" s="30"/>
      <c r="AD205" s="30"/>
      <c r="AE205" s="30"/>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30"/>
      <c r="BK205" s="30"/>
      <c r="BL205" s="30"/>
      <c r="BM205" s="30"/>
      <c r="BN205" s="30"/>
      <c r="BO205" s="30"/>
      <c r="BP205" s="30"/>
      <c r="BQ205" s="30"/>
      <c r="BR205" s="30"/>
      <c r="BS205" s="30"/>
      <c r="BT205" s="30"/>
      <c r="BU205" s="30"/>
      <c r="BV205" s="30"/>
      <c r="BW205" s="30"/>
      <c r="BX205" s="30"/>
      <c r="BY205" s="30"/>
      <c r="BZ205" s="30"/>
      <c r="CA205" s="30"/>
      <c r="CB205" s="30"/>
      <c r="CC205" s="30"/>
      <c r="CD205" s="30"/>
      <c r="CE205" s="30"/>
      <c r="CF205" s="30"/>
      <c r="CG205" s="30"/>
      <c r="CH205" s="30"/>
      <c r="CI205" s="30"/>
      <c r="CJ205" s="30"/>
      <c r="CK205" s="30"/>
      <c r="CL205" s="30"/>
      <c r="CM205" s="30"/>
      <c r="CN205" s="30"/>
      <c r="CO205" s="30"/>
      <c r="CP205" s="30"/>
      <c r="CQ205" s="30"/>
      <c r="CR205" s="30"/>
      <c r="CS205" s="30"/>
      <c r="CT205" s="30"/>
      <c r="CU205" s="30"/>
      <c r="CV205" s="30"/>
      <c r="CW205" s="30"/>
      <c r="CX205" s="30"/>
      <c r="CY205" s="30"/>
      <c r="CZ205" s="30"/>
      <c r="DA205" s="30"/>
      <c r="DB205" s="30"/>
      <c r="DC205" s="30"/>
      <c r="DD205" s="30"/>
      <c r="DE205" s="30"/>
      <c r="DF205" s="30"/>
      <c r="DG205" s="30"/>
      <c r="DH205" s="30"/>
      <c r="DI205" s="30"/>
      <c r="DJ205" s="30"/>
      <c r="DK205" s="30"/>
      <c r="DL205" s="30"/>
      <c r="DM205" s="30"/>
      <c r="DN205" s="30"/>
      <c r="DO205" s="30"/>
      <c r="DP205" s="30"/>
      <c r="DQ205" s="30"/>
      <c r="DR205" s="30"/>
      <c r="DS205" s="30"/>
      <c r="DT205" s="30"/>
      <c r="DU205" s="30"/>
      <c r="DV205" s="30"/>
      <c r="DW205" s="30"/>
      <c r="DX205" s="30"/>
      <c r="DY205" s="30"/>
      <c r="DZ205" s="30"/>
      <c r="EA205" s="30"/>
      <c r="EB205" s="30"/>
      <c r="EC205" s="30"/>
      <c r="ED205" s="30"/>
      <c r="EE205" s="30"/>
      <c r="EF205" s="30"/>
      <c r="EG205" s="30"/>
      <c r="EH205" s="30"/>
      <c r="EI205" s="30"/>
      <c r="EJ205" s="30"/>
      <c r="EK205" s="30"/>
      <c r="EL205" s="30"/>
      <c r="EM205" s="30"/>
      <c r="EN205" s="30"/>
      <c r="EO205" s="30"/>
      <c r="EP205" s="30"/>
      <c r="EQ205" s="30"/>
      <c r="ER205" s="30"/>
      <c r="ES205" s="30"/>
      <c r="ET205" s="30"/>
      <c r="EU205" s="30"/>
      <c r="EV205" s="30"/>
      <c r="EW205" s="30"/>
      <c r="EX205" s="30"/>
      <c r="EY205" s="30"/>
      <c r="EZ205" s="30"/>
      <c r="FA205" s="30"/>
      <c r="FB205" s="30"/>
      <c r="FC205" s="30"/>
      <c r="FD205" s="30"/>
      <c r="FE205" s="30"/>
      <c r="FF205" s="30"/>
      <c r="FG205" s="30"/>
      <c r="FH205" s="30"/>
      <c r="FI205" s="30"/>
      <c r="FJ205" s="30"/>
      <c r="FK205" s="30"/>
      <c r="FL205" s="30"/>
      <c r="FM205" s="30"/>
      <c r="FN205" s="30"/>
      <c r="FO205" s="30"/>
      <c r="FP205" s="30"/>
      <c r="FQ205" s="30"/>
      <c r="FR205" s="30"/>
      <c r="FS205" s="30"/>
      <c r="FT205" s="30"/>
      <c r="FU205" s="30"/>
      <c r="FV205" s="30"/>
      <c r="FW205" s="30"/>
      <c r="FX205" s="30"/>
      <c r="FY205" s="30"/>
      <c r="FZ205" s="30"/>
      <c r="GA205" s="30"/>
      <c r="GB205" s="30"/>
      <c r="GC205" s="30"/>
      <c r="GD205" s="30"/>
      <c r="GE205" s="30"/>
      <c r="GF205" s="30"/>
      <c r="GG205" s="30"/>
      <c r="GH205" s="30"/>
      <c r="GI205" s="30"/>
      <c r="GJ205" s="30"/>
      <c r="GK205" s="30"/>
      <c r="GL205" s="30"/>
      <c r="GM205" s="30"/>
      <c r="GN205" s="30"/>
      <c r="GO205" s="30"/>
      <c r="GP205" s="30"/>
      <c r="GQ205" s="30"/>
      <c r="GR205" s="30"/>
      <c r="GS205" s="30"/>
      <c r="GT205" s="30"/>
      <c r="GU205" s="30"/>
      <c r="GV205" s="30"/>
      <c r="GW205" s="30"/>
      <c r="GX205" s="30"/>
      <c r="GY205" s="30"/>
      <c r="GZ205" s="30"/>
      <c r="HA205" s="30"/>
      <c r="HB205" s="30"/>
      <c r="HC205" s="30"/>
      <c r="HD205" s="30"/>
      <c r="HE205" s="30"/>
      <c r="HF205" s="30"/>
      <c r="HG205" s="30"/>
      <c r="HH205" s="30"/>
      <c r="HI205" s="30"/>
      <c r="HJ205" s="30"/>
      <c r="HK205" s="30"/>
      <c r="HL205" s="30"/>
      <c r="HM205" s="30"/>
      <c r="HN205" s="30"/>
      <c r="HO205" s="30"/>
      <c r="HP205" s="30"/>
      <c r="HQ205" s="30"/>
      <c r="HR205" s="30"/>
      <c r="HS205" s="30"/>
      <c r="HT205" s="30"/>
      <c r="HU205" s="30"/>
      <c r="HV205" s="30"/>
      <c r="HW205" s="30"/>
      <c r="HX205" s="30"/>
      <c r="HY205" s="30"/>
      <c r="HZ205" s="30"/>
      <c r="IA205" s="30"/>
      <c r="IB205" s="30"/>
      <c r="IC205" s="30"/>
      <c r="ID205" s="30"/>
      <c r="IE205" s="30"/>
      <c r="IF205" s="30"/>
      <c r="IG205" s="30"/>
      <c r="IH205" s="30"/>
      <c r="II205" s="30"/>
      <c r="IJ205" s="30"/>
      <c r="IK205" s="30"/>
      <c r="IL205" s="30"/>
      <c r="IM205" s="30"/>
      <c r="IN205" s="30"/>
      <c r="IO205" s="30"/>
      <c r="IP205" s="30"/>
      <c r="IQ205" s="30"/>
      <c r="IR205" s="30"/>
      <c r="IS205" s="30"/>
      <c r="IT205" s="30"/>
      <c r="IU205" s="30"/>
    </row>
    <row r="206" spans="1:255">
      <c r="A206" s="30" t="s">
        <v>669</v>
      </c>
      <c r="B206" s="2751" t="s">
        <v>670</v>
      </c>
      <c r="C206" s="2753">
        <f>'6062'!F87</f>
        <v>48494233.779999994</v>
      </c>
      <c r="D206" s="30"/>
      <c r="E206" s="30"/>
      <c r="F206" s="30"/>
      <c r="G206" s="30"/>
      <c r="H206" s="30"/>
      <c r="I206" s="30"/>
      <c r="J206" s="30"/>
      <c r="K206" s="30"/>
      <c r="L206" s="30"/>
      <c r="M206" s="30"/>
      <c r="N206" s="30"/>
      <c r="O206" s="30"/>
      <c r="P206" s="30"/>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c r="BJ206" s="30"/>
      <c r="BK206" s="30"/>
      <c r="BL206" s="30"/>
      <c r="BM206" s="30"/>
      <c r="BN206" s="30"/>
      <c r="BO206" s="30"/>
      <c r="BP206" s="30"/>
      <c r="BQ206" s="30"/>
      <c r="BR206" s="30"/>
      <c r="BS206" s="30"/>
      <c r="BT206" s="30"/>
      <c r="BU206" s="30"/>
      <c r="BV206" s="30"/>
      <c r="BW206" s="30"/>
      <c r="BX206" s="30"/>
      <c r="BY206" s="30"/>
      <c r="BZ206" s="30"/>
      <c r="CA206" s="30"/>
      <c r="CB206" s="30"/>
      <c r="CC206" s="30"/>
      <c r="CD206" s="30"/>
      <c r="CE206" s="30"/>
      <c r="CF206" s="30"/>
      <c r="CG206" s="30"/>
      <c r="CH206" s="30"/>
      <c r="CI206" s="30"/>
      <c r="CJ206" s="30"/>
      <c r="CK206" s="30"/>
      <c r="CL206" s="30"/>
      <c r="CM206" s="30"/>
      <c r="CN206" s="30"/>
      <c r="CO206" s="30"/>
      <c r="CP206" s="30"/>
      <c r="CQ206" s="30"/>
      <c r="CR206" s="30"/>
      <c r="CS206" s="30"/>
      <c r="CT206" s="30"/>
      <c r="CU206" s="30"/>
      <c r="CV206" s="30"/>
      <c r="CW206" s="30"/>
      <c r="CX206" s="30"/>
      <c r="CY206" s="30"/>
      <c r="CZ206" s="30"/>
      <c r="DA206" s="30"/>
      <c r="DB206" s="30"/>
      <c r="DC206" s="30"/>
      <c r="DD206" s="30"/>
      <c r="DE206" s="30"/>
      <c r="DF206" s="30"/>
      <c r="DG206" s="30"/>
      <c r="DH206" s="30"/>
      <c r="DI206" s="30"/>
      <c r="DJ206" s="30"/>
      <c r="DK206" s="30"/>
      <c r="DL206" s="30"/>
      <c r="DM206" s="30"/>
      <c r="DN206" s="30"/>
      <c r="DO206" s="30"/>
      <c r="DP206" s="30"/>
      <c r="DQ206" s="30"/>
      <c r="DR206" s="30"/>
      <c r="DS206" s="30"/>
      <c r="DT206" s="30"/>
      <c r="DU206" s="30"/>
      <c r="DV206" s="30"/>
      <c r="DW206" s="30"/>
      <c r="DX206" s="30"/>
      <c r="DY206" s="30"/>
      <c r="DZ206" s="30"/>
      <c r="EA206" s="30"/>
      <c r="EB206" s="30"/>
      <c r="EC206" s="30"/>
      <c r="ED206" s="30"/>
      <c r="EE206" s="30"/>
      <c r="EF206" s="30"/>
      <c r="EG206" s="30"/>
      <c r="EH206" s="30"/>
      <c r="EI206" s="30"/>
      <c r="EJ206" s="30"/>
      <c r="EK206" s="30"/>
      <c r="EL206" s="30"/>
      <c r="EM206" s="30"/>
      <c r="EN206" s="30"/>
      <c r="EO206" s="30"/>
      <c r="EP206" s="30"/>
      <c r="EQ206" s="30"/>
      <c r="ER206" s="30"/>
      <c r="ES206" s="30"/>
      <c r="ET206" s="30"/>
      <c r="EU206" s="30"/>
      <c r="EV206" s="30"/>
      <c r="EW206" s="30"/>
      <c r="EX206" s="30"/>
      <c r="EY206" s="30"/>
      <c r="EZ206" s="30"/>
      <c r="FA206" s="30"/>
      <c r="FB206" s="30"/>
      <c r="FC206" s="30"/>
      <c r="FD206" s="30"/>
      <c r="FE206" s="30"/>
      <c r="FF206" s="30"/>
      <c r="FG206" s="30"/>
      <c r="FH206" s="30"/>
      <c r="FI206" s="30"/>
      <c r="FJ206" s="30"/>
      <c r="FK206" s="30"/>
      <c r="FL206" s="30"/>
      <c r="FM206" s="30"/>
      <c r="FN206" s="30"/>
      <c r="FO206" s="30"/>
      <c r="FP206" s="30"/>
      <c r="FQ206" s="30"/>
      <c r="FR206" s="30"/>
      <c r="FS206" s="30"/>
      <c r="FT206" s="30"/>
      <c r="FU206" s="30"/>
      <c r="FV206" s="30"/>
      <c r="FW206" s="30"/>
      <c r="FX206" s="30"/>
      <c r="FY206" s="30"/>
      <c r="FZ206" s="30"/>
      <c r="GA206" s="30"/>
      <c r="GB206" s="30"/>
      <c r="GC206" s="30"/>
      <c r="GD206" s="30"/>
      <c r="GE206" s="30"/>
      <c r="GF206" s="30"/>
      <c r="GG206" s="30"/>
      <c r="GH206" s="30"/>
      <c r="GI206" s="30"/>
      <c r="GJ206" s="30"/>
      <c r="GK206" s="30"/>
      <c r="GL206" s="30"/>
      <c r="GM206" s="30"/>
      <c r="GN206" s="30"/>
      <c r="GO206" s="30"/>
      <c r="GP206" s="30"/>
      <c r="GQ206" s="30"/>
      <c r="GR206" s="30"/>
      <c r="GS206" s="30"/>
      <c r="GT206" s="30"/>
      <c r="GU206" s="30"/>
      <c r="GV206" s="30"/>
      <c r="GW206" s="30"/>
      <c r="GX206" s="30"/>
      <c r="GY206" s="30"/>
      <c r="GZ206" s="30"/>
      <c r="HA206" s="30"/>
      <c r="HB206" s="30"/>
      <c r="HC206" s="30"/>
      <c r="HD206" s="30"/>
      <c r="HE206" s="30"/>
      <c r="HF206" s="30"/>
      <c r="HG206" s="30"/>
      <c r="HH206" s="30"/>
      <c r="HI206" s="30"/>
      <c r="HJ206" s="30"/>
      <c r="HK206" s="30"/>
      <c r="HL206" s="30"/>
      <c r="HM206" s="30"/>
      <c r="HN206" s="30"/>
      <c r="HO206" s="30"/>
      <c r="HP206" s="30"/>
      <c r="HQ206" s="30"/>
      <c r="HR206" s="30"/>
      <c r="HS206" s="30"/>
      <c r="HT206" s="30"/>
      <c r="HU206" s="30"/>
      <c r="HV206" s="30"/>
      <c r="HW206" s="30"/>
      <c r="HX206" s="30"/>
      <c r="HY206" s="30"/>
      <c r="HZ206" s="30"/>
      <c r="IA206" s="30"/>
      <c r="IB206" s="30"/>
      <c r="IC206" s="30"/>
      <c r="ID206" s="30"/>
      <c r="IE206" s="30"/>
      <c r="IF206" s="30"/>
      <c r="IG206" s="30"/>
      <c r="IH206" s="30"/>
      <c r="II206" s="30"/>
      <c r="IJ206" s="30"/>
      <c r="IK206" s="30"/>
      <c r="IL206" s="30"/>
      <c r="IM206" s="30"/>
      <c r="IN206" s="30"/>
      <c r="IO206" s="30"/>
      <c r="IP206" s="30"/>
      <c r="IQ206" s="30"/>
      <c r="IR206" s="30"/>
      <c r="IS206" s="30"/>
      <c r="IT206" s="30"/>
      <c r="IU206" s="30"/>
    </row>
    <row r="207" spans="1:255">
      <c r="A207" s="30" t="s">
        <v>2322</v>
      </c>
      <c r="B207" s="2751" t="s">
        <v>671</v>
      </c>
      <c r="C207" s="2753">
        <f>'6062'!F110</f>
        <v>300717832.33000004</v>
      </c>
      <c r="D207" s="30"/>
      <c r="E207" s="30"/>
      <c r="F207" s="30"/>
      <c r="G207" s="30"/>
      <c r="H207" s="30"/>
      <c r="I207" s="30"/>
      <c r="J207" s="30"/>
      <c r="K207" s="30"/>
      <c r="L207" s="30"/>
      <c r="M207" s="30"/>
      <c r="N207" s="30"/>
      <c r="O207" s="30"/>
      <c r="P207" s="30"/>
      <c r="Q207" s="30"/>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c r="BJ207" s="30"/>
      <c r="BK207" s="30"/>
      <c r="BL207" s="30"/>
      <c r="BM207" s="30"/>
      <c r="BN207" s="30"/>
      <c r="BO207" s="30"/>
      <c r="BP207" s="30"/>
      <c r="BQ207" s="30"/>
      <c r="BR207" s="30"/>
      <c r="BS207" s="30"/>
      <c r="BT207" s="30"/>
      <c r="BU207" s="30"/>
      <c r="BV207" s="30"/>
      <c r="BW207" s="30"/>
      <c r="BX207" s="30"/>
      <c r="BY207" s="30"/>
      <c r="BZ207" s="30"/>
      <c r="CA207" s="30"/>
      <c r="CB207" s="30"/>
      <c r="CC207" s="30"/>
      <c r="CD207" s="30"/>
      <c r="CE207" s="30"/>
      <c r="CF207" s="30"/>
      <c r="CG207" s="30"/>
      <c r="CH207" s="30"/>
      <c r="CI207" s="30"/>
      <c r="CJ207" s="30"/>
      <c r="CK207" s="30"/>
      <c r="CL207" s="30"/>
      <c r="CM207" s="30"/>
      <c r="CN207" s="30"/>
      <c r="CO207" s="30"/>
      <c r="CP207" s="30"/>
      <c r="CQ207" s="30"/>
      <c r="CR207" s="30"/>
      <c r="CS207" s="30"/>
      <c r="CT207" s="30"/>
      <c r="CU207" s="30"/>
      <c r="CV207" s="30"/>
      <c r="CW207" s="30"/>
      <c r="CX207" s="30"/>
      <c r="CY207" s="30"/>
      <c r="CZ207" s="30"/>
      <c r="DA207" s="30"/>
      <c r="DB207" s="30"/>
      <c r="DC207" s="30"/>
      <c r="DD207" s="30"/>
      <c r="DE207" s="30"/>
      <c r="DF207" s="30"/>
      <c r="DG207" s="30"/>
      <c r="DH207" s="30"/>
      <c r="DI207" s="30"/>
      <c r="DJ207" s="30"/>
      <c r="DK207" s="30"/>
      <c r="DL207" s="30"/>
      <c r="DM207" s="30"/>
      <c r="DN207" s="30"/>
      <c r="DO207" s="30"/>
      <c r="DP207" s="30"/>
      <c r="DQ207" s="30"/>
      <c r="DR207" s="30"/>
      <c r="DS207" s="30"/>
      <c r="DT207" s="30"/>
      <c r="DU207" s="30"/>
      <c r="DV207" s="30"/>
      <c r="DW207" s="30"/>
      <c r="DX207" s="30"/>
      <c r="DY207" s="30"/>
      <c r="DZ207" s="30"/>
      <c r="EA207" s="30"/>
      <c r="EB207" s="30"/>
      <c r="EC207" s="30"/>
      <c r="ED207" s="30"/>
      <c r="EE207" s="30"/>
      <c r="EF207" s="30"/>
      <c r="EG207" s="30"/>
      <c r="EH207" s="30"/>
      <c r="EI207" s="30"/>
      <c r="EJ207" s="30"/>
      <c r="EK207" s="30"/>
      <c r="EL207" s="30"/>
      <c r="EM207" s="30"/>
      <c r="EN207" s="30"/>
      <c r="EO207" s="30"/>
      <c r="EP207" s="30"/>
      <c r="EQ207" s="30"/>
      <c r="ER207" s="30"/>
      <c r="ES207" s="30"/>
      <c r="ET207" s="30"/>
      <c r="EU207" s="30"/>
      <c r="EV207" s="30"/>
      <c r="EW207" s="30"/>
      <c r="EX207" s="30"/>
      <c r="EY207" s="30"/>
      <c r="EZ207" s="30"/>
      <c r="FA207" s="30"/>
      <c r="FB207" s="30"/>
      <c r="FC207" s="30"/>
      <c r="FD207" s="30"/>
      <c r="FE207" s="30"/>
      <c r="FF207" s="30"/>
      <c r="FG207" s="30"/>
      <c r="FH207" s="30"/>
      <c r="FI207" s="30"/>
      <c r="FJ207" s="30"/>
      <c r="FK207" s="30"/>
      <c r="FL207" s="30"/>
      <c r="FM207" s="30"/>
      <c r="FN207" s="30"/>
      <c r="FO207" s="30"/>
      <c r="FP207" s="30"/>
      <c r="FQ207" s="30"/>
      <c r="FR207" s="30"/>
      <c r="FS207" s="30"/>
      <c r="FT207" s="30"/>
      <c r="FU207" s="30"/>
      <c r="FV207" s="30"/>
      <c r="FW207" s="30"/>
      <c r="FX207" s="30"/>
      <c r="FY207" s="30"/>
      <c r="FZ207" s="30"/>
      <c r="GA207" s="30"/>
      <c r="GB207" s="30"/>
      <c r="GC207" s="30"/>
      <c r="GD207" s="30"/>
      <c r="GE207" s="30"/>
      <c r="GF207" s="30"/>
      <c r="GG207" s="30"/>
      <c r="GH207" s="30"/>
      <c r="GI207" s="30"/>
      <c r="GJ207" s="30"/>
      <c r="GK207" s="30"/>
      <c r="GL207" s="30"/>
      <c r="GM207" s="30"/>
      <c r="GN207" s="30"/>
      <c r="GO207" s="30"/>
      <c r="GP207" s="30"/>
      <c r="GQ207" s="30"/>
      <c r="GR207" s="30"/>
      <c r="GS207" s="30"/>
      <c r="GT207" s="30"/>
      <c r="GU207" s="30"/>
      <c r="GV207" s="30"/>
      <c r="GW207" s="30"/>
      <c r="GX207" s="30"/>
      <c r="GY207" s="30"/>
      <c r="GZ207" s="30"/>
      <c r="HA207" s="30"/>
      <c r="HB207" s="30"/>
      <c r="HC207" s="30"/>
      <c r="HD207" s="30"/>
      <c r="HE207" s="30"/>
      <c r="HF207" s="30"/>
      <c r="HG207" s="30"/>
      <c r="HH207" s="30"/>
      <c r="HI207" s="30"/>
      <c r="HJ207" s="30"/>
      <c r="HK207" s="30"/>
      <c r="HL207" s="30"/>
      <c r="HM207" s="30"/>
      <c r="HN207" s="30"/>
      <c r="HO207" s="30"/>
      <c r="HP207" s="30"/>
      <c r="HQ207" s="30"/>
      <c r="HR207" s="30"/>
      <c r="HS207" s="30"/>
      <c r="HT207" s="30"/>
      <c r="HU207" s="30"/>
      <c r="HV207" s="30"/>
      <c r="HW207" s="30"/>
      <c r="HX207" s="30"/>
      <c r="HY207" s="30"/>
      <c r="HZ207" s="30"/>
      <c r="IA207" s="30"/>
      <c r="IB207" s="30"/>
      <c r="IC207" s="30"/>
      <c r="ID207" s="30"/>
      <c r="IE207" s="30"/>
      <c r="IF207" s="30"/>
      <c r="IG207" s="30"/>
      <c r="IH207" s="30"/>
      <c r="II207" s="30"/>
      <c r="IJ207" s="30"/>
      <c r="IK207" s="30"/>
      <c r="IL207" s="30"/>
      <c r="IM207" s="30"/>
      <c r="IN207" s="30"/>
      <c r="IO207" s="30"/>
      <c r="IP207" s="30"/>
      <c r="IQ207" s="30"/>
      <c r="IR207" s="30"/>
      <c r="IS207" s="30"/>
      <c r="IT207" s="30"/>
      <c r="IU207" s="30"/>
    </row>
    <row r="208" spans="1:255">
      <c r="A208" s="30" t="s">
        <v>672</v>
      </c>
      <c r="B208" s="2751" t="s">
        <v>673</v>
      </c>
      <c r="C208" s="2753">
        <f>'6062'!F132</f>
        <v>2509184752.8400002</v>
      </c>
      <c r="D208" s="30"/>
      <c r="E208" s="30"/>
      <c r="F208" s="30"/>
      <c r="G208" s="30"/>
      <c r="H208" s="30"/>
      <c r="I208" s="30"/>
      <c r="J208" s="30"/>
      <c r="K208" s="30"/>
      <c r="L208" s="30"/>
      <c r="M208" s="30"/>
      <c r="N208" s="30"/>
      <c r="O208" s="30"/>
      <c r="P208" s="30"/>
      <c r="Q208" s="30"/>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30"/>
      <c r="BL208" s="30"/>
      <c r="BM208" s="30"/>
      <c r="BN208" s="30"/>
      <c r="BO208" s="30"/>
      <c r="BP208" s="30"/>
      <c r="BQ208" s="30"/>
      <c r="BR208" s="30"/>
      <c r="BS208" s="30"/>
      <c r="BT208" s="30"/>
      <c r="BU208" s="30"/>
      <c r="BV208" s="30"/>
      <c r="BW208" s="30"/>
      <c r="BX208" s="30"/>
      <c r="BY208" s="30"/>
      <c r="BZ208" s="30"/>
      <c r="CA208" s="30"/>
      <c r="CB208" s="30"/>
      <c r="CC208" s="30"/>
      <c r="CD208" s="30"/>
      <c r="CE208" s="30"/>
      <c r="CF208" s="30"/>
      <c r="CG208" s="30"/>
      <c r="CH208" s="30"/>
      <c r="CI208" s="30"/>
      <c r="CJ208" s="30"/>
      <c r="CK208" s="30"/>
      <c r="CL208" s="30"/>
      <c r="CM208" s="30"/>
      <c r="CN208" s="30"/>
      <c r="CO208" s="30"/>
      <c r="CP208" s="30"/>
      <c r="CQ208" s="30"/>
      <c r="CR208" s="30"/>
      <c r="CS208" s="30"/>
      <c r="CT208" s="30"/>
      <c r="CU208" s="30"/>
      <c r="CV208" s="30"/>
      <c r="CW208" s="30"/>
      <c r="CX208" s="30"/>
      <c r="CY208" s="30"/>
      <c r="CZ208" s="30"/>
      <c r="DA208" s="30"/>
      <c r="DB208" s="30"/>
      <c r="DC208" s="30"/>
      <c r="DD208" s="30"/>
      <c r="DE208" s="30"/>
      <c r="DF208" s="30"/>
      <c r="DG208" s="30"/>
      <c r="DH208" s="30"/>
      <c r="DI208" s="30"/>
      <c r="DJ208" s="30"/>
      <c r="DK208" s="30"/>
      <c r="DL208" s="30"/>
      <c r="DM208" s="30"/>
      <c r="DN208" s="30"/>
      <c r="DO208" s="30"/>
      <c r="DP208" s="30"/>
      <c r="DQ208" s="30"/>
      <c r="DR208" s="30"/>
      <c r="DS208" s="30"/>
      <c r="DT208" s="30"/>
      <c r="DU208" s="30"/>
      <c r="DV208" s="30"/>
      <c r="DW208" s="30"/>
      <c r="DX208" s="30"/>
      <c r="DY208" s="30"/>
      <c r="DZ208" s="30"/>
      <c r="EA208" s="30"/>
      <c r="EB208" s="30"/>
      <c r="EC208" s="30"/>
      <c r="ED208" s="30"/>
      <c r="EE208" s="30"/>
      <c r="EF208" s="30"/>
      <c r="EG208" s="30"/>
      <c r="EH208" s="30"/>
      <c r="EI208" s="30"/>
      <c r="EJ208" s="30"/>
      <c r="EK208" s="30"/>
      <c r="EL208" s="30"/>
      <c r="EM208" s="30"/>
      <c r="EN208" s="30"/>
      <c r="EO208" s="30"/>
      <c r="EP208" s="30"/>
      <c r="EQ208" s="30"/>
      <c r="ER208" s="30"/>
      <c r="ES208" s="30"/>
      <c r="ET208" s="30"/>
      <c r="EU208" s="30"/>
      <c r="EV208" s="30"/>
      <c r="EW208" s="30"/>
      <c r="EX208" s="30"/>
      <c r="EY208" s="30"/>
      <c r="EZ208" s="30"/>
      <c r="FA208" s="30"/>
      <c r="FB208" s="30"/>
      <c r="FC208" s="30"/>
      <c r="FD208" s="30"/>
      <c r="FE208" s="30"/>
      <c r="FF208" s="30"/>
      <c r="FG208" s="30"/>
      <c r="FH208" s="30"/>
      <c r="FI208" s="30"/>
      <c r="FJ208" s="30"/>
      <c r="FK208" s="30"/>
      <c r="FL208" s="30"/>
      <c r="FM208" s="30"/>
      <c r="FN208" s="30"/>
      <c r="FO208" s="30"/>
      <c r="FP208" s="30"/>
      <c r="FQ208" s="30"/>
      <c r="FR208" s="30"/>
      <c r="FS208" s="30"/>
      <c r="FT208" s="30"/>
      <c r="FU208" s="30"/>
      <c r="FV208" s="30"/>
      <c r="FW208" s="30"/>
      <c r="FX208" s="30"/>
      <c r="FY208" s="30"/>
      <c r="FZ208" s="30"/>
      <c r="GA208" s="30"/>
      <c r="GB208" s="30"/>
      <c r="GC208" s="30"/>
      <c r="GD208" s="30"/>
      <c r="GE208" s="30"/>
      <c r="GF208" s="30"/>
      <c r="GG208" s="30"/>
      <c r="GH208" s="30"/>
      <c r="GI208" s="30"/>
      <c r="GJ208" s="30"/>
      <c r="GK208" s="30"/>
      <c r="GL208" s="30"/>
      <c r="GM208" s="30"/>
      <c r="GN208" s="30"/>
      <c r="GO208" s="30"/>
      <c r="GP208" s="30"/>
      <c r="GQ208" s="30"/>
      <c r="GR208" s="30"/>
      <c r="GS208" s="30"/>
      <c r="GT208" s="30"/>
      <c r="GU208" s="30"/>
      <c r="GV208" s="30"/>
      <c r="GW208" s="30"/>
      <c r="GX208" s="30"/>
      <c r="GY208" s="30"/>
      <c r="GZ208" s="30"/>
      <c r="HA208" s="30"/>
      <c r="HB208" s="30"/>
      <c r="HC208" s="30"/>
      <c r="HD208" s="30"/>
      <c r="HE208" s="30"/>
      <c r="HF208" s="30"/>
      <c r="HG208" s="30"/>
      <c r="HH208" s="30"/>
      <c r="HI208" s="30"/>
      <c r="HJ208" s="30"/>
      <c r="HK208" s="30"/>
      <c r="HL208" s="30"/>
      <c r="HM208" s="30"/>
      <c r="HN208" s="30"/>
      <c r="HO208" s="30"/>
      <c r="HP208" s="30"/>
      <c r="HQ208" s="30"/>
      <c r="HR208" s="30"/>
      <c r="HS208" s="30"/>
      <c r="HT208" s="30"/>
      <c r="HU208" s="30"/>
      <c r="HV208" s="30"/>
      <c r="HW208" s="30"/>
      <c r="HX208" s="30"/>
      <c r="HY208" s="30"/>
      <c r="HZ208" s="30"/>
      <c r="IA208" s="30"/>
      <c r="IB208" s="30"/>
      <c r="IC208" s="30"/>
      <c r="ID208" s="30"/>
      <c r="IE208" s="30"/>
      <c r="IF208" s="30"/>
      <c r="IG208" s="30"/>
      <c r="IH208" s="30"/>
      <c r="II208" s="30"/>
      <c r="IJ208" s="30"/>
      <c r="IK208" s="30"/>
      <c r="IL208" s="30"/>
      <c r="IM208" s="30"/>
      <c r="IN208" s="30"/>
      <c r="IO208" s="30"/>
      <c r="IP208" s="30"/>
      <c r="IQ208" s="30"/>
      <c r="IR208" s="30"/>
      <c r="IS208" s="30"/>
      <c r="IT208" s="30"/>
      <c r="IU208" s="30"/>
    </row>
    <row r="209" spans="1:255">
      <c r="A209" s="30" t="s">
        <v>674</v>
      </c>
      <c r="B209" s="2751" t="s">
        <v>675</v>
      </c>
      <c r="C209" s="2753">
        <f>'6062'!F146</f>
        <v>86648492.109999999</v>
      </c>
      <c r="D209" s="30"/>
      <c r="E209" s="30"/>
      <c r="F209" s="30"/>
      <c r="G209" s="30"/>
      <c r="H209" s="30"/>
      <c r="I209" s="30"/>
      <c r="J209" s="30"/>
      <c r="K209" s="30"/>
      <c r="L209" s="30"/>
      <c r="M209" s="30"/>
      <c r="N209" s="30"/>
      <c r="O209" s="30"/>
      <c r="P209" s="30"/>
      <c r="Q209" s="30"/>
      <c r="R209" s="30"/>
      <c r="S209" s="30"/>
      <c r="T209" s="30"/>
      <c r="U209" s="30"/>
      <c r="V209" s="30"/>
      <c r="W209" s="30"/>
      <c r="X209" s="30"/>
      <c r="Y209" s="30"/>
      <c r="Z209" s="30"/>
      <c r="AA209" s="30"/>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c r="BJ209" s="30"/>
      <c r="BK209" s="30"/>
      <c r="BL209" s="30"/>
      <c r="BM209" s="30"/>
      <c r="BN209" s="30"/>
      <c r="BO209" s="30"/>
      <c r="BP209" s="30"/>
      <c r="BQ209" s="30"/>
      <c r="BR209" s="30"/>
      <c r="BS209" s="30"/>
      <c r="BT209" s="30"/>
      <c r="BU209" s="30"/>
      <c r="BV209" s="30"/>
      <c r="BW209" s="30"/>
      <c r="BX209" s="30"/>
      <c r="BY209" s="30"/>
      <c r="BZ209" s="30"/>
      <c r="CA209" s="30"/>
      <c r="CB209" s="30"/>
      <c r="CC209" s="30"/>
      <c r="CD209" s="30"/>
      <c r="CE209" s="30"/>
      <c r="CF209" s="30"/>
      <c r="CG209" s="30"/>
      <c r="CH209" s="30"/>
      <c r="CI209" s="30"/>
      <c r="CJ209" s="30"/>
      <c r="CK209" s="30"/>
      <c r="CL209" s="30"/>
      <c r="CM209" s="30"/>
      <c r="CN209" s="30"/>
      <c r="CO209" s="30"/>
      <c r="CP209" s="30"/>
      <c r="CQ209" s="30"/>
      <c r="CR209" s="30"/>
      <c r="CS209" s="30"/>
      <c r="CT209" s="30"/>
      <c r="CU209" s="30"/>
      <c r="CV209" s="30"/>
      <c r="CW209" s="30"/>
      <c r="CX209" s="30"/>
      <c r="CY209" s="30"/>
      <c r="CZ209" s="30"/>
      <c r="DA209" s="30"/>
      <c r="DB209" s="30"/>
      <c r="DC209" s="30"/>
      <c r="DD209" s="30"/>
      <c r="DE209" s="30"/>
      <c r="DF209" s="30"/>
      <c r="DG209" s="30"/>
      <c r="DH209" s="30"/>
      <c r="DI209" s="30"/>
      <c r="DJ209" s="30"/>
      <c r="DK209" s="30"/>
      <c r="DL209" s="30"/>
      <c r="DM209" s="30"/>
      <c r="DN209" s="30"/>
      <c r="DO209" s="30"/>
      <c r="DP209" s="30"/>
      <c r="DQ209" s="30"/>
      <c r="DR209" s="30"/>
      <c r="DS209" s="30"/>
      <c r="DT209" s="30"/>
      <c r="DU209" s="30"/>
      <c r="DV209" s="30"/>
      <c r="DW209" s="30"/>
      <c r="DX209" s="30"/>
      <c r="DY209" s="30"/>
      <c r="DZ209" s="30"/>
      <c r="EA209" s="30"/>
      <c r="EB209" s="30"/>
      <c r="EC209" s="30"/>
      <c r="ED209" s="30"/>
      <c r="EE209" s="30"/>
      <c r="EF209" s="30"/>
      <c r="EG209" s="30"/>
      <c r="EH209" s="30"/>
      <c r="EI209" s="30"/>
      <c r="EJ209" s="30"/>
      <c r="EK209" s="30"/>
      <c r="EL209" s="30"/>
      <c r="EM209" s="30"/>
      <c r="EN209" s="30"/>
      <c r="EO209" s="30"/>
      <c r="EP209" s="30"/>
      <c r="EQ209" s="30"/>
      <c r="ER209" s="30"/>
      <c r="ES209" s="30"/>
      <c r="ET209" s="30"/>
      <c r="EU209" s="30"/>
      <c r="EV209" s="30"/>
      <c r="EW209" s="30"/>
      <c r="EX209" s="30"/>
      <c r="EY209" s="30"/>
      <c r="EZ209" s="30"/>
      <c r="FA209" s="30"/>
      <c r="FB209" s="30"/>
      <c r="FC209" s="30"/>
      <c r="FD209" s="30"/>
      <c r="FE209" s="30"/>
      <c r="FF209" s="30"/>
      <c r="FG209" s="30"/>
      <c r="FH209" s="30"/>
      <c r="FI209" s="30"/>
      <c r="FJ209" s="30"/>
      <c r="FK209" s="30"/>
      <c r="FL209" s="30"/>
      <c r="FM209" s="30"/>
      <c r="FN209" s="30"/>
      <c r="FO209" s="30"/>
      <c r="FP209" s="30"/>
      <c r="FQ209" s="30"/>
      <c r="FR209" s="30"/>
      <c r="FS209" s="30"/>
      <c r="FT209" s="30"/>
      <c r="FU209" s="30"/>
      <c r="FV209" s="30"/>
      <c r="FW209" s="30"/>
      <c r="FX209" s="30"/>
      <c r="FY209" s="30"/>
      <c r="FZ209" s="30"/>
      <c r="GA209" s="30"/>
      <c r="GB209" s="30"/>
      <c r="GC209" s="30"/>
      <c r="GD209" s="30"/>
      <c r="GE209" s="30"/>
      <c r="GF209" s="30"/>
      <c r="GG209" s="30"/>
      <c r="GH209" s="30"/>
      <c r="GI209" s="30"/>
      <c r="GJ209" s="30"/>
      <c r="GK209" s="30"/>
      <c r="GL209" s="30"/>
      <c r="GM209" s="30"/>
      <c r="GN209" s="30"/>
      <c r="GO209" s="30"/>
      <c r="GP209" s="30"/>
      <c r="GQ209" s="30"/>
      <c r="GR209" s="30"/>
      <c r="GS209" s="30"/>
      <c r="GT209" s="30"/>
      <c r="GU209" s="30"/>
      <c r="GV209" s="30"/>
      <c r="GW209" s="30"/>
      <c r="GX209" s="30"/>
      <c r="GY209" s="30"/>
      <c r="GZ209" s="30"/>
      <c r="HA209" s="30"/>
      <c r="HB209" s="30"/>
      <c r="HC209" s="30"/>
      <c r="HD209" s="30"/>
      <c r="HE209" s="30"/>
      <c r="HF209" s="30"/>
      <c r="HG209" s="30"/>
      <c r="HH209" s="30"/>
      <c r="HI209" s="30"/>
      <c r="HJ209" s="30"/>
      <c r="HK209" s="30"/>
      <c r="HL209" s="30"/>
      <c r="HM209" s="30"/>
      <c r="HN209" s="30"/>
      <c r="HO209" s="30"/>
      <c r="HP209" s="30"/>
      <c r="HQ209" s="30"/>
      <c r="HR209" s="30"/>
      <c r="HS209" s="30"/>
      <c r="HT209" s="30"/>
      <c r="HU209" s="30"/>
      <c r="HV209" s="30"/>
      <c r="HW209" s="30"/>
      <c r="HX209" s="30"/>
      <c r="HY209" s="30"/>
      <c r="HZ209" s="30"/>
      <c r="IA209" s="30"/>
      <c r="IB209" s="30"/>
      <c r="IC209" s="30"/>
      <c r="ID209" s="30"/>
      <c r="IE209" s="30"/>
      <c r="IF209" s="30"/>
      <c r="IG209" s="30"/>
      <c r="IH209" s="30"/>
      <c r="II209" s="30"/>
      <c r="IJ209" s="30"/>
      <c r="IK209" s="30"/>
      <c r="IL209" s="30"/>
      <c r="IM209" s="30"/>
      <c r="IN209" s="30"/>
      <c r="IO209" s="30"/>
      <c r="IP209" s="30"/>
      <c r="IQ209" s="30"/>
      <c r="IR209" s="30"/>
      <c r="IS209" s="30"/>
      <c r="IT209" s="30"/>
      <c r="IU209" s="30"/>
    </row>
    <row r="210" spans="1:255">
      <c r="A210" s="30" t="s">
        <v>676</v>
      </c>
      <c r="B210" s="2751" t="s">
        <v>677</v>
      </c>
      <c r="C210" s="2753">
        <v>0</v>
      </c>
      <c r="D210" s="30"/>
      <c r="E210" s="30"/>
      <c r="F210" s="30"/>
      <c r="G210" s="30"/>
      <c r="H210" s="30"/>
      <c r="I210" s="30"/>
      <c r="J210" s="30"/>
      <c r="K210" s="30"/>
      <c r="L210" s="30"/>
      <c r="M210" s="30"/>
      <c r="N210" s="30"/>
      <c r="O210" s="30"/>
      <c r="P210" s="30"/>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c r="BJ210" s="30"/>
      <c r="BK210" s="30"/>
      <c r="BL210" s="30"/>
      <c r="BM210" s="30"/>
      <c r="BN210" s="30"/>
      <c r="BO210" s="30"/>
      <c r="BP210" s="30"/>
      <c r="BQ210" s="30"/>
      <c r="BR210" s="30"/>
      <c r="BS210" s="30"/>
      <c r="BT210" s="30"/>
      <c r="BU210" s="30"/>
      <c r="BV210" s="30"/>
      <c r="BW210" s="30"/>
      <c r="BX210" s="30"/>
      <c r="BY210" s="30"/>
      <c r="BZ210" s="30"/>
      <c r="CA210" s="30"/>
      <c r="CB210" s="30"/>
      <c r="CC210" s="30"/>
      <c r="CD210" s="30"/>
      <c r="CE210" s="30"/>
      <c r="CF210" s="30"/>
      <c r="CG210" s="30"/>
      <c r="CH210" s="30"/>
      <c r="CI210" s="30"/>
      <c r="CJ210" s="30"/>
      <c r="CK210" s="30"/>
      <c r="CL210" s="30"/>
      <c r="CM210" s="30"/>
      <c r="CN210" s="30"/>
      <c r="CO210" s="30"/>
      <c r="CP210" s="30"/>
      <c r="CQ210" s="30"/>
      <c r="CR210" s="30"/>
      <c r="CS210" s="30"/>
      <c r="CT210" s="30"/>
      <c r="CU210" s="30"/>
      <c r="CV210" s="30"/>
      <c r="CW210" s="30"/>
      <c r="CX210" s="30"/>
      <c r="CY210" s="30"/>
      <c r="CZ210" s="30"/>
      <c r="DA210" s="30"/>
      <c r="DB210" s="30"/>
      <c r="DC210" s="30"/>
      <c r="DD210" s="30"/>
      <c r="DE210" s="30"/>
      <c r="DF210" s="30"/>
      <c r="DG210" s="30"/>
      <c r="DH210" s="30"/>
      <c r="DI210" s="30"/>
      <c r="DJ210" s="30"/>
      <c r="DK210" s="30"/>
      <c r="DL210" s="30"/>
      <c r="DM210" s="30"/>
      <c r="DN210" s="30"/>
      <c r="DO210" s="30"/>
      <c r="DP210" s="30"/>
      <c r="DQ210" s="30"/>
      <c r="DR210" s="30"/>
      <c r="DS210" s="30"/>
      <c r="DT210" s="30"/>
      <c r="DU210" s="30"/>
      <c r="DV210" s="30"/>
      <c r="DW210" s="30"/>
      <c r="DX210" s="30"/>
      <c r="DY210" s="30"/>
      <c r="DZ210" s="30"/>
      <c r="EA210" s="30"/>
      <c r="EB210" s="30"/>
      <c r="EC210" s="30"/>
      <c r="ED210" s="30"/>
      <c r="EE210" s="30"/>
      <c r="EF210" s="30"/>
      <c r="EG210" s="30"/>
      <c r="EH210" s="30"/>
      <c r="EI210" s="30"/>
      <c r="EJ210" s="30"/>
      <c r="EK210" s="30"/>
      <c r="EL210" s="30"/>
      <c r="EM210" s="30"/>
      <c r="EN210" s="30"/>
      <c r="EO210" s="30"/>
      <c r="EP210" s="30"/>
      <c r="EQ210" s="30"/>
      <c r="ER210" s="30"/>
      <c r="ES210" s="30"/>
      <c r="ET210" s="30"/>
      <c r="EU210" s="30"/>
      <c r="EV210" s="30"/>
      <c r="EW210" s="30"/>
      <c r="EX210" s="30"/>
      <c r="EY210" s="30"/>
      <c r="EZ210" s="30"/>
      <c r="FA210" s="30"/>
      <c r="FB210" s="30"/>
      <c r="FC210" s="30"/>
      <c r="FD210" s="30"/>
      <c r="FE210" s="30"/>
      <c r="FF210" s="30"/>
      <c r="FG210" s="30"/>
      <c r="FH210" s="30"/>
      <c r="FI210" s="30"/>
      <c r="FJ210" s="30"/>
      <c r="FK210" s="30"/>
      <c r="FL210" s="30"/>
      <c r="FM210" s="30"/>
      <c r="FN210" s="30"/>
      <c r="FO210" s="30"/>
      <c r="FP210" s="30"/>
      <c r="FQ210" s="30"/>
      <c r="FR210" s="30"/>
      <c r="FS210" s="30"/>
      <c r="FT210" s="30"/>
      <c r="FU210" s="30"/>
      <c r="FV210" s="30"/>
      <c r="FW210" s="30"/>
      <c r="FX210" s="30"/>
      <c r="FY210" s="30"/>
      <c r="FZ210" s="30"/>
      <c r="GA210" s="30"/>
      <c r="GB210" s="30"/>
      <c r="GC210" s="30"/>
      <c r="GD210" s="30"/>
      <c r="GE210" s="30"/>
      <c r="GF210" s="30"/>
      <c r="GG210" s="30"/>
      <c r="GH210" s="30"/>
      <c r="GI210" s="30"/>
      <c r="GJ210" s="30"/>
      <c r="GK210" s="30"/>
      <c r="GL210" s="30"/>
      <c r="GM210" s="30"/>
      <c r="GN210" s="30"/>
      <c r="GO210" s="30"/>
      <c r="GP210" s="30"/>
      <c r="GQ210" s="30"/>
      <c r="GR210" s="30"/>
      <c r="GS210" s="30"/>
      <c r="GT210" s="30"/>
      <c r="GU210" s="30"/>
      <c r="GV210" s="30"/>
      <c r="GW210" s="30"/>
      <c r="GX210" s="30"/>
      <c r="GY210" s="30"/>
      <c r="GZ210" s="30"/>
      <c r="HA210" s="30"/>
      <c r="HB210" s="30"/>
      <c r="HC210" s="30"/>
      <c r="HD210" s="30"/>
      <c r="HE210" s="30"/>
      <c r="HF210" s="30"/>
      <c r="HG210" s="30"/>
      <c r="HH210" s="30"/>
      <c r="HI210" s="30"/>
      <c r="HJ210" s="30"/>
      <c r="HK210" s="30"/>
      <c r="HL210" s="30"/>
      <c r="HM210" s="30"/>
      <c r="HN210" s="30"/>
      <c r="HO210" s="30"/>
      <c r="HP210" s="30"/>
      <c r="HQ210" s="30"/>
      <c r="HR210" s="30"/>
      <c r="HS210" s="30"/>
      <c r="HT210" s="30"/>
      <c r="HU210" s="30"/>
      <c r="HV210" s="30"/>
      <c r="HW210" s="30"/>
      <c r="HX210" s="30"/>
      <c r="HY210" s="30"/>
      <c r="HZ210" s="30"/>
      <c r="IA210" s="30"/>
      <c r="IB210" s="30"/>
      <c r="IC210" s="30"/>
      <c r="ID210" s="30"/>
      <c r="IE210" s="30"/>
      <c r="IF210" s="30"/>
      <c r="IG210" s="30"/>
      <c r="IH210" s="30"/>
      <c r="II210" s="30"/>
      <c r="IJ210" s="30"/>
      <c r="IK210" s="30"/>
      <c r="IL210" s="30"/>
      <c r="IM210" s="30"/>
      <c r="IN210" s="30"/>
      <c r="IO210" s="30"/>
      <c r="IP210" s="30"/>
      <c r="IQ210" s="30"/>
      <c r="IR210" s="30"/>
      <c r="IS210" s="30"/>
      <c r="IT210" s="30"/>
      <c r="IU210" s="30"/>
    </row>
    <row r="211" spans="1:255">
      <c r="A211" s="30" t="s">
        <v>678</v>
      </c>
      <c r="B211" s="2751" t="s">
        <v>679</v>
      </c>
      <c r="C211" s="2753">
        <v>0</v>
      </c>
      <c r="D211" s="30"/>
      <c r="E211" s="30"/>
      <c r="F211" s="30"/>
      <c r="G211" s="30"/>
      <c r="H211" s="30"/>
      <c r="I211" s="30"/>
      <c r="J211" s="30"/>
      <c r="K211" s="30"/>
      <c r="L211" s="30"/>
      <c r="M211" s="30"/>
      <c r="N211" s="30"/>
      <c r="O211" s="30"/>
      <c r="P211" s="30"/>
      <c r="Q211" s="30"/>
      <c r="R211" s="30"/>
      <c r="S211" s="30"/>
      <c r="T211" s="30"/>
      <c r="U211" s="30"/>
      <c r="V211" s="30"/>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c r="BJ211" s="30"/>
      <c r="BK211" s="30"/>
      <c r="BL211" s="30"/>
      <c r="BM211" s="30"/>
      <c r="BN211" s="30"/>
      <c r="BO211" s="30"/>
      <c r="BP211" s="30"/>
      <c r="BQ211" s="30"/>
      <c r="BR211" s="30"/>
      <c r="BS211" s="30"/>
      <c r="BT211" s="30"/>
      <c r="BU211" s="30"/>
      <c r="BV211" s="30"/>
      <c r="BW211" s="30"/>
      <c r="BX211" s="30"/>
      <c r="BY211" s="30"/>
      <c r="BZ211" s="30"/>
      <c r="CA211" s="30"/>
      <c r="CB211" s="30"/>
      <c r="CC211" s="30"/>
      <c r="CD211" s="30"/>
      <c r="CE211" s="30"/>
      <c r="CF211" s="30"/>
      <c r="CG211" s="30"/>
      <c r="CH211" s="30"/>
      <c r="CI211" s="30"/>
      <c r="CJ211" s="30"/>
      <c r="CK211" s="30"/>
      <c r="CL211" s="30"/>
      <c r="CM211" s="30"/>
      <c r="CN211" s="30"/>
      <c r="CO211" s="30"/>
      <c r="CP211" s="30"/>
      <c r="CQ211" s="30"/>
      <c r="CR211" s="30"/>
      <c r="CS211" s="30"/>
      <c r="CT211" s="30"/>
      <c r="CU211" s="30"/>
      <c r="CV211" s="30"/>
      <c r="CW211" s="30"/>
      <c r="CX211" s="30"/>
      <c r="CY211" s="30"/>
      <c r="CZ211" s="30"/>
      <c r="DA211" s="30"/>
      <c r="DB211" s="30"/>
      <c r="DC211" s="30"/>
      <c r="DD211" s="30"/>
      <c r="DE211" s="30"/>
      <c r="DF211" s="30"/>
      <c r="DG211" s="30"/>
      <c r="DH211" s="30"/>
      <c r="DI211" s="30"/>
      <c r="DJ211" s="30"/>
      <c r="DK211" s="30"/>
      <c r="DL211" s="30"/>
      <c r="DM211" s="30"/>
      <c r="DN211" s="30"/>
      <c r="DO211" s="30"/>
      <c r="DP211" s="30"/>
      <c r="DQ211" s="30"/>
      <c r="DR211" s="30"/>
      <c r="DS211" s="30"/>
      <c r="DT211" s="30"/>
      <c r="DU211" s="30"/>
      <c r="DV211" s="30"/>
      <c r="DW211" s="30"/>
      <c r="DX211" s="30"/>
      <c r="DY211" s="30"/>
      <c r="DZ211" s="30"/>
      <c r="EA211" s="30"/>
      <c r="EB211" s="30"/>
      <c r="EC211" s="30"/>
      <c r="ED211" s="30"/>
      <c r="EE211" s="30"/>
      <c r="EF211" s="30"/>
      <c r="EG211" s="30"/>
      <c r="EH211" s="30"/>
      <c r="EI211" s="30"/>
      <c r="EJ211" s="30"/>
      <c r="EK211" s="30"/>
      <c r="EL211" s="30"/>
      <c r="EM211" s="30"/>
      <c r="EN211" s="30"/>
      <c r="EO211" s="30"/>
      <c r="EP211" s="30"/>
      <c r="EQ211" s="30"/>
      <c r="ER211" s="30"/>
      <c r="ES211" s="30"/>
      <c r="ET211" s="30"/>
      <c r="EU211" s="30"/>
      <c r="EV211" s="30"/>
      <c r="EW211" s="30"/>
      <c r="EX211" s="30"/>
      <c r="EY211" s="30"/>
      <c r="EZ211" s="30"/>
      <c r="FA211" s="30"/>
      <c r="FB211" s="30"/>
      <c r="FC211" s="30"/>
      <c r="FD211" s="30"/>
      <c r="FE211" s="30"/>
      <c r="FF211" s="30"/>
      <c r="FG211" s="30"/>
      <c r="FH211" s="30"/>
      <c r="FI211" s="30"/>
      <c r="FJ211" s="30"/>
      <c r="FK211" s="30"/>
      <c r="FL211" s="30"/>
      <c r="FM211" s="30"/>
      <c r="FN211" s="30"/>
      <c r="FO211" s="30"/>
      <c r="FP211" s="30"/>
      <c r="FQ211" s="30"/>
      <c r="FR211" s="30"/>
      <c r="FS211" s="30"/>
      <c r="FT211" s="30"/>
      <c r="FU211" s="30"/>
      <c r="FV211" s="30"/>
      <c r="FW211" s="30"/>
      <c r="FX211" s="30"/>
      <c r="FY211" s="30"/>
      <c r="FZ211" s="30"/>
      <c r="GA211" s="30"/>
      <c r="GB211" s="30"/>
      <c r="GC211" s="30"/>
      <c r="GD211" s="30"/>
      <c r="GE211" s="30"/>
      <c r="GF211" s="30"/>
      <c r="GG211" s="30"/>
      <c r="GH211" s="30"/>
      <c r="GI211" s="30"/>
      <c r="GJ211" s="30"/>
      <c r="GK211" s="30"/>
      <c r="GL211" s="30"/>
      <c r="GM211" s="30"/>
      <c r="GN211" s="30"/>
      <c r="GO211" s="30"/>
      <c r="GP211" s="30"/>
      <c r="GQ211" s="30"/>
      <c r="GR211" s="30"/>
      <c r="GS211" s="30"/>
      <c r="GT211" s="30"/>
      <c r="GU211" s="30"/>
      <c r="GV211" s="30"/>
      <c r="GW211" s="30"/>
      <c r="GX211" s="30"/>
      <c r="GY211" s="30"/>
      <c r="GZ211" s="30"/>
      <c r="HA211" s="30"/>
      <c r="HB211" s="30"/>
      <c r="HC211" s="30"/>
      <c r="HD211" s="30"/>
      <c r="HE211" s="30"/>
      <c r="HF211" s="30"/>
      <c r="HG211" s="30"/>
      <c r="HH211" s="30"/>
      <c r="HI211" s="30"/>
      <c r="HJ211" s="30"/>
      <c r="HK211" s="30"/>
      <c r="HL211" s="30"/>
      <c r="HM211" s="30"/>
      <c r="HN211" s="30"/>
      <c r="HO211" s="30"/>
      <c r="HP211" s="30"/>
      <c r="HQ211" s="30"/>
      <c r="HR211" s="30"/>
      <c r="HS211" s="30"/>
      <c r="HT211" s="30"/>
      <c r="HU211" s="30"/>
      <c r="HV211" s="30"/>
      <c r="HW211" s="30"/>
      <c r="HX211" s="30"/>
      <c r="HY211" s="30"/>
      <c r="HZ211" s="30"/>
      <c r="IA211" s="30"/>
      <c r="IB211" s="30"/>
      <c r="IC211" s="30"/>
      <c r="ID211" s="30"/>
      <c r="IE211" s="30"/>
      <c r="IF211" s="30"/>
      <c r="IG211" s="30"/>
      <c r="IH211" s="30"/>
      <c r="II211" s="30"/>
      <c r="IJ211" s="30"/>
      <c r="IK211" s="30"/>
      <c r="IL211" s="30"/>
      <c r="IM211" s="30"/>
      <c r="IN211" s="30"/>
      <c r="IO211" s="30"/>
      <c r="IP211" s="30"/>
      <c r="IQ211" s="30"/>
      <c r="IR211" s="30"/>
      <c r="IS211" s="30"/>
      <c r="IT211" s="30"/>
      <c r="IU211" s="30"/>
    </row>
    <row r="212" spans="1:255">
      <c r="A212" s="30" t="s">
        <v>680</v>
      </c>
      <c r="B212" s="2751" t="s">
        <v>681</v>
      </c>
      <c r="C212" s="2753">
        <f>'94'!D10</f>
        <v>0</v>
      </c>
      <c r="D212" s="30"/>
      <c r="E212" s="30"/>
      <c r="F212" s="30"/>
      <c r="G212" s="30"/>
      <c r="H212" s="30"/>
      <c r="I212" s="30"/>
      <c r="J212" s="30"/>
      <c r="K212" s="30"/>
      <c r="L212" s="30"/>
      <c r="M212" s="30"/>
      <c r="N212" s="30"/>
      <c r="O212" s="30"/>
      <c r="P212" s="30"/>
      <c r="Q212" s="30"/>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c r="BJ212" s="30"/>
      <c r="BK212" s="30"/>
      <c r="BL212" s="30"/>
      <c r="BM212" s="30"/>
      <c r="BN212" s="30"/>
      <c r="BO212" s="30"/>
      <c r="BP212" s="30"/>
      <c r="BQ212" s="30"/>
      <c r="BR212" s="30"/>
      <c r="BS212" s="30"/>
      <c r="BT212" s="30"/>
      <c r="BU212" s="30"/>
      <c r="BV212" s="30"/>
      <c r="BW212" s="30"/>
      <c r="BX212" s="30"/>
      <c r="BY212" s="30"/>
      <c r="BZ212" s="30"/>
      <c r="CA212" s="30"/>
      <c r="CB212" s="30"/>
      <c r="CC212" s="30"/>
      <c r="CD212" s="30"/>
      <c r="CE212" s="30"/>
      <c r="CF212" s="30"/>
      <c r="CG212" s="30"/>
      <c r="CH212" s="30"/>
      <c r="CI212" s="30"/>
      <c r="CJ212" s="30"/>
      <c r="CK212" s="30"/>
      <c r="CL212" s="30"/>
      <c r="CM212" s="30"/>
      <c r="CN212" s="30"/>
      <c r="CO212" s="30"/>
      <c r="CP212" s="30"/>
      <c r="CQ212" s="30"/>
      <c r="CR212" s="30"/>
      <c r="CS212" s="30"/>
      <c r="CT212" s="30"/>
      <c r="CU212" s="30"/>
      <c r="CV212" s="30"/>
      <c r="CW212" s="30"/>
      <c r="CX212" s="30"/>
      <c r="CY212" s="30"/>
      <c r="CZ212" s="30"/>
      <c r="DA212" s="30"/>
      <c r="DB212" s="30"/>
      <c r="DC212" s="30"/>
      <c r="DD212" s="30"/>
      <c r="DE212" s="30"/>
      <c r="DF212" s="30"/>
      <c r="DG212" s="30"/>
      <c r="DH212" s="30"/>
      <c r="DI212" s="30"/>
      <c r="DJ212" s="30"/>
      <c r="DK212" s="30"/>
      <c r="DL212" s="30"/>
      <c r="DM212" s="30"/>
      <c r="DN212" s="30"/>
      <c r="DO212" s="30"/>
      <c r="DP212" s="30"/>
      <c r="DQ212" s="30"/>
      <c r="DR212" s="30"/>
      <c r="DS212" s="30"/>
      <c r="DT212" s="30"/>
      <c r="DU212" s="30"/>
      <c r="DV212" s="30"/>
      <c r="DW212" s="30"/>
      <c r="DX212" s="30"/>
      <c r="DY212" s="30"/>
      <c r="DZ212" s="30"/>
      <c r="EA212" s="30"/>
      <c r="EB212" s="30"/>
      <c r="EC212" s="30"/>
      <c r="ED212" s="30"/>
      <c r="EE212" s="30"/>
      <c r="EF212" s="30"/>
      <c r="EG212" s="30"/>
      <c r="EH212" s="30"/>
      <c r="EI212" s="30"/>
      <c r="EJ212" s="30"/>
      <c r="EK212" s="30"/>
      <c r="EL212" s="30"/>
      <c r="EM212" s="30"/>
      <c r="EN212" s="30"/>
      <c r="EO212" s="30"/>
      <c r="EP212" s="30"/>
      <c r="EQ212" s="30"/>
      <c r="ER212" s="30"/>
      <c r="ES212" s="30"/>
      <c r="ET212" s="30"/>
      <c r="EU212" s="30"/>
      <c r="EV212" s="30"/>
      <c r="EW212" s="30"/>
      <c r="EX212" s="30"/>
      <c r="EY212" s="30"/>
      <c r="EZ212" s="30"/>
      <c r="FA212" s="30"/>
      <c r="FB212" s="30"/>
      <c r="FC212" s="30"/>
      <c r="FD212" s="30"/>
      <c r="FE212" s="30"/>
      <c r="FF212" s="30"/>
      <c r="FG212" s="30"/>
      <c r="FH212" s="30"/>
      <c r="FI212" s="30"/>
      <c r="FJ212" s="30"/>
      <c r="FK212" s="30"/>
      <c r="FL212" s="30"/>
      <c r="FM212" s="30"/>
      <c r="FN212" s="30"/>
      <c r="FO212" s="30"/>
      <c r="FP212" s="30"/>
      <c r="FQ212" s="30"/>
      <c r="FR212" s="30"/>
      <c r="FS212" s="30"/>
      <c r="FT212" s="30"/>
      <c r="FU212" s="30"/>
      <c r="FV212" s="30"/>
      <c r="FW212" s="30"/>
      <c r="FX212" s="30"/>
      <c r="FY212" s="30"/>
      <c r="FZ212" s="30"/>
      <c r="GA212" s="30"/>
      <c r="GB212" s="30"/>
      <c r="GC212" s="30"/>
      <c r="GD212" s="30"/>
      <c r="GE212" s="30"/>
      <c r="GF212" s="30"/>
      <c r="GG212" s="30"/>
      <c r="GH212" s="30"/>
      <c r="GI212" s="30"/>
      <c r="GJ212" s="30"/>
      <c r="GK212" s="30"/>
      <c r="GL212" s="30"/>
      <c r="GM212" s="30"/>
      <c r="GN212" s="30"/>
      <c r="GO212" s="30"/>
      <c r="GP212" s="30"/>
      <c r="GQ212" s="30"/>
      <c r="GR212" s="30"/>
      <c r="GS212" s="30"/>
      <c r="GT212" s="30"/>
      <c r="GU212" s="30"/>
      <c r="GV212" s="30"/>
      <c r="GW212" s="30"/>
      <c r="GX212" s="30"/>
      <c r="GY212" s="30"/>
      <c r="GZ212" s="30"/>
      <c r="HA212" s="30"/>
      <c r="HB212" s="30"/>
      <c r="HC212" s="30"/>
      <c r="HD212" s="30"/>
      <c r="HE212" s="30"/>
      <c r="HF212" s="30"/>
      <c r="HG212" s="30"/>
      <c r="HH212" s="30"/>
      <c r="HI212" s="30"/>
      <c r="HJ212" s="30"/>
      <c r="HK212" s="30"/>
      <c r="HL212" s="30"/>
      <c r="HM212" s="30"/>
      <c r="HN212" s="30"/>
      <c r="HO212" s="30"/>
      <c r="HP212" s="30"/>
      <c r="HQ212" s="30"/>
      <c r="HR212" s="30"/>
      <c r="HS212" s="30"/>
      <c r="HT212" s="30"/>
      <c r="HU212" s="30"/>
      <c r="HV212" s="30"/>
      <c r="HW212" s="30"/>
      <c r="HX212" s="30"/>
      <c r="HY212" s="30"/>
      <c r="HZ212" s="30"/>
      <c r="IA212" s="30"/>
      <c r="IB212" s="30"/>
      <c r="IC212" s="30"/>
      <c r="ID212" s="30"/>
      <c r="IE212" s="30"/>
      <c r="IF212" s="30"/>
      <c r="IG212" s="30"/>
      <c r="IH212" s="30"/>
      <c r="II212" s="30"/>
      <c r="IJ212" s="30"/>
      <c r="IK212" s="30"/>
      <c r="IL212" s="30"/>
      <c r="IM212" s="30"/>
      <c r="IN212" s="30"/>
      <c r="IO212" s="30"/>
      <c r="IP212" s="30"/>
      <c r="IQ212" s="30"/>
      <c r="IR212" s="30"/>
      <c r="IS212" s="30"/>
      <c r="IT212" s="30"/>
      <c r="IU212" s="30"/>
    </row>
    <row r="213" spans="1:255">
      <c r="A213" s="30"/>
      <c r="B213" s="2751"/>
      <c r="C213" s="2753"/>
      <c r="D213" s="30"/>
      <c r="E213" s="30"/>
      <c r="F213" s="30"/>
      <c r="G213" s="30"/>
      <c r="H213" s="30"/>
      <c r="I213" s="30"/>
      <c r="J213" s="30"/>
      <c r="K213" s="30"/>
      <c r="L213" s="30"/>
      <c r="M213" s="30"/>
      <c r="N213" s="30"/>
      <c r="O213" s="30"/>
      <c r="P213" s="30"/>
      <c r="Q213" s="30"/>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c r="BJ213" s="30"/>
      <c r="BK213" s="30"/>
      <c r="BL213" s="30"/>
      <c r="BM213" s="30"/>
      <c r="BN213" s="30"/>
      <c r="BO213" s="30"/>
      <c r="BP213" s="30"/>
      <c r="BQ213" s="30"/>
      <c r="BR213" s="30"/>
      <c r="BS213" s="30"/>
      <c r="BT213" s="30"/>
      <c r="BU213" s="30"/>
      <c r="BV213" s="30"/>
      <c r="BW213" s="30"/>
      <c r="BX213" s="30"/>
      <c r="BY213" s="30"/>
      <c r="BZ213" s="30"/>
      <c r="CA213" s="30"/>
      <c r="CB213" s="30"/>
      <c r="CC213" s="30"/>
      <c r="CD213" s="30"/>
      <c r="CE213" s="30"/>
      <c r="CF213" s="30"/>
      <c r="CG213" s="30"/>
      <c r="CH213" s="30"/>
      <c r="CI213" s="30"/>
      <c r="CJ213" s="30"/>
      <c r="CK213" s="30"/>
      <c r="CL213" s="30"/>
      <c r="CM213" s="30"/>
      <c r="CN213" s="30"/>
      <c r="CO213" s="30"/>
      <c r="CP213" s="30"/>
      <c r="CQ213" s="30"/>
      <c r="CR213" s="30"/>
      <c r="CS213" s="30"/>
      <c r="CT213" s="30"/>
      <c r="CU213" s="30"/>
      <c r="CV213" s="30"/>
      <c r="CW213" s="30"/>
      <c r="CX213" s="30"/>
      <c r="CY213" s="30"/>
      <c r="CZ213" s="30"/>
      <c r="DA213" s="30"/>
      <c r="DB213" s="30"/>
      <c r="DC213" s="30"/>
      <c r="DD213" s="30"/>
      <c r="DE213" s="30"/>
      <c r="DF213" s="30"/>
      <c r="DG213" s="30"/>
      <c r="DH213" s="30"/>
      <c r="DI213" s="30"/>
      <c r="DJ213" s="30"/>
      <c r="DK213" s="30"/>
      <c r="DL213" s="30"/>
      <c r="DM213" s="30"/>
      <c r="DN213" s="30"/>
      <c r="DO213" s="30"/>
      <c r="DP213" s="30"/>
      <c r="DQ213" s="30"/>
      <c r="DR213" s="30"/>
      <c r="DS213" s="30"/>
      <c r="DT213" s="30"/>
      <c r="DU213" s="30"/>
      <c r="DV213" s="30"/>
      <c r="DW213" s="30"/>
      <c r="DX213" s="30"/>
      <c r="DY213" s="30"/>
      <c r="DZ213" s="30"/>
      <c r="EA213" s="30"/>
      <c r="EB213" s="30"/>
      <c r="EC213" s="30"/>
      <c r="ED213" s="30"/>
      <c r="EE213" s="30"/>
      <c r="EF213" s="30"/>
      <c r="EG213" s="30"/>
      <c r="EH213" s="30"/>
      <c r="EI213" s="30"/>
      <c r="EJ213" s="30"/>
      <c r="EK213" s="30"/>
      <c r="EL213" s="30"/>
      <c r="EM213" s="30"/>
      <c r="EN213" s="30"/>
      <c r="EO213" s="30"/>
      <c r="EP213" s="30"/>
      <c r="EQ213" s="30"/>
      <c r="ER213" s="30"/>
      <c r="ES213" s="30"/>
      <c r="ET213" s="30"/>
      <c r="EU213" s="30"/>
      <c r="EV213" s="30"/>
      <c r="EW213" s="30"/>
      <c r="EX213" s="30"/>
      <c r="EY213" s="30"/>
      <c r="EZ213" s="30"/>
      <c r="FA213" s="30"/>
      <c r="FB213" s="30"/>
      <c r="FC213" s="30"/>
      <c r="FD213" s="30"/>
      <c r="FE213" s="30"/>
      <c r="FF213" s="30"/>
      <c r="FG213" s="30"/>
      <c r="FH213" s="30"/>
      <c r="FI213" s="30"/>
      <c r="FJ213" s="30"/>
      <c r="FK213" s="30"/>
      <c r="FL213" s="30"/>
      <c r="FM213" s="30"/>
      <c r="FN213" s="30"/>
      <c r="FO213" s="30"/>
      <c r="FP213" s="30"/>
      <c r="FQ213" s="30"/>
      <c r="FR213" s="30"/>
      <c r="FS213" s="30"/>
      <c r="FT213" s="30"/>
      <c r="FU213" s="30"/>
      <c r="FV213" s="30"/>
      <c r="FW213" s="30"/>
      <c r="FX213" s="30"/>
      <c r="FY213" s="30"/>
      <c r="FZ213" s="30"/>
      <c r="GA213" s="30"/>
      <c r="GB213" s="30"/>
      <c r="GC213" s="30"/>
      <c r="GD213" s="30"/>
      <c r="GE213" s="30"/>
      <c r="GF213" s="30"/>
      <c r="GG213" s="30"/>
      <c r="GH213" s="30"/>
      <c r="GI213" s="30"/>
      <c r="GJ213" s="30"/>
      <c r="GK213" s="30"/>
      <c r="GL213" s="30"/>
      <c r="GM213" s="30"/>
      <c r="GN213" s="30"/>
      <c r="GO213" s="30"/>
      <c r="GP213" s="30"/>
      <c r="GQ213" s="30"/>
      <c r="GR213" s="30"/>
      <c r="GS213" s="30"/>
      <c r="GT213" s="30"/>
      <c r="GU213" s="30"/>
      <c r="GV213" s="30"/>
      <c r="GW213" s="30"/>
      <c r="GX213" s="30"/>
      <c r="GY213" s="30"/>
      <c r="GZ213" s="30"/>
      <c r="HA213" s="30"/>
      <c r="HB213" s="30"/>
      <c r="HC213" s="30"/>
      <c r="HD213" s="30"/>
      <c r="HE213" s="30"/>
      <c r="HF213" s="30"/>
      <c r="HG213" s="30"/>
      <c r="HH213" s="30"/>
      <c r="HI213" s="30"/>
      <c r="HJ213" s="30"/>
      <c r="HK213" s="30"/>
      <c r="HL213" s="30"/>
      <c r="HM213" s="30"/>
      <c r="HN213" s="30"/>
      <c r="HO213" s="30"/>
      <c r="HP213" s="30"/>
      <c r="HQ213" s="30"/>
      <c r="HR213" s="30"/>
      <c r="HS213" s="30"/>
      <c r="HT213" s="30"/>
      <c r="HU213" s="30"/>
      <c r="HV213" s="30"/>
      <c r="HW213" s="30"/>
      <c r="HX213" s="30"/>
      <c r="HY213" s="30"/>
      <c r="HZ213" s="30"/>
      <c r="IA213" s="30"/>
      <c r="IB213" s="30"/>
      <c r="IC213" s="30"/>
      <c r="ID213" s="30"/>
      <c r="IE213" s="30"/>
      <c r="IF213" s="30"/>
      <c r="IG213" s="30"/>
      <c r="IH213" s="30"/>
      <c r="II213" s="30"/>
      <c r="IJ213" s="30"/>
      <c r="IK213" s="30"/>
      <c r="IL213" s="30"/>
      <c r="IM213" s="30"/>
      <c r="IN213" s="30"/>
      <c r="IO213" s="30"/>
      <c r="IP213" s="30"/>
      <c r="IQ213" s="30"/>
      <c r="IR213" s="30"/>
      <c r="IS213" s="30"/>
      <c r="IT213" s="30"/>
      <c r="IU213" s="30"/>
    </row>
    <row r="214" spans="1:255" ht="15.75">
      <c r="A214" s="476" t="s">
        <v>682</v>
      </c>
      <c r="B214" s="2754" t="s">
        <v>480</v>
      </c>
      <c r="C214" s="2753">
        <f>SUM(C200:C212)</f>
        <v>2991639260.4800005</v>
      </c>
      <c r="D214" s="30"/>
      <c r="E214" s="30"/>
      <c r="F214" s="30"/>
      <c r="G214" s="30"/>
      <c r="H214" s="30"/>
      <c r="I214" s="30"/>
      <c r="J214" s="30"/>
      <c r="K214" s="30"/>
      <c r="L214" s="30"/>
      <c r="M214" s="30"/>
      <c r="N214" s="30"/>
      <c r="O214" s="30"/>
      <c r="P214" s="30"/>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c r="BJ214" s="30"/>
      <c r="BK214" s="30"/>
      <c r="BL214" s="30"/>
      <c r="BM214" s="30"/>
      <c r="BN214" s="30"/>
      <c r="BO214" s="30"/>
      <c r="BP214" s="30"/>
      <c r="BQ214" s="30"/>
      <c r="BR214" s="30"/>
      <c r="BS214" s="30"/>
      <c r="BT214" s="30"/>
      <c r="BU214" s="30"/>
      <c r="BV214" s="30"/>
      <c r="BW214" s="30"/>
      <c r="BX214" s="30"/>
      <c r="BY214" s="30"/>
      <c r="BZ214" s="30"/>
      <c r="CA214" s="30"/>
      <c r="CB214" s="30"/>
      <c r="CC214" s="30"/>
      <c r="CD214" s="30"/>
      <c r="CE214" s="30"/>
      <c r="CF214" s="30"/>
      <c r="CG214" s="30"/>
      <c r="CH214" s="30"/>
      <c r="CI214" s="30"/>
      <c r="CJ214" s="30"/>
      <c r="CK214" s="30"/>
      <c r="CL214" s="30"/>
      <c r="CM214" s="30"/>
      <c r="CN214" s="30"/>
      <c r="CO214" s="30"/>
      <c r="CP214" s="30"/>
      <c r="CQ214" s="30"/>
      <c r="CR214" s="30"/>
      <c r="CS214" s="30"/>
      <c r="CT214" s="30"/>
      <c r="CU214" s="30"/>
      <c r="CV214" s="30"/>
      <c r="CW214" s="30"/>
      <c r="CX214" s="30"/>
      <c r="CY214" s="30"/>
      <c r="CZ214" s="30"/>
      <c r="DA214" s="30"/>
      <c r="DB214" s="30"/>
      <c r="DC214" s="30"/>
      <c r="DD214" s="30"/>
      <c r="DE214" s="30"/>
      <c r="DF214" s="30"/>
      <c r="DG214" s="30"/>
      <c r="DH214" s="30"/>
      <c r="DI214" s="30"/>
      <c r="DJ214" s="30"/>
      <c r="DK214" s="30"/>
      <c r="DL214" s="30"/>
      <c r="DM214" s="30"/>
      <c r="DN214" s="30"/>
      <c r="DO214" s="30"/>
      <c r="DP214" s="30"/>
      <c r="DQ214" s="30"/>
      <c r="DR214" s="30"/>
      <c r="DS214" s="30"/>
      <c r="DT214" s="30"/>
      <c r="DU214" s="30"/>
      <c r="DV214" s="30"/>
      <c r="DW214" s="30"/>
      <c r="DX214" s="30"/>
      <c r="DY214" s="30"/>
      <c r="DZ214" s="30"/>
      <c r="EA214" s="30"/>
      <c r="EB214" s="30"/>
      <c r="EC214" s="30"/>
      <c r="ED214" s="30"/>
      <c r="EE214" s="30"/>
      <c r="EF214" s="30"/>
      <c r="EG214" s="30"/>
      <c r="EH214" s="30"/>
      <c r="EI214" s="30"/>
      <c r="EJ214" s="30"/>
      <c r="EK214" s="30"/>
      <c r="EL214" s="30"/>
      <c r="EM214" s="30"/>
      <c r="EN214" s="30"/>
      <c r="EO214" s="30"/>
      <c r="EP214" s="30"/>
      <c r="EQ214" s="30"/>
      <c r="ER214" s="30"/>
      <c r="ES214" s="30"/>
      <c r="ET214" s="30"/>
      <c r="EU214" s="30"/>
      <c r="EV214" s="30"/>
      <c r="EW214" s="30"/>
      <c r="EX214" s="30"/>
      <c r="EY214" s="30"/>
      <c r="EZ214" s="30"/>
      <c r="FA214" s="30"/>
      <c r="FB214" s="30"/>
      <c r="FC214" s="30"/>
      <c r="FD214" s="30"/>
      <c r="FE214" s="30"/>
      <c r="FF214" s="30"/>
      <c r="FG214" s="30"/>
      <c r="FH214" s="30"/>
      <c r="FI214" s="30"/>
      <c r="FJ214" s="30"/>
      <c r="FK214" s="30"/>
      <c r="FL214" s="30"/>
      <c r="FM214" s="30"/>
      <c r="FN214" s="30"/>
      <c r="FO214" s="30"/>
      <c r="FP214" s="30"/>
      <c r="FQ214" s="30"/>
      <c r="FR214" s="30"/>
      <c r="FS214" s="30"/>
      <c r="FT214" s="30"/>
      <c r="FU214" s="30"/>
      <c r="FV214" s="30"/>
      <c r="FW214" s="30"/>
      <c r="FX214" s="30"/>
      <c r="FY214" s="30"/>
      <c r="FZ214" s="30"/>
      <c r="GA214" s="30"/>
      <c r="GB214" s="30"/>
      <c r="GC214" s="30"/>
      <c r="GD214" s="30"/>
      <c r="GE214" s="30"/>
      <c r="GF214" s="30"/>
      <c r="GG214" s="30"/>
      <c r="GH214" s="30"/>
      <c r="GI214" s="30"/>
      <c r="GJ214" s="30"/>
      <c r="GK214" s="30"/>
      <c r="GL214" s="30"/>
      <c r="GM214" s="30"/>
      <c r="GN214" s="30"/>
      <c r="GO214" s="30"/>
      <c r="GP214" s="30"/>
      <c r="GQ214" s="30"/>
      <c r="GR214" s="30"/>
      <c r="GS214" s="30"/>
      <c r="GT214" s="30"/>
      <c r="GU214" s="30"/>
      <c r="GV214" s="30"/>
      <c r="GW214" s="30"/>
      <c r="GX214" s="30"/>
      <c r="GY214" s="30"/>
      <c r="GZ214" s="30"/>
      <c r="HA214" s="30"/>
      <c r="HB214" s="30"/>
      <c r="HC214" s="30"/>
      <c r="HD214" s="30"/>
      <c r="HE214" s="30"/>
      <c r="HF214" s="30"/>
      <c r="HG214" s="30"/>
      <c r="HH214" s="30"/>
      <c r="HI214" s="30"/>
      <c r="HJ214" s="30"/>
      <c r="HK214" s="30"/>
      <c r="HL214" s="30"/>
      <c r="HM214" s="30"/>
      <c r="HN214" s="30"/>
      <c r="HO214" s="30"/>
      <c r="HP214" s="30"/>
      <c r="HQ214" s="30"/>
      <c r="HR214" s="30"/>
      <c r="HS214" s="30"/>
      <c r="HT214" s="30"/>
      <c r="HU214" s="30"/>
      <c r="HV214" s="30"/>
      <c r="HW214" s="30"/>
      <c r="HX214" s="30"/>
      <c r="HY214" s="30"/>
      <c r="HZ214" s="30"/>
      <c r="IA214" s="30"/>
      <c r="IB214" s="30"/>
      <c r="IC214" s="30"/>
      <c r="ID214" s="30"/>
      <c r="IE214" s="30"/>
      <c r="IF214" s="30"/>
      <c r="IG214" s="30"/>
      <c r="IH214" s="30"/>
      <c r="II214" s="30"/>
      <c r="IJ214" s="30"/>
      <c r="IK214" s="30"/>
      <c r="IL214" s="30"/>
      <c r="IM214" s="30"/>
      <c r="IN214" s="30"/>
      <c r="IO214" s="30"/>
      <c r="IP214" s="30"/>
      <c r="IQ214" s="30"/>
      <c r="IR214" s="30"/>
      <c r="IS214" s="30"/>
      <c r="IT214" s="30"/>
      <c r="IU214" s="30"/>
    </row>
    <row r="215" spans="1:255" ht="15.75">
      <c r="A215" s="30"/>
      <c r="B215" s="2755"/>
      <c r="C215" s="2753"/>
      <c r="D215" s="30"/>
      <c r="E215" s="30"/>
      <c r="F215" s="30"/>
      <c r="G215" s="30"/>
      <c r="H215" s="30"/>
      <c r="I215" s="30"/>
      <c r="J215" s="30"/>
      <c r="K215" s="30"/>
      <c r="L215" s="30"/>
      <c r="M215" s="30"/>
      <c r="N215" s="30"/>
      <c r="O215" s="30"/>
      <c r="P215" s="30"/>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c r="BJ215" s="30"/>
      <c r="BK215" s="30"/>
      <c r="BL215" s="30"/>
      <c r="BM215" s="30"/>
      <c r="BN215" s="30"/>
      <c r="BO215" s="30"/>
      <c r="BP215" s="30"/>
      <c r="BQ215" s="30"/>
      <c r="BR215" s="30"/>
      <c r="BS215" s="30"/>
      <c r="BT215" s="30"/>
      <c r="BU215" s="30"/>
      <c r="BV215" s="30"/>
      <c r="BW215" s="30"/>
      <c r="BX215" s="30"/>
      <c r="BY215" s="30"/>
      <c r="BZ215" s="30"/>
      <c r="CA215" s="30"/>
      <c r="CB215" s="30"/>
      <c r="CC215" s="30"/>
      <c r="CD215" s="30"/>
      <c r="CE215" s="30"/>
      <c r="CF215" s="30"/>
      <c r="CG215" s="30"/>
      <c r="CH215" s="30"/>
      <c r="CI215" s="30"/>
      <c r="CJ215" s="30"/>
      <c r="CK215" s="30"/>
      <c r="CL215" s="30"/>
      <c r="CM215" s="30"/>
      <c r="CN215" s="30"/>
      <c r="CO215" s="30"/>
      <c r="CP215" s="30"/>
      <c r="CQ215" s="30"/>
      <c r="CR215" s="30"/>
      <c r="CS215" s="30"/>
      <c r="CT215" s="30"/>
      <c r="CU215" s="30"/>
      <c r="CV215" s="30"/>
      <c r="CW215" s="30"/>
      <c r="CX215" s="30"/>
      <c r="CY215" s="30"/>
      <c r="CZ215" s="30"/>
      <c r="DA215" s="30"/>
      <c r="DB215" s="30"/>
      <c r="DC215" s="30"/>
      <c r="DD215" s="30"/>
      <c r="DE215" s="30"/>
      <c r="DF215" s="30"/>
      <c r="DG215" s="30"/>
      <c r="DH215" s="30"/>
      <c r="DI215" s="30"/>
      <c r="DJ215" s="30"/>
      <c r="DK215" s="30"/>
      <c r="DL215" s="30"/>
      <c r="DM215" s="30"/>
      <c r="DN215" s="30"/>
      <c r="DO215" s="30"/>
      <c r="DP215" s="30"/>
      <c r="DQ215" s="30"/>
      <c r="DR215" s="30"/>
      <c r="DS215" s="30"/>
      <c r="DT215" s="30"/>
      <c r="DU215" s="30"/>
      <c r="DV215" s="30"/>
      <c r="DW215" s="30"/>
      <c r="DX215" s="30"/>
      <c r="DY215" s="30"/>
      <c r="DZ215" s="30"/>
      <c r="EA215" s="30"/>
      <c r="EB215" s="30"/>
      <c r="EC215" s="30"/>
      <c r="ED215" s="30"/>
      <c r="EE215" s="30"/>
      <c r="EF215" s="30"/>
      <c r="EG215" s="30"/>
      <c r="EH215" s="30"/>
      <c r="EI215" s="30"/>
      <c r="EJ215" s="30"/>
      <c r="EK215" s="30"/>
      <c r="EL215" s="30"/>
      <c r="EM215" s="30"/>
      <c r="EN215" s="30"/>
      <c r="EO215" s="30"/>
      <c r="EP215" s="30"/>
      <c r="EQ215" s="30"/>
      <c r="ER215" s="30"/>
      <c r="ES215" s="30"/>
      <c r="ET215" s="30"/>
      <c r="EU215" s="30"/>
      <c r="EV215" s="30"/>
      <c r="EW215" s="30"/>
      <c r="EX215" s="30"/>
      <c r="EY215" s="30"/>
      <c r="EZ215" s="30"/>
      <c r="FA215" s="30"/>
      <c r="FB215" s="30"/>
      <c r="FC215" s="30"/>
      <c r="FD215" s="30"/>
      <c r="FE215" s="30"/>
      <c r="FF215" s="30"/>
      <c r="FG215" s="30"/>
      <c r="FH215" s="30"/>
      <c r="FI215" s="30"/>
      <c r="FJ215" s="30"/>
      <c r="FK215" s="30"/>
      <c r="FL215" s="30"/>
      <c r="FM215" s="30"/>
      <c r="FN215" s="30"/>
      <c r="FO215" s="30"/>
      <c r="FP215" s="30"/>
      <c r="FQ215" s="30"/>
      <c r="FR215" s="30"/>
      <c r="FS215" s="30"/>
      <c r="FT215" s="30"/>
      <c r="FU215" s="30"/>
      <c r="FV215" s="30"/>
      <c r="FW215" s="30"/>
      <c r="FX215" s="30"/>
      <c r="FY215" s="30"/>
      <c r="FZ215" s="30"/>
      <c r="GA215" s="30"/>
      <c r="GB215" s="30"/>
      <c r="GC215" s="30"/>
      <c r="GD215" s="30"/>
      <c r="GE215" s="30"/>
      <c r="GF215" s="30"/>
      <c r="GG215" s="30"/>
      <c r="GH215" s="30"/>
      <c r="GI215" s="30"/>
      <c r="GJ215" s="30"/>
      <c r="GK215" s="30"/>
      <c r="GL215" s="30"/>
      <c r="GM215" s="30"/>
      <c r="GN215" s="30"/>
      <c r="GO215" s="30"/>
      <c r="GP215" s="30"/>
      <c r="GQ215" s="30"/>
      <c r="GR215" s="30"/>
      <c r="GS215" s="30"/>
      <c r="GT215" s="30"/>
      <c r="GU215" s="30"/>
      <c r="GV215" s="30"/>
      <c r="GW215" s="30"/>
      <c r="GX215" s="30"/>
      <c r="GY215" s="30"/>
      <c r="GZ215" s="30"/>
      <c r="HA215" s="30"/>
      <c r="HB215" s="30"/>
      <c r="HC215" s="30"/>
      <c r="HD215" s="30"/>
      <c r="HE215" s="30"/>
      <c r="HF215" s="30"/>
      <c r="HG215" s="30"/>
      <c r="HH215" s="30"/>
      <c r="HI215" s="30"/>
      <c r="HJ215" s="30"/>
      <c r="HK215" s="30"/>
      <c r="HL215" s="30"/>
      <c r="HM215" s="30"/>
      <c r="HN215" s="30"/>
      <c r="HO215" s="30"/>
      <c r="HP215" s="30"/>
      <c r="HQ215" s="30"/>
      <c r="HR215" s="30"/>
      <c r="HS215" s="30"/>
      <c r="HT215" s="30"/>
      <c r="HU215" s="30"/>
      <c r="HV215" s="30"/>
      <c r="HW215" s="30"/>
      <c r="HX215" s="30"/>
      <c r="HY215" s="30"/>
      <c r="HZ215" s="30"/>
      <c r="IA215" s="30"/>
      <c r="IB215" s="30"/>
      <c r="IC215" s="30"/>
      <c r="ID215" s="30"/>
      <c r="IE215" s="30"/>
      <c r="IF215" s="30"/>
      <c r="IG215" s="30"/>
      <c r="IH215" s="30"/>
      <c r="II215" s="30"/>
      <c r="IJ215" s="30"/>
      <c r="IK215" s="30"/>
      <c r="IL215" s="30"/>
      <c r="IM215" s="30"/>
      <c r="IN215" s="30"/>
      <c r="IO215" s="30"/>
      <c r="IP215" s="30"/>
      <c r="IQ215" s="30"/>
      <c r="IR215" s="30"/>
      <c r="IS215" s="30"/>
      <c r="IT215" s="30"/>
      <c r="IU215" s="30"/>
    </row>
    <row r="216" spans="1:255">
      <c r="A216" s="30" t="s">
        <v>1078</v>
      </c>
      <c r="B216" s="2751" t="s">
        <v>1079</v>
      </c>
      <c r="C216" s="2753">
        <v>0</v>
      </c>
      <c r="D216" s="30"/>
      <c r="E216" s="30"/>
      <c r="F216" s="30"/>
      <c r="G216" s="30"/>
      <c r="H216" s="30"/>
      <c r="I216" s="30"/>
      <c r="J216" s="30"/>
      <c r="K216" s="30"/>
      <c r="L216" s="30"/>
      <c r="M216" s="30"/>
      <c r="N216" s="30"/>
      <c r="O216" s="30"/>
      <c r="P216" s="30"/>
      <c r="Q216" s="30"/>
      <c r="R216" s="30"/>
      <c r="S216" s="30"/>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c r="BJ216" s="30"/>
      <c r="BK216" s="30"/>
      <c r="BL216" s="30"/>
      <c r="BM216" s="30"/>
      <c r="BN216" s="30"/>
      <c r="BO216" s="30"/>
      <c r="BP216" s="30"/>
      <c r="BQ216" s="30"/>
      <c r="BR216" s="30"/>
      <c r="BS216" s="30"/>
      <c r="BT216" s="30"/>
      <c r="BU216" s="30"/>
      <c r="BV216" s="30"/>
      <c r="BW216" s="30"/>
      <c r="BX216" s="30"/>
      <c r="BY216" s="30"/>
      <c r="BZ216" s="30"/>
      <c r="CA216" s="30"/>
      <c r="CB216" s="30"/>
      <c r="CC216" s="30"/>
      <c r="CD216" s="30"/>
      <c r="CE216" s="30"/>
      <c r="CF216" s="30"/>
      <c r="CG216" s="30"/>
      <c r="CH216" s="30"/>
      <c r="CI216" s="30"/>
      <c r="CJ216" s="30"/>
      <c r="CK216" s="30"/>
      <c r="CL216" s="30"/>
      <c r="CM216" s="30"/>
      <c r="CN216" s="30"/>
      <c r="CO216" s="30"/>
      <c r="CP216" s="30"/>
      <c r="CQ216" s="30"/>
      <c r="CR216" s="30"/>
      <c r="CS216" s="30"/>
      <c r="CT216" s="30"/>
      <c r="CU216" s="30"/>
      <c r="CV216" s="30"/>
      <c r="CW216" s="30"/>
      <c r="CX216" s="30"/>
      <c r="CY216" s="30"/>
      <c r="CZ216" s="30"/>
      <c r="DA216" s="30"/>
      <c r="DB216" s="30"/>
      <c r="DC216" s="30"/>
      <c r="DD216" s="30"/>
      <c r="DE216" s="30"/>
      <c r="DF216" s="30"/>
      <c r="DG216" s="30"/>
      <c r="DH216" s="30"/>
      <c r="DI216" s="30"/>
      <c r="DJ216" s="30"/>
      <c r="DK216" s="30"/>
      <c r="DL216" s="30"/>
      <c r="DM216" s="30"/>
      <c r="DN216" s="30"/>
      <c r="DO216" s="30"/>
      <c r="DP216" s="30"/>
      <c r="DQ216" s="30"/>
      <c r="DR216" s="30"/>
      <c r="DS216" s="30"/>
      <c r="DT216" s="30"/>
      <c r="DU216" s="30"/>
      <c r="DV216" s="30"/>
      <c r="DW216" s="30"/>
      <c r="DX216" s="30"/>
      <c r="DY216" s="30"/>
      <c r="DZ216" s="30"/>
      <c r="EA216" s="30"/>
      <c r="EB216" s="30"/>
      <c r="EC216" s="30"/>
      <c r="ED216" s="30"/>
      <c r="EE216" s="30"/>
      <c r="EF216" s="30"/>
      <c r="EG216" s="30"/>
      <c r="EH216" s="30"/>
      <c r="EI216" s="30"/>
      <c r="EJ216" s="30"/>
      <c r="EK216" s="30"/>
      <c r="EL216" s="30"/>
      <c r="EM216" s="30"/>
      <c r="EN216" s="30"/>
      <c r="EO216" s="30"/>
      <c r="EP216" s="30"/>
      <c r="EQ216" s="30"/>
      <c r="ER216" s="30"/>
      <c r="ES216" s="30"/>
      <c r="ET216" s="30"/>
      <c r="EU216" s="30"/>
      <c r="EV216" s="30"/>
      <c r="EW216" s="30"/>
      <c r="EX216" s="30"/>
      <c r="EY216" s="30"/>
      <c r="EZ216" s="30"/>
      <c r="FA216" s="30"/>
      <c r="FB216" s="30"/>
      <c r="FC216" s="30"/>
      <c r="FD216" s="30"/>
      <c r="FE216" s="30"/>
      <c r="FF216" s="30"/>
      <c r="FG216" s="30"/>
      <c r="FH216" s="30"/>
      <c r="FI216" s="30"/>
      <c r="FJ216" s="30"/>
      <c r="FK216" s="30"/>
      <c r="FL216" s="30"/>
      <c r="FM216" s="30"/>
      <c r="FN216" s="30"/>
      <c r="FO216" s="30"/>
      <c r="FP216" s="30"/>
      <c r="FQ216" s="30"/>
      <c r="FR216" s="30"/>
      <c r="FS216" s="30"/>
      <c r="FT216" s="30"/>
      <c r="FU216" s="30"/>
      <c r="FV216" s="30"/>
      <c r="FW216" s="30"/>
      <c r="FX216" s="30"/>
      <c r="FY216" s="30"/>
      <c r="FZ216" s="30"/>
      <c r="GA216" s="30"/>
      <c r="GB216" s="30"/>
      <c r="GC216" s="30"/>
      <c r="GD216" s="30"/>
      <c r="GE216" s="30"/>
      <c r="GF216" s="30"/>
      <c r="GG216" s="30"/>
      <c r="GH216" s="30"/>
      <c r="GI216" s="30"/>
      <c r="GJ216" s="30"/>
      <c r="GK216" s="30"/>
      <c r="GL216" s="30"/>
      <c r="GM216" s="30"/>
      <c r="GN216" s="30"/>
      <c r="GO216" s="30"/>
      <c r="GP216" s="30"/>
      <c r="GQ216" s="30"/>
      <c r="GR216" s="30"/>
      <c r="GS216" s="30"/>
      <c r="GT216" s="30"/>
      <c r="GU216" s="30"/>
      <c r="GV216" s="30"/>
      <c r="GW216" s="30"/>
      <c r="GX216" s="30"/>
      <c r="GY216" s="30"/>
      <c r="GZ216" s="30"/>
      <c r="HA216" s="30"/>
      <c r="HB216" s="30"/>
      <c r="HC216" s="30"/>
      <c r="HD216" s="30"/>
      <c r="HE216" s="30"/>
      <c r="HF216" s="30"/>
      <c r="HG216" s="30"/>
      <c r="HH216" s="30"/>
      <c r="HI216" s="30"/>
      <c r="HJ216" s="30"/>
      <c r="HK216" s="30"/>
      <c r="HL216" s="30"/>
      <c r="HM216" s="30"/>
      <c r="HN216" s="30"/>
      <c r="HO216" s="30"/>
      <c r="HP216" s="30"/>
      <c r="HQ216" s="30"/>
      <c r="HR216" s="30"/>
      <c r="HS216" s="30"/>
      <c r="HT216" s="30"/>
      <c r="HU216" s="30"/>
      <c r="HV216" s="30"/>
      <c r="HW216" s="30"/>
      <c r="HX216" s="30"/>
      <c r="HY216" s="30"/>
      <c r="HZ216" s="30"/>
      <c r="IA216" s="30"/>
      <c r="IB216" s="30"/>
      <c r="IC216" s="30"/>
      <c r="ID216" s="30"/>
      <c r="IE216" s="30"/>
      <c r="IF216" s="30"/>
      <c r="IG216" s="30"/>
      <c r="IH216" s="30"/>
      <c r="II216" s="30"/>
      <c r="IJ216" s="30"/>
      <c r="IK216" s="30"/>
      <c r="IL216" s="30"/>
      <c r="IM216" s="30"/>
      <c r="IN216" s="30"/>
      <c r="IO216" s="30"/>
      <c r="IP216" s="30"/>
      <c r="IQ216" s="30"/>
      <c r="IR216" s="30"/>
      <c r="IS216" s="30"/>
      <c r="IT216" s="30"/>
      <c r="IU216" s="30"/>
    </row>
    <row r="217" spans="1:255">
      <c r="A217" s="30" t="s">
        <v>1219</v>
      </c>
      <c r="B217" s="2751" t="s">
        <v>1080</v>
      </c>
      <c r="C217" s="2753">
        <f>'94'!D48</f>
        <v>93518.64</v>
      </c>
      <c r="D217" s="30"/>
      <c r="E217" s="30"/>
      <c r="F217" s="30"/>
      <c r="G217" s="30"/>
      <c r="H217" s="30"/>
      <c r="I217" s="30"/>
      <c r="J217" s="30"/>
      <c r="K217" s="30"/>
      <c r="L217" s="30"/>
      <c r="M217" s="30"/>
      <c r="N217" s="30"/>
      <c r="O217" s="30"/>
      <c r="P217" s="30"/>
      <c r="Q217" s="30"/>
      <c r="R217" s="30"/>
      <c r="S217" s="30"/>
      <c r="T217" s="30"/>
      <c r="U217" s="30"/>
      <c r="V217" s="30"/>
      <c r="W217" s="30"/>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c r="BJ217" s="30"/>
      <c r="BK217" s="30"/>
      <c r="BL217" s="30"/>
      <c r="BM217" s="30"/>
      <c r="BN217" s="30"/>
      <c r="BO217" s="30"/>
      <c r="BP217" s="30"/>
      <c r="BQ217" s="30"/>
      <c r="BR217" s="30"/>
      <c r="BS217" s="30"/>
      <c r="BT217" s="30"/>
      <c r="BU217" s="30"/>
      <c r="BV217" s="30"/>
      <c r="BW217" s="30"/>
      <c r="BX217" s="30"/>
      <c r="BY217" s="30"/>
      <c r="BZ217" s="30"/>
      <c r="CA217" s="30"/>
      <c r="CB217" s="30"/>
      <c r="CC217" s="30"/>
      <c r="CD217" s="30"/>
      <c r="CE217" s="30"/>
      <c r="CF217" s="30"/>
      <c r="CG217" s="30"/>
      <c r="CH217" s="30"/>
      <c r="CI217" s="30"/>
      <c r="CJ217" s="30"/>
      <c r="CK217" s="30"/>
      <c r="CL217" s="30"/>
      <c r="CM217" s="30"/>
      <c r="CN217" s="30"/>
      <c r="CO217" s="30"/>
      <c r="CP217" s="30"/>
      <c r="CQ217" s="30"/>
      <c r="CR217" s="30"/>
      <c r="CS217" s="30"/>
      <c r="CT217" s="30"/>
      <c r="CU217" s="30"/>
      <c r="CV217" s="30"/>
      <c r="CW217" s="30"/>
      <c r="CX217" s="30"/>
      <c r="CY217" s="30"/>
      <c r="CZ217" s="30"/>
      <c r="DA217" s="30"/>
      <c r="DB217" s="30"/>
      <c r="DC217" s="30"/>
      <c r="DD217" s="30"/>
      <c r="DE217" s="30"/>
      <c r="DF217" s="30"/>
      <c r="DG217" s="30"/>
      <c r="DH217" s="30"/>
      <c r="DI217" s="30"/>
      <c r="DJ217" s="30"/>
      <c r="DK217" s="30"/>
      <c r="DL217" s="30"/>
      <c r="DM217" s="30"/>
      <c r="DN217" s="30"/>
      <c r="DO217" s="30"/>
      <c r="DP217" s="30"/>
      <c r="DQ217" s="30"/>
      <c r="DR217" s="30"/>
      <c r="DS217" s="30"/>
      <c r="DT217" s="30"/>
      <c r="DU217" s="30"/>
      <c r="DV217" s="30"/>
      <c r="DW217" s="30"/>
      <c r="DX217" s="30"/>
      <c r="DY217" s="30"/>
      <c r="DZ217" s="30"/>
      <c r="EA217" s="30"/>
      <c r="EB217" s="30"/>
      <c r="EC217" s="30"/>
      <c r="ED217" s="30"/>
      <c r="EE217" s="30"/>
      <c r="EF217" s="30"/>
      <c r="EG217" s="30"/>
      <c r="EH217" s="30"/>
      <c r="EI217" s="30"/>
      <c r="EJ217" s="30"/>
      <c r="EK217" s="30"/>
      <c r="EL217" s="30"/>
      <c r="EM217" s="30"/>
      <c r="EN217" s="30"/>
      <c r="EO217" s="30"/>
      <c r="EP217" s="30"/>
      <c r="EQ217" s="30"/>
      <c r="ER217" s="30"/>
      <c r="ES217" s="30"/>
      <c r="ET217" s="30"/>
      <c r="EU217" s="30"/>
      <c r="EV217" s="30"/>
      <c r="EW217" s="30"/>
      <c r="EX217" s="30"/>
      <c r="EY217" s="30"/>
      <c r="EZ217" s="30"/>
      <c r="FA217" s="30"/>
      <c r="FB217" s="30"/>
      <c r="FC217" s="30"/>
      <c r="FD217" s="30"/>
      <c r="FE217" s="30"/>
      <c r="FF217" s="30"/>
      <c r="FG217" s="30"/>
      <c r="FH217" s="30"/>
      <c r="FI217" s="30"/>
      <c r="FJ217" s="30"/>
      <c r="FK217" s="30"/>
      <c r="FL217" s="30"/>
      <c r="FM217" s="30"/>
      <c r="FN217" s="30"/>
      <c r="FO217" s="30"/>
      <c r="FP217" s="30"/>
      <c r="FQ217" s="30"/>
      <c r="FR217" s="30"/>
      <c r="FS217" s="30"/>
      <c r="FT217" s="30"/>
      <c r="FU217" s="30"/>
      <c r="FV217" s="30"/>
      <c r="FW217" s="30"/>
      <c r="FX217" s="30"/>
      <c r="FY217" s="30"/>
      <c r="FZ217" s="30"/>
      <c r="GA217" s="30"/>
      <c r="GB217" s="30"/>
      <c r="GC217" s="30"/>
      <c r="GD217" s="30"/>
      <c r="GE217" s="30"/>
      <c r="GF217" s="30"/>
      <c r="GG217" s="30"/>
      <c r="GH217" s="30"/>
      <c r="GI217" s="30"/>
      <c r="GJ217" s="30"/>
      <c r="GK217" s="30"/>
      <c r="GL217" s="30"/>
      <c r="GM217" s="30"/>
      <c r="GN217" s="30"/>
      <c r="GO217" s="30"/>
      <c r="GP217" s="30"/>
      <c r="GQ217" s="30"/>
      <c r="GR217" s="30"/>
      <c r="GS217" s="30"/>
      <c r="GT217" s="30"/>
      <c r="GU217" s="30"/>
      <c r="GV217" s="30"/>
      <c r="GW217" s="30"/>
      <c r="GX217" s="30"/>
      <c r="GY217" s="30"/>
      <c r="GZ217" s="30"/>
      <c r="HA217" s="30"/>
      <c r="HB217" s="30"/>
      <c r="HC217" s="30"/>
      <c r="HD217" s="30"/>
      <c r="HE217" s="30"/>
      <c r="HF217" s="30"/>
      <c r="HG217" s="30"/>
      <c r="HH217" s="30"/>
      <c r="HI217" s="30"/>
      <c r="HJ217" s="30"/>
      <c r="HK217" s="30"/>
      <c r="HL217" s="30"/>
      <c r="HM217" s="30"/>
      <c r="HN217" s="30"/>
      <c r="HO217" s="30"/>
      <c r="HP217" s="30"/>
      <c r="HQ217" s="30"/>
      <c r="HR217" s="30"/>
      <c r="HS217" s="30"/>
      <c r="HT217" s="30"/>
      <c r="HU217" s="30"/>
      <c r="HV217" s="30"/>
      <c r="HW217" s="30"/>
      <c r="HX217" s="30"/>
      <c r="HY217" s="30"/>
      <c r="HZ217" s="30"/>
      <c r="IA217" s="30"/>
      <c r="IB217" s="30"/>
      <c r="IC217" s="30"/>
      <c r="ID217" s="30"/>
      <c r="IE217" s="30"/>
      <c r="IF217" s="30"/>
      <c r="IG217" s="30"/>
      <c r="IH217" s="30"/>
      <c r="II217" s="30"/>
      <c r="IJ217" s="30"/>
      <c r="IK217" s="30"/>
      <c r="IL217" s="30"/>
      <c r="IM217" s="30"/>
      <c r="IN217" s="30"/>
      <c r="IO217" s="30"/>
      <c r="IP217" s="30"/>
      <c r="IQ217" s="30"/>
      <c r="IR217" s="30"/>
      <c r="IS217" s="30"/>
      <c r="IT217" s="30"/>
      <c r="IU217" s="30"/>
    </row>
    <row r="218" spans="1:255">
      <c r="A218" s="30" t="s">
        <v>1220</v>
      </c>
      <c r="B218" s="2751" t="s">
        <v>1081</v>
      </c>
      <c r="C218" s="2753">
        <f>'94'!D52</f>
        <v>131997182.27000001</v>
      </c>
      <c r="D218" s="30"/>
      <c r="E218" s="30"/>
      <c r="F218" s="30"/>
      <c r="G218" s="30"/>
      <c r="H218" s="30"/>
      <c r="I218" s="30"/>
      <c r="J218" s="30"/>
      <c r="K218" s="30"/>
      <c r="L218" s="30"/>
      <c r="M218" s="30"/>
      <c r="N218" s="30"/>
      <c r="O218" s="30"/>
      <c r="P218" s="30"/>
      <c r="Q218" s="30"/>
      <c r="R218" s="30"/>
      <c r="S218" s="30"/>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c r="BJ218" s="30"/>
      <c r="BK218" s="30"/>
      <c r="BL218" s="30"/>
      <c r="BM218" s="30"/>
      <c r="BN218" s="30"/>
      <c r="BO218" s="30"/>
      <c r="BP218" s="30"/>
      <c r="BQ218" s="30"/>
      <c r="BR218" s="30"/>
      <c r="BS218" s="30"/>
      <c r="BT218" s="30"/>
      <c r="BU218" s="30"/>
      <c r="BV218" s="30"/>
      <c r="BW218" s="30"/>
      <c r="BX218" s="30"/>
      <c r="BY218" s="30"/>
      <c r="BZ218" s="30"/>
      <c r="CA218" s="30"/>
      <c r="CB218" s="30"/>
      <c r="CC218" s="30"/>
      <c r="CD218" s="30"/>
      <c r="CE218" s="30"/>
      <c r="CF218" s="30"/>
      <c r="CG218" s="30"/>
      <c r="CH218" s="30"/>
      <c r="CI218" s="30"/>
      <c r="CJ218" s="30"/>
      <c r="CK218" s="30"/>
      <c r="CL218" s="30"/>
      <c r="CM218" s="30"/>
      <c r="CN218" s="30"/>
      <c r="CO218" s="30"/>
      <c r="CP218" s="30"/>
      <c r="CQ218" s="30"/>
      <c r="CR218" s="30"/>
      <c r="CS218" s="30"/>
      <c r="CT218" s="30"/>
      <c r="CU218" s="30"/>
      <c r="CV218" s="30"/>
      <c r="CW218" s="30"/>
      <c r="CX218" s="30"/>
      <c r="CY218" s="30"/>
      <c r="CZ218" s="30"/>
      <c r="DA218" s="30"/>
      <c r="DB218" s="30"/>
      <c r="DC218" s="30"/>
      <c r="DD218" s="30"/>
      <c r="DE218" s="30"/>
      <c r="DF218" s="30"/>
      <c r="DG218" s="30"/>
      <c r="DH218" s="30"/>
      <c r="DI218" s="30"/>
      <c r="DJ218" s="30"/>
      <c r="DK218" s="30"/>
      <c r="DL218" s="30"/>
      <c r="DM218" s="30"/>
      <c r="DN218" s="30"/>
      <c r="DO218" s="30"/>
      <c r="DP218" s="30"/>
      <c r="DQ218" s="30"/>
      <c r="DR218" s="30"/>
      <c r="DS218" s="30"/>
      <c r="DT218" s="30"/>
      <c r="DU218" s="30"/>
      <c r="DV218" s="30"/>
      <c r="DW218" s="30"/>
      <c r="DX218" s="30"/>
      <c r="DY218" s="30"/>
      <c r="DZ218" s="30"/>
      <c r="EA218" s="30"/>
      <c r="EB218" s="30"/>
      <c r="EC218" s="30"/>
      <c r="ED218" s="30"/>
      <c r="EE218" s="30"/>
      <c r="EF218" s="30"/>
      <c r="EG218" s="30"/>
      <c r="EH218" s="30"/>
      <c r="EI218" s="30"/>
      <c r="EJ218" s="30"/>
      <c r="EK218" s="30"/>
      <c r="EL218" s="30"/>
      <c r="EM218" s="30"/>
      <c r="EN218" s="30"/>
      <c r="EO218" s="30"/>
      <c r="EP218" s="30"/>
      <c r="EQ218" s="30"/>
      <c r="ER218" s="30"/>
      <c r="ES218" s="30"/>
      <c r="ET218" s="30"/>
      <c r="EU218" s="30"/>
      <c r="EV218" s="30"/>
      <c r="EW218" s="30"/>
      <c r="EX218" s="30"/>
      <c r="EY218" s="30"/>
      <c r="EZ218" s="30"/>
      <c r="FA218" s="30"/>
      <c r="FB218" s="30"/>
      <c r="FC218" s="30"/>
      <c r="FD218" s="30"/>
      <c r="FE218" s="30"/>
      <c r="FF218" s="30"/>
      <c r="FG218" s="30"/>
      <c r="FH218" s="30"/>
      <c r="FI218" s="30"/>
      <c r="FJ218" s="30"/>
      <c r="FK218" s="30"/>
      <c r="FL218" s="30"/>
      <c r="FM218" s="30"/>
      <c r="FN218" s="30"/>
      <c r="FO218" s="30"/>
      <c r="FP218" s="30"/>
      <c r="FQ218" s="30"/>
      <c r="FR218" s="30"/>
      <c r="FS218" s="30"/>
      <c r="FT218" s="30"/>
      <c r="FU218" s="30"/>
      <c r="FV218" s="30"/>
      <c r="FW218" s="30"/>
      <c r="FX218" s="30"/>
      <c r="FY218" s="30"/>
      <c r="FZ218" s="30"/>
      <c r="GA218" s="30"/>
      <c r="GB218" s="30"/>
      <c r="GC218" s="30"/>
      <c r="GD218" s="30"/>
      <c r="GE218" s="30"/>
      <c r="GF218" s="30"/>
      <c r="GG218" s="30"/>
      <c r="GH218" s="30"/>
      <c r="GI218" s="30"/>
      <c r="GJ218" s="30"/>
      <c r="GK218" s="30"/>
      <c r="GL218" s="30"/>
      <c r="GM218" s="30"/>
      <c r="GN218" s="30"/>
      <c r="GO218" s="30"/>
      <c r="GP218" s="30"/>
      <c r="GQ218" s="30"/>
      <c r="GR218" s="30"/>
      <c r="GS218" s="30"/>
      <c r="GT218" s="30"/>
      <c r="GU218" s="30"/>
      <c r="GV218" s="30"/>
      <c r="GW218" s="30"/>
      <c r="GX218" s="30"/>
      <c r="GY218" s="30"/>
      <c r="GZ218" s="30"/>
      <c r="HA218" s="30"/>
      <c r="HB218" s="30"/>
      <c r="HC218" s="30"/>
      <c r="HD218" s="30"/>
      <c r="HE218" s="30"/>
      <c r="HF218" s="30"/>
      <c r="HG218" s="30"/>
      <c r="HH218" s="30"/>
      <c r="HI218" s="30"/>
      <c r="HJ218" s="30"/>
      <c r="HK218" s="30"/>
      <c r="HL218" s="30"/>
      <c r="HM218" s="30"/>
      <c r="HN218" s="30"/>
      <c r="HO218" s="30"/>
      <c r="HP218" s="30"/>
      <c r="HQ218" s="30"/>
      <c r="HR218" s="30"/>
      <c r="HS218" s="30"/>
      <c r="HT218" s="30"/>
      <c r="HU218" s="30"/>
      <c r="HV218" s="30"/>
      <c r="HW218" s="30"/>
      <c r="HX218" s="30"/>
      <c r="HY218" s="30"/>
      <c r="HZ218" s="30"/>
      <c r="IA218" s="30"/>
      <c r="IB218" s="30"/>
      <c r="IC218" s="30"/>
      <c r="ID218" s="30"/>
      <c r="IE218" s="30"/>
      <c r="IF218" s="30"/>
      <c r="IG218" s="30"/>
      <c r="IH218" s="30"/>
      <c r="II218" s="30"/>
      <c r="IJ218" s="30"/>
      <c r="IK218" s="30"/>
      <c r="IL218" s="30"/>
      <c r="IM218" s="30"/>
      <c r="IN218" s="30"/>
      <c r="IO218" s="30"/>
      <c r="IP218" s="30"/>
      <c r="IQ218" s="30"/>
      <c r="IR218" s="30"/>
      <c r="IS218" s="30"/>
      <c r="IT218" s="30"/>
      <c r="IU218" s="30"/>
    </row>
    <row r="219" spans="1:255">
      <c r="A219" s="30" t="s">
        <v>1221</v>
      </c>
      <c r="B219" s="2751" t="s">
        <v>1082</v>
      </c>
      <c r="C219" s="2753">
        <f>'94'!D55</f>
        <v>0</v>
      </c>
      <c r="D219" s="30"/>
      <c r="E219" s="30"/>
      <c r="F219" s="30"/>
      <c r="G219" s="30"/>
      <c r="H219" s="30"/>
      <c r="I219" s="30"/>
      <c r="J219" s="30"/>
      <c r="K219" s="30"/>
      <c r="L219" s="30"/>
      <c r="M219" s="30"/>
      <c r="N219" s="30"/>
      <c r="O219" s="30"/>
      <c r="P219" s="30"/>
      <c r="Q219" s="30"/>
      <c r="R219" s="30"/>
      <c r="S219" s="30"/>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c r="BJ219" s="30"/>
      <c r="BK219" s="30"/>
      <c r="BL219" s="30"/>
      <c r="BM219" s="30"/>
      <c r="BN219" s="30"/>
      <c r="BO219" s="30"/>
      <c r="BP219" s="30"/>
      <c r="BQ219" s="30"/>
      <c r="BR219" s="30"/>
      <c r="BS219" s="30"/>
      <c r="BT219" s="30"/>
      <c r="BU219" s="30"/>
      <c r="BV219" s="30"/>
      <c r="BW219" s="30"/>
      <c r="BX219" s="30"/>
      <c r="BY219" s="30"/>
      <c r="BZ219" s="30"/>
      <c r="CA219" s="30"/>
      <c r="CB219" s="30"/>
      <c r="CC219" s="30"/>
      <c r="CD219" s="30"/>
      <c r="CE219" s="30"/>
      <c r="CF219" s="30"/>
      <c r="CG219" s="30"/>
      <c r="CH219" s="30"/>
      <c r="CI219" s="30"/>
      <c r="CJ219" s="30"/>
      <c r="CK219" s="30"/>
      <c r="CL219" s="30"/>
      <c r="CM219" s="30"/>
      <c r="CN219" s="30"/>
      <c r="CO219" s="30"/>
      <c r="CP219" s="30"/>
      <c r="CQ219" s="30"/>
      <c r="CR219" s="30"/>
      <c r="CS219" s="30"/>
      <c r="CT219" s="30"/>
      <c r="CU219" s="30"/>
      <c r="CV219" s="30"/>
      <c r="CW219" s="30"/>
      <c r="CX219" s="30"/>
      <c r="CY219" s="30"/>
      <c r="CZ219" s="30"/>
      <c r="DA219" s="30"/>
      <c r="DB219" s="30"/>
      <c r="DC219" s="30"/>
      <c r="DD219" s="30"/>
      <c r="DE219" s="30"/>
      <c r="DF219" s="30"/>
      <c r="DG219" s="30"/>
      <c r="DH219" s="30"/>
      <c r="DI219" s="30"/>
      <c r="DJ219" s="30"/>
      <c r="DK219" s="30"/>
      <c r="DL219" s="30"/>
      <c r="DM219" s="30"/>
      <c r="DN219" s="30"/>
      <c r="DO219" s="30"/>
      <c r="DP219" s="30"/>
      <c r="DQ219" s="30"/>
      <c r="DR219" s="30"/>
      <c r="DS219" s="30"/>
      <c r="DT219" s="30"/>
      <c r="DU219" s="30"/>
      <c r="DV219" s="30"/>
      <c r="DW219" s="30"/>
      <c r="DX219" s="30"/>
      <c r="DY219" s="30"/>
      <c r="DZ219" s="30"/>
      <c r="EA219" s="30"/>
      <c r="EB219" s="30"/>
      <c r="EC219" s="30"/>
      <c r="ED219" s="30"/>
      <c r="EE219" s="30"/>
      <c r="EF219" s="30"/>
      <c r="EG219" s="30"/>
      <c r="EH219" s="30"/>
      <c r="EI219" s="30"/>
      <c r="EJ219" s="30"/>
      <c r="EK219" s="30"/>
      <c r="EL219" s="30"/>
      <c r="EM219" s="30"/>
      <c r="EN219" s="30"/>
      <c r="EO219" s="30"/>
      <c r="EP219" s="30"/>
      <c r="EQ219" s="30"/>
      <c r="ER219" s="30"/>
      <c r="ES219" s="30"/>
      <c r="ET219" s="30"/>
      <c r="EU219" s="30"/>
      <c r="EV219" s="30"/>
      <c r="EW219" s="30"/>
      <c r="EX219" s="30"/>
      <c r="EY219" s="30"/>
      <c r="EZ219" s="30"/>
      <c r="FA219" s="30"/>
      <c r="FB219" s="30"/>
      <c r="FC219" s="30"/>
      <c r="FD219" s="30"/>
      <c r="FE219" s="30"/>
      <c r="FF219" s="30"/>
      <c r="FG219" s="30"/>
      <c r="FH219" s="30"/>
      <c r="FI219" s="30"/>
      <c r="FJ219" s="30"/>
      <c r="FK219" s="30"/>
      <c r="FL219" s="30"/>
      <c r="FM219" s="30"/>
      <c r="FN219" s="30"/>
      <c r="FO219" s="30"/>
      <c r="FP219" s="30"/>
      <c r="FQ219" s="30"/>
      <c r="FR219" s="30"/>
      <c r="FS219" s="30"/>
      <c r="FT219" s="30"/>
      <c r="FU219" s="30"/>
      <c r="FV219" s="30"/>
      <c r="FW219" s="30"/>
      <c r="FX219" s="30"/>
      <c r="FY219" s="30"/>
      <c r="FZ219" s="30"/>
      <c r="GA219" s="30"/>
      <c r="GB219" s="30"/>
      <c r="GC219" s="30"/>
      <c r="GD219" s="30"/>
      <c r="GE219" s="30"/>
      <c r="GF219" s="30"/>
      <c r="GG219" s="30"/>
      <c r="GH219" s="30"/>
      <c r="GI219" s="30"/>
      <c r="GJ219" s="30"/>
      <c r="GK219" s="30"/>
      <c r="GL219" s="30"/>
      <c r="GM219" s="30"/>
      <c r="GN219" s="30"/>
      <c r="GO219" s="30"/>
      <c r="GP219" s="30"/>
      <c r="GQ219" s="30"/>
      <c r="GR219" s="30"/>
      <c r="GS219" s="30"/>
      <c r="GT219" s="30"/>
      <c r="GU219" s="30"/>
      <c r="GV219" s="30"/>
      <c r="GW219" s="30"/>
      <c r="GX219" s="30"/>
      <c r="GY219" s="30"/>
      <c r="GZ219" s="30"/>
      <c r="HA219" s="30"/>
      <c r="HB219" s="30"/>
      <c r="HC219" s="30"/>
      <c r="HD219" s="30"/>
      <c r="HE219" s="30"/>
      <c r="HF219" s="30"/>
      <c r="HG219" s="30"/>
      <c r="HH219" s="30"/>
      <c r="HI219" s="30"/>
      <c r="HJ219" s="30"/>
      <c r="HK219" s="30"/>
      <c r="HL219" s="30"/>
      <c r="HM219" s="30"/>
      <c r="HN219" s="30"/>
      <c r="HO219" s="30"/>
      <c r="HP219" s="30"/>
      <c r="HQ219" s="30"/>
      <c r="HR219" s="30"/>
      <c r="HS219" s="30"/>
      <c r="HT219" s="30"/>
      <c r="HU219" s="30"/>
      <c r="HV219" s="30"/>
      <c r="HW219" s="30"/>
      <c r="HX219" s="30"/>
      <c r="HY219" s="30"/>
      <c r="HZ219" s="30"/>
      <c r="IA219" s="30"/>
      <c r="IB219" s="30"/>
      <c r="IC219" s="30"/>
      <c r="ID219" s="30"/>
      <c r="IE219" s="30"/>
      <c r="IF219" s="30"/>
      <c r="IG219" s="30"/>
      <c r="IH219" s="30"/>
      <c r="II219" s="30"/>
      <c r="IJ219" s="30"/>
      <c r="IK219" s="30"/>
      <c r="IL219" s="30"/>
      <c r="IM219" s="30"/>
      <c r="IN219" s="30"/>
      <c r="IO219" s="30"/>
      <c r="IP219" s="30"/>
      <c r="IQ219" s="30"/>
      <c r="IR219" s="30"/>
      <c r="IS219" s="30"/>
      <c r="IT219" s="30"/>
      <c r="IU219" s="30"/>
    </row>
    <row r="220" spans="1:255">
      <c r="A220" s="30"/>
      <c r="B220" s="2751"/>
      <c r="C220" s="2753"/>
      <c r="D220" s="30"/>
      <c r="E220" s="30"/>
      <c r="F220" s="30"/>
      <c r="G220" s="30"/>
      <c r="H220" s="30"/>
      <c r="I220" s="30"/>
      <c r="J220" s="30"/>
      <c r="K220" s="30"/>
      <c r="L220" s="30"/>
      <c r="M220" s="30"/>
      <c r="N220" s="30"/>
      <c r="O220" s="30"/>
      <c r="P220" s="30"/>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30"/>
      <c r="BL220" s="30"/>
      <c r="BM220" s="30"/>
      <c r="BN220" s="30"/>
      <c r="BO220" s="30"/>
      <c r="BP220" s="30"/>
      <c r="BQ220" s="30"/>
      <c r="BR220" s="30"/>
      <c r="BS220" s="30"/>
      <c r="BT220" s="30"/>
      <c r="BU220" s="30"/>
      <c r="BV220" s="30"/>
      <c r="BW220" s="30"/>
      <c r="BX220" s="30"/>
      <c r="BY220" s="30"/>
      <c r="BZ220" s="30"/>
      <c r="CA220" s="30"/>
      <c r="CB220" s="30"/>
      <c r="CC220" s="30"/>
      <c r="CD220" s="30"/>
      <c r="CE220" s="30"/>
      <c r="CF220" s="30"/>
      <c r="CG220" s="30"/>
      <c r="CH220" s="30"/>
      <c r="CI220" s="30"/>
      <c r="CJ220" s="30"/>
      <c r="CK220" s="30"/>
      <c r="CL220" s="30"/>
      <c r="CM220" s="30"/>
      <c r="CN220" s="30"/>
      <c r="CO220" s="30"/>
      <c r="CP220" s="30"/>
      <c r="CQ220" s="30"/>
      <c r="CR220" s="30"/>
      <c r="CS220" s="30"/>
      <c r="CT220" s="30"/>
      <c r="CU220" s="30"/>
      <c r="CV220" s="30"/>
      <c r="CW220" s="30"/>
      <c r="CX220" s="30"/>
      <c r="CY220" s="30"/>
      <c r="CZ220" s="30"/>
      <c r="DA220" s="30"/>
      <c r="DB220" s="30"/>
      <c r="DC220" s="30"/>
      <c r="DD220" s="30"/>
      <c r="DE220" s="30"/>
      <c r="DF220" s="30"/>
      <c r="DG220" s="30"/>
      <c r="DH220" s="30"/>
      <c r="DI220" s="30"/>
      <c r="DJ220" s="30"/>
      <c r="DK220" s="30"/>
      <c r="DL220" s="30"/>
      <c r="DM220" s="30"/>
      <c r="DN220" s="30"/>
      <c r="DO220" s="30"/>
      <c r="DP220" s="30"/>
      <c r="DQ220" s="30"/>
      <c r="DR220" s="30"/>
      <c r="DS220" s="30"/>
      <c r="DT220" s="30"/>
      <c r="DU220" s="30"/>
      <c r="DV220" s="30"/>
      <c r="DW220" s="30"/>
      <c r="DX220" s="30"/>
      <c r="DY220" s="30"/>
      <c r="DZ220" s="30"/>
      <c r="EA220" s="30"/>
      <c r="EB220" s="30"/>
      <c r="EC220" s="30"/>
      <c r="ED220" s="30"/>
      <c r="EE220" s="30"/>
      <c r="EF220" s="30"/>
      <c r="EG220" s="30"/>
      <c r="EH220" s="30"/>
      <c r="EI220" s="30"/>
      <c r="EJ220" s="30"/>
      <c r="EK220" s="30"/>
      <c r="EL220" s="30"/>
      <c r="EM220" s="30"/>
      <c r="EN220" s="30"/>
      <c r="EO220" s="30"/>
      <c r="EP220" s="30"/>
      <c r="EQ220" s="30"/>
      <c r="ER220" s="30"/>
      <c r="ES220" s="30"/>
      <c r="ET220" s="30"/>
      <c r="EU220" s="30"/>
      <c r="EV220" s="30"/>
      <c r="EW220" s="30"/>
      <c r="EX220" s="30"/>
      <c r="EY220" s="30"/>
      <c r="EZ220" s="30"/>
      <c r="FA220" s="30"/>
      <c r="FB220" s="30"/>
      <c r="FC220" s="30"/>
      <c r="FD220" s="30"/>
      <c r="FE220" s="30"/>
      <c r="FF220" s="30"/>
      <c r="FG220" s="30"/>
      <c r="FH220" s="30"/>
      <c r="FI220" s="30"/>
      <c r="FJ220" s="30"/>
      <c r="FK220" s="30"/>
      <c r="FL220" s="30"/>
      <c r="FM220" s="30"/>
      <c r="FN220" s="30"/>
      <c r="FO220" s="30"/>
      <c r="FP220" s="30"/>
      <c r="FQ220" s="30"/>
      <c r="FR220" s="30"/>
      <c r="FS220" s="30"/>
      <c r="FT220" s="30"/>
      <c r="FU220" s="30"/>
      <c r="FV220" s="30"/>
      <c r="FW220" s="30"/>
      <c r="FX220" s="30"/>
      <c r="FY220" s="30"/>
      <c r="FZ220" s="30"/>
      <c r="GA220" s="30"/>
      <c r="GB220" s="30"/>
      <c r="GC220" s="30"/>
      <c r="GD220" s="30"/>
      <c r="GE220" s="30"/>
      <c r="GF220" s="30"/>
      <c r="GG220" s="30"/>
      <c r="GH220" s="30"/>
      <c r="GI220" s="30"/>
      <c r="GJ220" s="30"/>
      <c r="GK220" s="30"/>
      <c r="GL220" s="30"/>
      <c r="GM220" s="30"/>
      <c r="GN220" s="30"/>
      <c r="GO220" s="30"/>
      <c r="GP220" s="30"/>
      <c r="GQ220" s="30"/>
      <c r="GR220" s="30"/>
      <c r="GS220" s="30"/>
      <c r="GT220" s="30"/>
      <c r="GU220" s="30"/>
      <c r="GV220" s="30"/>
      <c r="GW220" s="30"/>
      <c r="GX220" s="30"/>
      <c r="GY220" s="30"/>
      <c r="GZ220" s="30"/>
      <c r="HA220" s="30"/>
      <c r="HB220" s="30"/>
      <c r="HC220" s="30"/>
      <c r="HD220" s="30"/>
      <c r="HE220" s="30"/>
      <c r="HF220" s="30"/>
      <c r="HG220" s="30"/>
      <c r="HH220" s="30"/>
      <c r="HI220" s="30"/>
      <c r="HJ220" s="30"/>
      <c r="HK220" s="30"/>
      <c r="HL220" s="30"/>
      <c r="HM220" s="30"/>
      <c r="HN220" s="30"/>
      <c r="HO220" s="30"/>
      <c r="HP220" s="30"/>
      <c r="HQ220" s="30"/>
      <c r="HR220" s="30"/>
      <c r="HS220" s="30"/>
      <c r="HT220" s="30"/>
      <c r="HU220" s="30"/>
      <c r="HV220" s="30"/>
      <c r="HW220" s="30"/>
      <c r="HX220" s="30"/>
      <c r="HY220" s="30"/>
      <c r="HZ220" s="30"/>
      <c r="IA220" s="30"/>
      <c r="IB220" s="30"/>
      <c r="IC220" s="30"/>
      <c r="ID220" s="30"/>
      <c r="IE220" s="30"/>
      <c r="IF220" s="30"/>
      <c r="IG220" s="30"/>
      <c r="IH220" s="30"/>
      <c r="II220" s="30"/>
      <c r="IJ220" s="30"/>
      <c r="IK220" s="30"/>
      <c r="IL220" s="30"/>
      <c r="IM220" s="30"/>
      <c r="IN220" s="30"/>
      <c r="IO220" s="30"/>
      <c r="IP220" s="30"/>
      <c r="IQ220" s="30"/>
      <c r="IR220" s="30"/>
      <c r="IS220" s="30"/>
      <c r="IT220" s="30"/>
      <c r="IU220" s="30"/>
    </row>
    <row r="221" spans="1:255" ht="15.75">
      <c r="A221" s="476" t="s">
        <v>1083</v>
      </c>
      <c r="B221" s="2754" t="s">
        <v>480</v>
      </c>
      <c r="C221" s="2753">
        <f>SUM(C214:C219)</f>
        <v>3123729961.3900003</v>
      </c>
      <c r="D221" s="30"/>
      <c r="E221" s="316"/>
      <c r="F221" s="30"/>
      <c r="G221" s="30"/>
      <c r="H221" s="30"/>
      <c r="I221" s="30"/>
      <c r="J221" s="30"/>
      <c r="K221" s="30"/>
      <c r="L221" s="30"/>
      <c r="M221" s="30"/>
      <c r="N221" s="30"/>
      <c r="O221" s="30"/>
      <c r="P221" s="30"/>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30"/>
      <c r="BL221" s="30"/>
      <c r="BM221" s="30"/>
      <c r="BN221" s="30"/>
      <c r="BO221" s="30"/>
      <c r="BP221" s="30"/>
      <c r="BQ221" s="30"/>
      <c r="BR221" s="30"/>
      <c r="BS221" s="30"/>
      <c r="BT221" s="30"/>
      <c r="BU221" s="30"/>
      <c r="BV221" s="30"/>
      <c r="BW221" s="30"/>
      <c r="BX221" s="30"/>
      <c r="BY221" s="30"/>
      <c r="BZ221" s="30"/>
      <c r="CA221" s="30"/>
      <c r="CB221" s="30"/>
      <c r="CC221" s="30"/>
      <c r="CD221" s="30"/>
      <c r="CE221" s="30"/>
      <c r="CF221" s="30"/>
      <c r="CG221" s="30"/>
      <c r="CH221" s="30"/>
      <c r="CI221" s="30"/>
      <c r="CJ221" s="30"/>
      <c r="CK221" s="30"/>
      <c r="CL221" s="30"/>
      <c r="CM221" s="30"/>
      <c r="CN221" s="30"/>
      <c r="CO221" s="30"/>
      <c r="CP221" s="30"/>
      <c r="CQ221" s="30"/>
      <c r="CR221" s="30"/>
      <c r="CS221" s="30"/>
      <c r="CT221" s="30"/>
      <c r="CU221" s="30"/>
      <c r="CV221" s="30"/>
      <c r="CW221" s="30"/>
      <c r="CX221" s="30"/>
      <c r="CY221" s="30"/>
      <c r="CZ221" s="30"/>
      <c r="DA221" s="30"/>
      <c r="DB221" s="30"/>
      <c r="DC221" s="30"/>
      <c r="DD221" s="30"/>
      <c r="DE221" s="30"/>
      <c r="DF221" s="30"/>
      <c r="DG221" s="30"/>
      <c r="DH221" s="30"/>
      <c r="DI221" s="30"/>
      <c r="DJ221" s="30"/>
      <c r="DK221" s="30"/>
      <c r="DL221" s="30"/>
      <c r="DM221" s="30"/>
      <c r="DN221" s="30"/>
      <c r="DO221" s="30"/>
      <c r="DP221" s="30"/>
      <c r="DQ221" s="30"/>
      <c r="DR221" s="30"/>
      <c r="DS221" s="30"/>
      <c r="DT221" s="30"/>
      <c r="DU221" s="30"/>
      <c r="DV221" s="30"/>
      <c r="DW221" s="30"/>
      <c r="DX221" s="30"/>
      <c r="DY221" s="30"/>
      <c r="DZ221" s="30"/>
      <c r="EA221" s="30"/>
      <c r="EB221" s="30"/>
      <c r="EC221" s="30"/>
      <c r="ED221" s="30"/>
      <c r="EE221" s="30"/>
      <c r="EF221" s="30"/>
      <c r="EG221" s="30"/>
      <c r="EH221" s="30"/>
      <c r="EI221" s="30"/>
      <c r="EJ221" s="30"/>
      <c r="EK221" s="30"/>
      <c r="EL221" s="30"/>
      <c r="EM221" s="30"/>
      <c r="EN221" s="30"/>
      <c r="EO221" s="30"/>
      <c r="EP221" s="30"/>
      <c r="EQ221" s="30"/>
      <c r="ER221" s="30"/>
      <c r="ES221" s="30"/>
      <c r="ET221" s="30"/>
      <c r="EU221" s="30"/>
      <c r="EV221" s="30"/>
      <c r="EW221" s="30"/>
      <c r="EX221" s="30"/>
      <c r="EY221" s="30"/>
      <c r="EZ221" s="30"/>
      <c r="FA221" s="30"/>
      <c r="FB221" s="30"/>
      <c r="FC221" s="30"/>
      <c r="FD221" s="30"/>
      <c r="FE221" s="30"/>
      <c r="FF221" s="30"/>
      <c r="FG221" s="30"/>
      <c r="FH221" s="30"/>
      <c r="FI221" s="30"/>
      <c r="FJ221" s="30"/>
      <c r="FK221" s="30"/>
      <c r="FL221" s="30"/>
      <c r="FM221" s="30"/>
      <c r="FN221" s="30"/>
      <c r="FO221" s="30"/>
      <c r="FP221" s="30"/>
      <c r="FQ221" s="30"/>
      <c r="FR221" s="30"/>
      <c r="FS221" s="30"/>
      <c r="FT221" s="30"/>
      <c r="FU221" s="30"/>
      <c r="FV221" s="30"/>
      <c r="FW221" s="30"/>
      <c r="FX221" s="30"/>
      <c r="FY221" s="30"/>
      <c r="FZ221" s="30"/>
      <c r="GA221" s="30"/>
      <c r="GB221" s="30"/>
      <c r="GC221" s="30"/>
      <c r="GD221" s="30"/>
      <c r="GE221" s="30"/>
      <c r="GF221" s="30"/>
      <c r="GG221" s="30"/>
      <c r="GH221" s="30"/>
      <c r="GI221" s="30"/>
      <c r="GJ221" s="30"/>
      <c r="GK221" s="30"/>
      <c r="GL221" s="30"/>
      <c r="GM221" s="30"/>
      <c r="GN221" s="30"/>
      <c r="GO221" s="30"/>
      <c r="GP221" s="30"/>
      <c r="GQ221" s="30"/>
      <c r="GR221" s="30"/>
      <c r="GS221" s="30"/>
      <c r="GT221" s="30"/>
      <c r="GU221" s="30"/>
      <c r="GV221" s="30"/>
      <c r="GW221" s="30"/>
      <c r="GX221" s="30"/>
      <c r="GY221" s="30"/>
      <c r="GZ221" s="30"/>
      <c r="HA221" s="30"/>
      <c r="HB221" s="30"/>
      <c r="HC221" s="30"/>
      <c r="HD221" s="30"/>
      <c r="HE221" s="30"/>
      <c r="HF221" s="30"/>
      <c r="HG221" s="30"/>
      <c r="HH221" s="30"/>
      <c r="HI221" s="30"/>
      <c r="HJ221" s="30"/>
      <c r="HK221" s="30"/>
      <c r="HL221" s="30"/>
      <c r="HM221" s="30"/>
      <c r="HN221" s="30"/>
      <c r="HO221" s="30"/>
      <c r="HP221" s="30"/>
      <c r="HQ221" s="30"/>
      <c r="HR221" s="30"/>
      <c r="HS221" s="30"/>
      <c r="HT221" s="30"/>
      <c r="HU221" s="30"/>
      <c r="HV221" s="30"/>
      <c r="HW221" s="30"/>
      <c r="HX221" s="30"/>
      <c r="HY221" s="30"/>
      <c r="HZ221" s="30"/>
      <c r="IA221" s="30"/>
      <c r="IB221" s="30"/>
      <c r="IC221" s="30"/>
      <c r="ID221" s="30"/>
      <c r="IE221" s="30"/>
      <c r="IF221" s="30"/>
      <c r="IG221" s="30"/>
      <c r="IH221" s="30"/>
      <c r="II221" s="30"/>
      <c r="IJ221" s="30"/>
      <c r="IK221" s="30"/>
      <c r="IL221" s="30"/>
      <c r="IM221" s="30"/>
      <c r="IN221" s="30"/>
      <c r="IO221" s="30"/>
      <c r="IP221" s="30"/>
      <c r="IQ221" s="30"/>
      <c r="IR221" s="30"/>
      <c r="IS221" s="30"/>
      <c r="IT221" s="30"/>
      <c r="IU221" s="30"/>
    </row>
    <row r="222" spans="1:255" ht="15.75">
      <c r="A222" s="476"/>
      <c r="B222" s="2756"/>
      <c r="C222" s="2753"/>
      <c r="D222" s="30"/>
      <c r="E222" s="30"/>
      <c r="F222" s="30"/>
      <c r="G222" s="30"/>
      <c r="H222" s="30"/>
      <c r="I222" s="30"/>
      <c r="J222" s="30"/>
      <c r="K222" s="30"/>
      <c r="L222" s="30"/>
      <c r="M222" s="30"/>
      <c r="N222" s="30"/>
      <c r="O222" s="30"/>
      <c r="P222" s="30"/>
      <c r="Q222" s="30"/>
      <c r="R222" s="30"/>
      <c r="S222" s="30"/>
      <c r="T222" s="30"/>
      <c r="U222" s="30"/>
      <c r="V222" s="30"/>
      <c r="W222" s="30"/>
      <c r="X222" s="30"/>
      <c r="Y222" s="30"/>
      <c r="Z222" s="30"/>
      <c r="AA222" s="30"/>
      <c r="AB222" s="30"/>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c r="BJ222" s="30"/>
      <c r="BK222" s="30"/>
      <c r="BL222" s="30"/>
      <c r="BM222" s="30"/>
      <c r="BN222" s="30"/>
      <c r="BO222" s="30"/>
      <c r="BP222" s="30"/>
      <c r="BQ222" s="30"/>
      <c r="BR222" s="30"/>
      <c r="BS222" s="30"/>
      <c r="BT222" s="30"/>
      <c r="BU222" s="30"/>
      <c r="BV222" s="30"/>
      <c r="BW222" s="30"/>
      <c r="BX222" s="30"/>
      <c r="BY222" s="30"/>
      <c r="BZ222" s="30"/>
      <c r="CA222" s="30"/>
      <c r="CB222" s="30"/>
      <c r="CC222" s="30"/>
      <c r="CD222" s="30"/>
      <c r="CE222" s="30"/>
      <c r="CF222" s="30"/>
      <c r="CG222" s="30"/>
      <c r="CH222" s="30"/>
      <c r="CI222" s="30"/>
      <c r="CJ222" s="30"/>
      <c r="CK222" s="30"/>
      <c r="CL222" s="30"/>
      <c r="CM222" s="30"/>
      <c r="CN222" s="30"/>
      <c r="CO222" s="30"/>
      <c r="CP222" s="30"/>
      <c r="CQ222" s="30"/>
      <c r="CR222" s="30"/>
      <c r="CS222" s="30"/>
      <c r="CT222" s="30"/>
      <c r="CU222" s="30"/>
      <c r="CV222" s="30"/>
      <c r="CW222" s="30"/>
      <c r="CX222" s="30"/>
      <c r="CY222" s="30"/>
      <c r="CZ222" s="30"/>
      <c r="DA222" s="30"/>
      <c r="DB222" s="30"/>
      <c r="DC222" s="30"/>
      <c r="DD222" s="30"/>
      <c r="DE222" s="30"/>
      <c r="DF222" s="30"/>
      <c r="DG222" s="30"/>
      <c r="DH222" s="30"/>
      <c r="DI222" s="30"/>
      <c r="DJ222" s="30"/>
      <c r="DK222" s="30"/>
      <c r="DL222" s="30"/>
      <c r="DM222" s="30"/>
      <c r="DN222" s="30"/>
      <c r="DO222" s="30"/>
      <c r="DP222" s="30"/>
      <c r="DQ222" s="30"/>
      <c r="DR222" s="30"/>
      <c r="DS222" s="30"/>
      <c r="DT222" s="30"/>
      <c r="DU222" s="30"/>
      <c r="DV222" s="30"/>
      <c r="DW222" s="30"/>
      <c r="DX222" s="30"/>
      <c r="DY222" s="30"/>
      <c r="DZ222" s="30"/>
      <c r="EA222" s="30"/>
      <c r="EB222" s="30"/>
      <c r="EC222" s="30"/>
      <c r="ED222" s="30"/>
      <c r="EE222" s="30"/>
      <c r="EF222" s="30"/>
      <c r="EG222" s="30"/>
      <c r="EH222" s="30"/>
      <c r="EI222" s="30"/>
      <c r="EJ222" s="30"/>
      <c r="EK222" s="30"/>
      <c r="EL222" s="30"/>
      <c r="EM222" s="30"/>
      <c r="EN222" s="30"/>
      <c r="EO222" s="30"/>
      <c r="EP222" s="30"/>
      <c r="EQ222" s="30"/>
      <c r="ER222" s="30"/>
      <c r="ES222" s="30"/>
      <c r="ET222" s="30"/>
      <c r="EU222" s="30"/>
      <c r="EV222" s="30"/>
      <c r="EW222" s="30"/>
      <c r="EX222" s="30"/>
      <c r="EY222" s="30"/>
      <c r="EZ222" s="30"/>
      <c r="FA222" s="30"/>
      <c r="FB222" s="30"/>
      <c r="FC222" s="30"/>
      <c r="FD222" s="30"/>
      <c r="FE222" s="30"/>
      <c r="FF222" s="30"/>
      <c r="FG222" s="30"/>
      <c r="FH222" s="30"/>
      <c r="FI222" s="30"/>
      <c r="FJ222" s="30"/>
      <c r="FK222" s="30"/>
      <c r="FL222" s="30"/>
      <c r="FM222" s="30"/>
      <c r="FN222" s="30"/>
      <c r="FO222" s="30"/>
      <c r="FP222" s="30"/>
      <c r="FQ222" s="30"/>
      <c r="FR222" s="30"/>
      <c r="FS222" s="30"/>
      <c r="FT222" s="30"/>
      <c r="FU222" s="30"/>
      <c r="FV222" s="30"/>
      <c r="FW222" s="30"/>
      <c r="FX222" s="30"/>
      <c r="FY222" s="30"/>
      <c r="FZ222" s="30"/>
      <c r="GA222" s="30"/>
      <c r="GB222" s="30"/>
      <c r="GC222" s="30"/>
      <c r="GD222" s="30"/>
      <c r="GE222" s="30"/>
      <c r="GF222" s="30"/>
      <c r="GG222" s="30"/>
      <c r="GH222" s="30"/>
      <c r="GI222" s="30"/>
      <c r="GJ222" s="30"/>
      <c r="GK222" s="30"/>
      <c r="GL222" s="30"/>
      <c r="GM222" s="30"/>
      <c r="GN222" s="30"/>
      <c r="GO222" s="30"/>
      <c r="GP222" s="30"/>
      <c r="GQ222" s="30"/>
      <c r="GR222" s="30"/>
      <c r="GS222" s="30"/>
      <c r="GT222" s="30"/>
      <c r="GU222" s="30"/>
      <c r="GV222" s="30"/>
      <c r="GW222" s="30"/>
      <c r="GX222" s="30"/>
      <c r="GY222" s="30"/>
      <c r="GZ222" s="30"/>
      <c r="HA222" s="30"/>
      <c r="HB222" s="30"/>
      <c r="HC222" s="30"/>
      <c r="HD222" s="30"/>
      <c r="HE222" s="30"/>
      <c r="HF222" s="30"/>
      <c r="HG222" s="30"/>
      <c r="HH222" s="30"/>
      <c r="HI222" s="30"/>
      <c r="HJ222" s="30"/>
      <c r="HK222" s="30"/>
      <c r="HL222" s="30"/>
      <c r="HM222" s="30"/>
      <c r="HN222" s="30"/>
      <c r="HO222" s="30"/>
      <c r="HP222" s="30"/>
      <c r="HQ222" s="30"/>
      <c r="HR222" s="30"/>
      <c r="HS222" s="30"/>
      <c r="HT222" s="30"/>
      <c r="HU222" s="30"/>
      <c r="HV222" s="30"/>
      <c r="HW222" s="30"/>
      <c r="HX222" s="30"/>
      <c r="HY222" s="30"/>
      <c r="HZ222" s="30"/>
      <c r="IA222" s="30"/>
      <c r="IB222" s="30"/>
      <c r="IC222" s="30"/>
      <c r="ID222" s="30"/>
      <c r="IE222" s="30"/>
      <c r="IF222" s="30"/>
      <c r="IG222" s="30"/>
      <c r="IH222" s="30"/>
      <c r="II222" s="30"/>
      <c r="IJ222" s="30"/>
      <c r="IK222" s="30"/>
      <c r="IL222" s="30"/>
      <c r="IM222" s="30"/>
      <c r="IN222" s="30"/>
      <c r="IO222" s="30"/>
      <c r="IP222" s="30"/>
      <c r="IQ222" s="30"/>
      <c r="IR222" s="30"/>
      <c r="IS222" s="30"/>
      <c r="IT222" s="30"/>
      <c r="IU222" s="30"/>
    </row>
    <row r="223" spans="1:255">
      <c r="A223" s="30" t="s">
        <v>486</v>
      </c>
      <c r="B223" s="2751" t="s">
        <v>1084</v>
      </c>
      <c r="C223" s="2753">
        <f>'94'!D57</f>
        <v>715359156.51999998</v>
      </c>
      <c r="D223" s="30"/>
      <c r="E223" s="30"/>
      <c r="F223" s="30"/>
      <c r="G223" s="30"/>
      <c r="H223" s="30"/>
      <c r="I223" s="30"/>
      <c r="J223" s="30"/>
      <c r="K223" s="30"/>
      <c r="L223" s="30"/>
      <c r="M223" s="30"/>
      <c r="N223" s="30"/>
      <c r="O223" s="30"/>
      <c r="P223" s="30"/>
      <c r="Q223" s="30"/>
      <c r="R223" s="30"/>
      <c r="S223" s="30"/>
      <c r="T223" s="30"/>
      <c r="U223" s="30"/>
      <c r="V223" s="30"/>
      <c r="W223" s="30"/>
      <c r="X223" s="30"/>
      <c r="Y223" s="30"/>
      <c r="Z223" s="30"/>
      <c r="AA223" s="30"/>
      <c r="AB223" s="30"/>
      <c r="AC223" s="30"/>
      <c r="AD223" s="30"/>
      <c r="AE223" s="30"/>
      <c r="AF223" s="30"/>
      <c r="AG223" s="30"/>
      <c r="AH223" s="30"/>
      <c r="AI223" s="30"/>
      <c r="AJ223" s="30"/>
      <c r="AK223" s="30"/>
      <c r="AL223" s="30"/>
      <c r="AM223" s="30"/>
      <c r="AN223" s="30"/>
      <c r="AO223" s="30"/>
      <c r="AP223" s="30"/>
      <c r="AQ223" s="30"/>
      <c r="AR223" s="30"/>
      <c r="AS223" s="30"/>
      <c r="AT223" s="30"/>
      <c r="AU223" s="30"/>
      <c r="AV223" s="30"/>
      <c r="AW223" s="30"/>
      <c r="AX223" s="30"/>
      <c r="AY223" s="30"/>
      <c r="AZ223" s="30"/>
      <c r="BA223" s="30"/>
      <c r="BB223" s="30"/>
      <c r="BC223" s="30"/>
      <c r="BD223" s="30"/>
      <c r="BE223" s="30"/>
      <c r="BF223" s="30"/>
      <c r="BG223" s="30"/>
      <c r="BH223" s="30"/>
      <c r="BI223" s="30"/>
      <c r="BJ223" s="30"/>
      <c r="BK223" s="30"/>
      <c r="BL223" s="30"/>
      <c r="BM223" s="30"/>
      <c r="BN223" s="30"/>
      <c r="BO223" s="30"/>
      <c r="BP223" s="30"/>
      <c r="BQ223" s="30"/>
      <c r="BR223" s="30"/>
      <c r="BS223" s="30"/>
      <c r="BT223" s="30"/>
      <c r="BU223" s="30"/>
      <c r="BV223" s="30"/>
      <c r="BW223" s="30"/>
      <c r="BX223" s="30"/>
      <c r="BY223" s="30"/>
      <c r="BZ223" s="30"/>
      <c r="CA223" s="30"/>
      <c r="CB223" s="30"/>
      <c r="CC223" s="30"/>
      <c r="CD223" s="30"/>
      <c r="CE223" s="30"/>
      <c r="CF223" s="30"/>
      <c r="CG223" s="30"/>
      <c r="CH223" s="30"/>
      <c r="CI223" s="30"/>
      <c r="CJ223" s="30"/>
      <c r="CK223" s="30"/>
      <c r="CL223" s="30"/>
      <c r="CM223" s="30"/>
      <c r="CN223" s="30"/>
      <c r="CO223" s="30"/>
      <c r="CP223" s="30"/>
      <c r="CQ223" s="30"/>
      <c r="CR223" s="30"/>
      <c r="CS223" s="30"/>
      <c r="CT223" s="30"/>
      <c r="CU223" s="30"/>
      <c r="CV223" s="30"/>
      <c r="CW223" s="30"/>
      <c r="CX223" s="30"/>
      <c r="CY223" s="30"/>
      <c r="CZ223" s="30"/>
      <c r="DA223" s="30"/>
      <c r="DB223" s="30"/>
      <c r="DC223" s="30"/>
      <c r="DD223" s="30"/>
      <c r="DE223" s="30"/>
      <c r="DF223" s="30"/>
      <c r="DG223" s="30"/>
      <c r="DH223" s="30"/>
      <c r="DI223" s="30"/>
      <c r="DJ223" s="30"/>
      <c r="DK223" s="30"/>
      <c r="DL223" s="30"/>
      <c r="DM223" s="30"/>
      <c r="DN223" s="30"/>
      <c r="DO223" s="30"/>
      <c r="DP223" s="30"/>
      <c r="DQ223" s="30"/>
      <c r="DR223" s="30"/>
      <c r="DS223" s="30"/>
      <c r="DT223" s="30"/>
      <c r="DU223" s="30"/>
      <c r="DV223" s="30"/>
      <c r="DW223" s="30"/>
      <c r="DX223" s="30"/>
      <c r="DY223" s="30"/>
      <c r="DZ223" s="30"/>
      <c r="EA223" s="30"/>
      <c r="EB223" s="30"/>
      <c r="EC223" s="30"/>
      <c r="ED223" s="30"/>
      <c r="EE223" s="30"/>
      <c r="EF223" s="30"/>
      <c r="EG223" s="30"/>
      <c r="EH223" s="30"/>
      <c r="EI223" s="30"/>
      <c r="EJ223" s="30"/>
      <c r="EK223" s="30"/>
      <c r="EL223" s="30"/>
      <c r="EM223" s="30"/>
      <c r="EN223" s="30"/>
      <c r="EO223" s="30"/>
      <c r="EP223" s="30"/>
      <c r="EQ223" s="30"/>
      <c r="ER223" s="30"/>
      <c r="ES223" s="30"/>
      <c r="ET223" s="30"/>
      <c r="EU223" s="30"/>
      <c r="EV223" s="30"/>
      <c r="EW223" s="30"/>
      <c r="EX223" s="30"/>
      <c r="EY223" s="30"/>
      <c r="EZ223" s="30"/>
      <c r="FA223" s="30"/>
      <c r="FB223" s="30"/>
      <c r="FC223" s="30"/>
      <c r="FD223" s="30"/>
      <c r="FE223" s="30"/>
      <c r="FF223" s="30"/>
      <c r="FG223" s="30"/>
      <c r="FH223" s="30"/>
      <c r="FI223" s="30"/>
      <c r="FJ223" s="30"/>
      <c r="FK223" s="30"/>
      <c r="FL223" s="30"/>
      <c r="FM223" s="30"/>
      <c r="FN223" s="30"/>
      <c r="FO223" s="30"/>
      <c r="FP223" s="30"/>
      <c r="FQ223" s="30"/>
      <c r="FR223" s="30"/>
      <c r="FS223" s="30"/>
      <c r="FT223" s="30"/>
      <c r="FU223" s="30"/>
      <c r="FV223" s="30"/>
      <c r="FW223" s="30"/>
      <c r="FX223" s="30"/>
      <c r="FY223" s="30"/>
      <c r="FZ223" s="30"/>
      <c r="GA223" s="30"/>
      <c r="GB223" s="30"/>
      <c r="GC223" s="30"/>
      <c r="GD223" s="30"/>
      <c r="GE223" s="30"/>
      <c r="GF223" s="30"/>
      <c r="GG223" s="30"/>
      <c r="GH223" s="30"/>
      <c r="GI223" s="30"/>
      <c r="GJ223" s="30"/>
      <c r="GK223" s="30"/>
      <c r="GL223" s="30"/>
      <c r="GM223" s="30"/>
      <c r="GN223" s="30"/>
      <c r="GO223" s="30"/>
      <c r="GP223" s="30"/>
      <c r="GQ223" s="30"/>
      <c r="GR223" s="30"/>
      <c r="GS223" s="30"/>
      <c r="GT223" s="30"/>
      <c r="GU223" s="30"/>
      <c r="GV223" s="30"/>
      <c r="GW223" s="30"/>
      <c r="GX223" s="30"/>
      <c r="GY223" s="30"/>
      <c r="GZ223" s="30"/>
      <c r="HA223" s="30"/>
      <c r="HB223" s="30"/>
      <c r="HC223" s="30"/>
      <c r="HD223" s="30"/>
      <c r="HE223" s="30"/>
      <c r="HF223" s="30"/>
      <c r="HG223" s="30"/>
      <c r="HH223" s="30"/>
      <c r="HI223" s="30"/>
      <c r="HJ223" s="30"/>
      <c r="HK223" s="30"/>
      <c r="HL223" s="30"/>
      <c r="HM223" s="30"/>
      <c r="HN223" s="30"/>
      <c r="HO223" s="30"/>
      <c r="HP223" s="30"/>
      <c r="HQ223" s="30"/>
      <c r="HR223" s="30"/>
      <c r="HS223" s="30"/>
      <c r="HT223" s="30"/>
      <c r="HU223" s="30"/>
      <c r="HV223" s="30"/>
      <c r="HW223" s="30"/>
      <c r="HX223" s="30"/>
      <c r="HY223" s="30"/>
      <c r="HZ223" s="30"/>
      <c r="IA223" s="30"/>
      <c r="IB223" s="30"/>
      <c r="IC223" s="30"/>
      <c r="ID223" s="30"/>
      <c r="IE223" s="30"/>
      <c r="IF223" s="30"/>
      <c r="IG223" s="30"/>
      <c r="IH223" s="30"/>
      <c r="II223" s="30"/>
      <c r="IJ223" s="30"/>
      <c r="IK223" s="30"/>
      <c r="IL223" s="30"/>
      <c r="IM223" s="30"/>
      <c r="IN223" s="30"/>
      <c r="IO223" s="30"/>
      <c r="IP223" s="30"/>
      <c r="IQ223" s="30"/>
      <c r="IR223" s="30"/>
      <c r="IS223" s="30"/>
      <c r="IT223" s="30"/>
      <c r="IU223" s="30"/>
    </row>
    <row r="224" spans="1:255">
      <c r="A224" s="30"/>
      <c r="B224" s="2751"/>
      <c r="C224" s="2751"/>
      <c r="D224" s="30"/>
      <c r="E224" s="30"/>
      <c r="F224" s="30"/>
      <c r="G224" s="30"/>
      <c r="H224" s="30"/>
      <c r="I224" s="30"/>
      <c r="J224" s="30"/>
      <c r="K224" s="30"/>
      <c r="L224" s="30"/>
      <c r="M224" s="30"/>
      <c r="N224" s="30"/>
      <c r="O224" s="30"/>
      <c r="P224" s="30"/>
      <c r="Q224" s="30"/>
      <c r="R224" s="30"/>
      <c r="S224" s="30"/>
      <c r="T224" s="30"/>
      <c r="U224" s="30"/>
      <c r="V224" s="30"/>
      <c r="W224" s="30"/>
      <c r="X224" s="30"/>
      <c r="Y224" s="30"/>
      <c r="Z224" s="30"/>
      <c r="AA224" s="30"/>
      <c r="AB224" s="30"/>
      <c r="AC224" s="30"/>
      <c r="AD224" s="30"/>
      <c r="AE224" s="30"/>
      <c r="AF224" s="30"/>
      <c r="AG224" s="30"/>
      <c r="AH224" s="30"/>
      <c r="AI224" s="30"/>
      <c r="AJ224" s="30"/>
      <c r="AK224" s="30"/>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c r="BJ224" s="30"/>
      <c r="BK224" s="30"/>
      <c r="BL224" s="30"/>
      <c r="BM224" s="30"/>
      <c r="BN224" s="30"/>
      <c r="BO224" s="30"/>
      <c r="BP224" s="30"/>
      <c r="BQ224" s="30"/>
      <c r="BR224" s="30"/>
      <c r="BS224" s="30"/>
      <c r="BT224" s="30"/>
      <c r="BU224" s="30"/>
      <c r="BV224" s="30"/>
      <c r="BW224" s="30"/>
      <c r="BX224" s="30"/>
      <c r="BY224" s="30"/>
      <c r="BZ224" s="30"/>
      <c r="CA224" s="30"/>
      <c r="CB224" s="30"/>
      <c r="CC224" s="30"/>
      <c r="CD224" s="30"/>
      <c r="CE224" s="30"/>
      <c r="CF224" s="30"/>
      <c r="CG224" s="30"/>
      <c r="CH224" s="30"/>
      <c r="CI224" s="30"/>
      <c r="CJ224" s="30"/>
      <c r="CK224" s="30"/>
      <c r="CL224" s="30"/>
      <c r="CM224" s="30"/>
      <c r="CN224" s="30"/>
      <c r="CO224" s="30"/>
      <c r="CP224" s="30"/>
      <c r="CQ224" s="30"/>
      <c r="CR224" s="30"/>
      <c r="CS224" s="30"/>
      <c r="CT224" s="30"/>
      <c r="CU224" s="30"/>
      <c r="CV224" s="30"/>
      <c r="CW224" s="30"/>
      <c r="CX224" s="30"/>
      <c r="CY224" s="30"/>
      <c r="CZ224" s="30"/>
      <c r="DA224" s="30"/>
      <c r="DB224" s="30"/>
      <c r="DC224" s="30"/>
      <c r="DD224" s="30"/>
      <c r="DE224" s="30"/>
      <c r="DF224" s="30"/>
      <c r="DG224" s="30"/>
      <c r="DH224" s="30"/>
      <c r="DI224" s="30"/>
      <c r="DJ224" s="30"/>
      <c r="DK224" s="30"/>
      <c r="DL224" s="30"/>
      <c r="DM224" s="30"/>
      <c r="DN224" s="30"/>
      <c r="DO224" s="30"/>
      <c r="DP224" s="30"/>
      <c r="DQ224" s="30"/>
      <c r="DR224" s="30"/>
      <c r="DS224" s="30"/>
      <c r="DT224" s="30"/>
      <c r="DU224" s="30"/>
      <c r="DV224" s="30"/>
      <c r="DW224" s="30"/>
      <c r="DX224" s="30"/>
      <c r="DY224" s="30"/>
      <c r="DZ224" s="30"/>
      <c r="EA224" s="30"/>
      <c r="EB224" s="30"/>
      <c r="EC224" s="30"/>
      <c r="ED224" s="30"/>
      <c r="EE224" s="30"/>
      <c r="EF224" s="30"/>
      <c r="EG224" s="30"/>
      <c r="EH224" s="30"/>
      <c r="EI224" s="30"/>
      <c r="EJ224" s="30"/>
      <c r="EK224" s="30"/>
      <c r="EL224" s="30"/>
      <c r="EM224" s="30"/>
      <c r="EN224" s="30"/>
      <c r="EO224" s="30"/>
      <c r="EP224" s="30"/>
      <c r="EQ224" s="30"/>
      <c r="ER224" s="30"/>
      <c r="ES224" s="30"/>
      <c r="ET224" s="30"/>
      <c r="EU224" s="30"/>
      <c r="EV224" s="30"/>
      <c r="EW224" s="30"/>
      <c r="EX224" s="30"/>
      <c r="EY224" s="30"/>
      <c r="EZ224" s="30"/>
      <c r="FA224" s="30"/>
      <c r="FB224" s="30"/>
      <c r="FC224" s="30"/>
      <c r="FD224" s="30"/>
      <c r="FE224" s="30"/>
      <c r="FF224" s="30"/>
      <c r="FG224" s="30"/>
      <c r="FH224" s="30"/>
      <c r="FI224" s="30"/>
      <c r="FJ224" s="30"/>
      <c r="FK224" s="30"/>
      <c r="FL224" s="30"/>
      <c r="FM224" s="30"/>
      <c r="FN224" s="30"/>
      <c r="FO224" s="30"/>
      <c r="FP224" s="30"/>
      <c r="FQ224" s="30"/>
      <c r="FR224" s="30"/>
      <c r="FS224" s="30"/>
      <c r="FT224" s="30"/>
      <c r="FU224" s="30"/>
      <c r="FV224" s="30"/>
      <c r="FW224" s="30"/>
      <c r="FX224" s="30"/>
      <c r="FY224" s="30"/>
      <c r="FZ224" s="30"/>
      <c r="GA224" s="30"/>
      <c r="GB224" s="30"/>
      <c r="GC224" s="30"/>
      <c r="GD224" s="30"/>
      <c r="GE224" s="30"/>
      <c r="GF224" s="30"/>
      <c r="GG224" s="30"/>
      <c r="GH224" s="30"/>
      <c r="GI224" s="30"/>
      <c r="GJ224" s="30"/>
      <c r="GK224" s="30"/>
      <c r="GL224" s="30"/>
      <c r="GM224" s="30"/>
      <c r="GN224" s="30"/>
      <c r="GO224" s="30"/>
      <c r="GP224" s="30"/>
      <c r="GQ224" s="30"/>
      <c r="GR224" s="30"/>
      <c r="GS224" s="30"/>
      <c r="GT224" s="30"/>
      <c r="GU224" s="30"/>
      <c r="GV224" s="30"/>
      <c r="GW224" s="30"/>
      <c r="GX224" s="30"/>
      <c r="GY224" s="30"/>
      <c r="GZ224" s="30"/>
      <c r="HA224" s="30"/>
      <c r="HB224" s="30"/>
      <c r="HC224" s="30"/>
      <c r="HD224" s="30"/>
      <c r="HE224" s="30"/>
      <c r="HF224" s="30"/>
      <c r="HG224" s="30"/>
      <c r="HH224" s="30"/>
      <c r="HI224" s="30"/>
      <c r="HJ224" s="30"/>
      <c r="HK224" s="30"/>
      <c r="HL224" s="30"/>
      <c r="HM224" s="30"/>
      <c r="HN224" s="30"/>
      <c r="HO224" s="30"/>
      <c r="HP224" s="30"/>
      <c r="HQ224" s="30"/>
      <c r="HR224" s="30"/>
      <c r="HS224" s="30"/>
      <c r="HT224" s="30"/>
      <c r="HU224" s="30"/>
      <c r="HV224" s="30"/>
      <c r="HW224" s="30"/>
      <c r="HX224" s="30"/>
      <c r="HY224" s="30"/>
      <c r="HZ224" s="30"/>
      <c r="IA224" s="30"/>
      <c r="IB224" s="30"/>
      <c r="IC224" s="30"/>
      <c r="ID224" s="30"/>
      <c r="IE224" s="30"/>
      <c r="IF224" s="30"/>
      <c r="IG224" s="30"/>
      <c r="IH224" s="30"/>
      <c r="II224" s="30"/>
      <c r="IJ224" s="30"/>
      <c r="IK224" s="30"/>
      <c r="IL224" s="30"/>
      <c r="IM224" s="30"/>
      <c r="IN224" s="30"/>
      <c r="IO224" s="30"/>
      <c r="IP224" s="30"/>
      <c r="IQ224" s="30"/>
      <c r="IR224" s="30"/>
      <c r="IS224" s="30"/>
      <c r="IT224" s="30"/>
      <c r="IU224" s="30"/>
    </row>
    <row r="225" spans="1:255" ht="15.75">
      <c r="A225" s="476" t="s">
        <v>1085</v>
      </c>
      <c r="B225" s="2754" t="s">
        <v>1086</v>
      </c>
      <c r="C225" s="2752">
        <f>C221-C223</f>
        <v>2408370804.8700004</v>
      </c>
      <c r="D225" s="254"/>
      <c r="E225" s="254"/>
      <c r="F225" s="30"/>
      <c r="G225" s="30"/>
      <c r="H225" s="30"/>
      <c r="I225" s="30"/>
      <c r="J225" s="30"/>
      <c r="K225" s="30"/>
      <c r="L225" s="30"/>
      <c r="M225" s="30"/>
      <c r="N225" s="30"/>
      <c r="O225" s="30"/>
      <c r="P225" s="30"/>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c r="BJ225" s="30"/>
      <c r="BK225" s="30"/>
      <c r="BL225" s="30"/>
      <c r="BM225" s="30"/>
      <c r="BN225" s="30"/>
      <c r="BO225" s="30"/>
      <c r="BP225" s="30"/>
      <c r="BQ225" s="30"/>
      <c r="BR225" s="30"/>
      <c r="BS225" s="30"/>
      <c r="BT225" s="30"/>
      <c r="BU225" s="30"/>
      <c r="BV225" s="30"/>
      <c r="BW225" s="30"/>
      <c r="BX225" s="30"/>
      <c r="BY225" s="30"/>
      <c r="BZ225" s="30"/>
      <c r="CA225" s="30"/>
      <c r="CB225" s="30"/>
      <c r="CC225" s="30"/>
      <c r="CD225" s="30"/>
      <c r="CE225" s="30"/>
      <c r="CF225" s="30"/>
      <c r="CG225" s="30"/>
      <c r="CH225" s="30"/>
      <c r="CI225" s="30"/>
      <c r="CJ225" s="30"/>
      <c r="CK225" s="30"/>
      <c r="CL225" s="30"/>
      <c r="CM225" s="30"/>
      <c r="CN225" s="30"/>
      <c r="CO225" s="30"/>
      <c r="CP225" s="30"/>
      <c r="CQ225" s="30"/>
      <c r="CR225" s="30"/>
      <c r="CS225" s="30"/>
      <c r="CT225" s="30"/>
      <c r="CU225" s="30"/>
      <c r="CV225" s="30"/>
      <c r="CW225" s="30"/>
      <c r="CX225" s="30"/>
      <c r="CY225" s="30"/>
      <c r="CZ225" s="30"/>
      <c r="DA225" s="30"/>
      <c r="DB225" s="30"/>
      <c r="DC225" s="30"/>
      <c r="DD225" s="30"/>
      <c r="DE225" s="30"/>
      <c r="DF225" s="30"/>
      <c r="DG225" s="30"/>
      <c r="DH225" s="30"/>
      <c r="DI225" s="30"/>
      <c r="DJ225" s="30"/>
      <c r="DK225" s="30"/>
      <c r="DL225" s="30"/>
      <c r="DM225" s="30"/>
      <c r="DN225" s="30"/>
      <c r="DO225" s="30"/>
      <c r="DP225" s="30"/>
      <c r="DQ225" s="30"/>
      <c r="DR225" s="30"/>
      <c r="DS225" s="30"/>
      <c r="DT225" s="30"/>
      <c r="DU225" s="30"/>
      <c r="DV225" s="30"/>
      <c r="DW225" s="30"/>
      <c r="DX225" s="30"/>
      <c r="DY225" s="30"/>
      <c r="DZ225" s="30"/>
      <c r="EA225" s="30"/>
      <c r="EB225" s="30"/>
      <c r="EC225" s="30"/>
      <c r="ED225" s="30"/>
      <c r="EE225" s="30"/>
      <c r="EF225" s="30"/>
      <c r="EG225" s="30"/>
      <c r="EH225" s="30"/>
      <c r="EI225" s="30"/>
      <c r="EJ225" s="30"/>
      <c r="EK225" s="30"/>
      <c r="EL225" s="30"/>
      <c r="EM225" s="30"/>
      <c r="EN225" s="30"/>
      <c r="EO225" s="30"/>
      <c r="EP225" s="30"/>
      <c r="EQ225" s="30"/>
      <c r="ER225" s="30"/>
      <c r="ES225" s="30"/>
      <c r="ET225" s="30"/>
      <c r="EU225" s="30"/>
      <c r="EV225" s="30"/>
      <c r="EW225" s="30"/>
      <c r="EX225" s="30"/>
      <c r="EY225" s="30"/>
      <c r="EZ225" s="30"/>
      <c r="FA225" s="30"/>
      <c r="FB225" s="30"/>
      <c r="FC225" s="30"/>
      <c r="FD225" s="30"/>
      <c r="FE225" s="30"/>
      <c r="FF225" s="30"/>
      <c r="FG225" s="30"/>
      <c r="FH225" s="30"/>
      <c r="FI225" s="30"/>
      <c r="FJ225" s="30"/>
      <c r="FK225" s="30"/>
      <c r="FL225" s="30"/>
      <c r="FM225" s="30"/>
      <c r="FN225" s="30"/>
      <c r="FO225" s="30"/>
      <c r="FP225" s="30"/>
      <c r="FQ225" s="30"/>
      <c r="FR225" s="30"/>
      <c r="FS225" s="30"/>
      <c r="FT225" s="30"/>
      <c r="FU225" s="30"/>
      <c r="FV225" s="30"/>
      <c r="FW225" s="30"/>
      <c r="FX225" s="30"/>
      <c r="FY225" s="30"/>
      <c r="FZ225" s="30"/>
      <c r="GA225" s="30"/>
      <c r="GB225" s="30"/>
      <c r="GC225" s="30"/>
      <c r="GD225" s="30"/>
      <c r="GE225" s="30"/>
      <c r="GF225" s="30"/>
      <c r="GG225" s="30"/>
      <c r="GH225" s="30"/>
      <c r="GI225" s="30"/>
      <c r="GJ225" s="30"/>
      <c r="GK225" s="30"/>
      <c r="GL225" s="30"/>
      <c r="GM225" s="30"/>
      <c r="GN225" s="30"/>
      <c r="GO225" s="30"/>
      <c r="GP225" s="30"/>
      <c r="GQ225" s="30"/>
      <c r="GR225" s="30"/>
      <c r="GS225" s="30"/>
      <c r="GT225" s="30"/>
      <c r="GU225" s="30"/>
      <c r="GV225" s="30"/>
      <c r="GW225" s="30"/>
      <c r="GX225" s="30"/>
      <c r="GY225" s="30"/>
      <c r="GZ225" s="30"/>
      <c r="HA225" s="30"/>
      <c r="HB225" s="30"/>
      <c r="HC225" s="30"/>
      <c r="HD225" s="30"/>
      <c r="HE225" s="30"/>
      <c r="HF225" s="30"/>
      <c r="HG225" s="30"/>
      <c r="HH225" s="30"/>
      <c r="HI225" s="30"/>
      <c r="HJ225" s="30"/>
      <c r="HK225" s="30"/>
      <c r="HL225" s="30"/>
      <c r="HM225" s="30"/>
      <c r="HN225" s="30"/>
      <c r="HO225" s="30"/>
      <c r="HP225" s="30"/>
      <c r="HQ225" s="30"/>
      <c r="HR225" s="30"/>
      <c r="HS225" s="30"/>
      <c r="HT225" s="30"/>
      <c r="HU225" s="30"/>
      <c r="HV225" s="30"/>
      <c r="HW225" s="30"/>
      <c r="HX225" s="30"/>
      <c r="HY225" s="30"/>
      <c r="HZ225" s="30"/>
      <c r="IA225" s="30"/>
      <c r="IB225" s="30"/>
      <c r="IC225" s="30"/>
      <c r="ID225" s="30"/>
      <c r="IE225" s="30"/>
      <c r="IF225" s="30"/>
      <c r="IG225" s="30"/>
      <c r="IH225" s="30"/>
      <c r="II225" s="30"/>
      <c r="IJ225" s="30"/>
      <c r="IK225" s="30"/>
      <c r="IL225" s="30"/>
      <c r="IM225" s="30"/>
      <c r="IN225" s="30"/>
      <c r="IO225" s="30"/>
      <c r="IP225" s="30"/>
      <c r="IQ225" s="30"/>
      <c r="IR225" s="30"/>
      <c r="IS225" s="30"/>
      <c r="IT225" s="30"/>
      <c r="IU225" s="30"/>
    </row>
    <row r="226" spans="1:255" ht="15.75">
      <c r="A226" s="30"/>
      <c r="B226" s="476"/>
      <c r="C226" s="476"/>
      <c r="D226" s="476"/>
      <c r="E226" s="254"/>
      <c r="F226" s="30"/>
      <c r="G226" s="30"/>
      <c r="H226" s="30"/>
      <c r="I226" s="30"/>
      <c r="J226" s="30"/>
      <c r="K226" s="30"/>
      <c r="L226" s="30"/>
      <c r="M226" s="30"/>
      <c r="N226" s="30"/>
      <c r="O226" s="30"/>
      <c r="P226" s="30"/>
      <c r="Q226" s="30"/>
      <c r="R226" s="30"/>
      <c r="S226" s="30"/>
      <c r="T226" s="30"/>
      <c r="U226" s="30"/>
      <c r="V226" s="30"/>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c r="BJ226" s="30"/>
      <c r="BK226" s="30"/>
      <c r="BL226" s="30"/>
      <c r="BM226" s="30"/>
      <c r="BN226" s="30"/>
      <c r="BO226" s="30"/>
      <c r="BP226" s="30"/>
      <c r="BQ226" s="30"/>
      <c r="BR226" s="30"/>
      <c r="BS226" s="30"/>
      <c r="BT226" s="30"/>
      <c r="BU226" s="30"/>
      <c r="BV226" s="30"/>
      <c r="BW226" s="30"/>
      <c r="BX226" s="30"/>
      <c r="BY226" s="30"/>
      <c r="BZ226" s="30"/>
      <c r="CA226" s="30"/>
      <c r="CB226" s="30"/>
      <c r="CC226" s="30"/>
      <c r="CD226" s="30"/>
      <c r="CE226" s="30"/>
      <c r="CF226" s="30"/>
      <c r="CG226" s="30"/>
      <c r="CH226" s="30"/>
      <c r="CI226" s="30"/>
      <c r="CJ226" s="30"/>
      <c r="CK226" s="30"/>
      <c r="CL226" s="30"/>
      <c r="CM226" s="30"/>
      <c r="CN226" s="30"/>
      <c r="CO226" s="30"/>
      <c r="CP226" s="30"/>
      <c r="CQ226" s="30"/>
      <c r="CR226" s="30"/>
      <c r="CS226" s="30"/>
      <c r="CT226" s="30"/>
      <c r="CU226" s="30"/>
      <c r="CV226" s="30"/>
      <c r="CW226" s="30"/>
      <c r="CX226" s="30"/>
      <c r="CY226" s="30"/>
      <c r="CZ226" s="30"/>
      <c r="DA226" s="30"/>
      <c r="DB226" s="30"/>
      <c r="DC226" s="30"/>
      <c r="DD226" s="30"/>
      <c r="DE226" s="30"/>
      <c r="DF226" s="30"/>
      <c r="DG226" s="30"/>
      <c r="DH226" s="30"/>
      <c r="DI226" s="30"/>
      <c r="DJ226" s="30"/>
      <c r="DK226" s="30"/>
      <c r="DL226" s="30"/>
      <c r="DM226" s="30"/>
      <c r="DN226" s="30"/>
      <c r="DO226" s="30"/>
      <c r="DP226" s="30"/>
      <c r="DQ226" s="30"/>
      <c r="DR226" s="30"/>
      <c r="DS226" s="30"/>
      <c r="DT226" s="30"/>
      <c r="DU226" s="30"/>
      <c r="DV226" s="30"/>
      <c r="DW226" s="30"/>
      <c r="DX226" s="30"/>
      <c r="DY226" s="30"/>
      <c r="DZ226" s="30"/>
      <c r="EA226" s="30"/>
      <c r="EB226" s="30"/>
      <c r="EC226" s="30"/>
      <c r="ED226" s="30"/>
      <c r="EE226" s="30"/>
      <c r="EF226" s="30"/>
      <c r="EG226" s="30"/>
      <c r="EH226" s="30"/>
      <c r="EI226" s="30"/>
      <c r="EJ226" s="30"/>
      <c r="EK226" s="30"/>
      <c r="EL226" s="30"/>
      <c r="EM226" s="30"/>
      <c r="EN226" s="30"/>
      <c r="EO226" s="30"/>
      <c r="EP226" s="30"/>
      <c r="EQ226" s="30"/>
      <c r="ER226" s="30"/>
      <c r="ES226" s="30"/>
      <c r="ET226" s="30"/>
      <c r="EU226" s="30"/>
      <c r="EV226" s="30"/>
      <c r="EW226" s="30"/>
      <c r="EX226" s="30"/>
      <c r="EY226" s="30"/>
      <c r="EZ226" s="30"/>
      <c r="FA226" s="30"/>
      <c r="FB226" s="30"/>
      <c r="FC226" s="30"/>
      <c r="FD226" s="30"/>
      <c r="FE226" s="30"/>
      <c r="FF226" s="30"/>
      <c r="FG226" s="30"/>
      <c r="FH226" s="30"/>
      <c r="FI226" s="30"/>
      <c r="FJ226" s="30"/>
      <c r="FK226" s="30"/>
      <c r="FL226" s="30"/>
      <c r="FM226" s="30"/>
      <c r="FN226" s="30"/>
      <c r="FO226" s="30"/>
      <c r="FP226" s="30"/>
      <c r="FQ226" s="30"/>
      <c r="FR226" s="30"/>
      <c r="FS226" s="30"/>
      <c r="FT226" s="30"/>
      <c r="FU226" s="30"/>
      <c r="FV226" s="30"/>
      <c r="FW226" s="30"/>
      <c r="FX226" s="30"/>
      <c r="FY226" s="30"/>
      <c r="FZ226" s="30"/>
      <c r="GA226" s="30"/>
      <c r="GB226" s="30"/>
      <c r="GC226" s="30"/>
      <c r="GD226" s="30"/>
      <c r="GE226" s="30"/>
      <c r="GF226" s="30"/>
      <c r="GG226" s="30"/>
      <c r="GH226" s="30"/>
      <c r="GI226" s="30"/>
      <c r="GJ226" s="30"/>
      <c r="GK226" s="30"/>
      <c r="GL226" s="30"/>
      <c r="GM226" s="30"/>
      <c r="GN226" s="30"/>
      <c r="GO226" s="30"/>
      <c r="GP226" s="30"/>
      <c r="GQ226" s="30"/>
      <c r="GR226" s="30"/>
      <c r="GS226" s="30"/>
      <c r="GT226" s="30"/>
      <c r="GU226" s="30"/>
      <c r="GV226" s="30"/>
      <c r="GW226" s="30"/>
      <c r="GX226" s="30"/>
      <c r="GY226" s="30"/>
      <c r="GZ226" s="30"/>
      <c r="HA226" s="30"/>
      <c r="HB226" s="30"/>
      <c r="HC226" s="30"/>
      <c r="HD226" s="30"/>
      <c r="HE226" s="30"/>
      <c r="HF226" s="30"/>
      <c r="HG226" s="30"/>
      <c r="HH226" s="30"/>
      <c r="HI226" s="30"/>
      <c r="HJ226" s="30"/>
      <c r="HK226" s="30"/>
      <c r="HL226" s="30"/>
      <c r="HM226" s="30"/>
      <c r="HN226" s="30"/>
      <c r="HO226" s="30"/>
      <c r="HP226" s="30"/>
      <c r="HQ226" s="30"/>
      <c r="HR226" s="30"/>
      <c r="HS226" s="30"/>
      <c r="HT226" s="30"/>
      <c r="HU226" s="30"/>
      <c r="HV226" s="30"/>
      <c r="HW226" s="30"/>
      <c r="HX226" s="30"/>
      <c r="HY226" s="30"/>
      <c r="HZ226" s="30"/>
      <c r="IA226" s="30"/>
      <c r="IB226" s="30"/>
      <c r="IC226" s="30"/>
      <c r="ID226" s="30"/>
      <c r="IE226" s="30"/>
      <c r="IF226" s="30"/>
      <c r="IG226" s="30"/>
      <c r="IH226" s="30"/>
      <c r="II226" s="30"/>
      <c r="IJ226" s="30"/>
      <c r="IK226" s="30"/>
      <c r="IL226" s="30"/>
      <c r="IM226" s="30"/>
      <c r="IN226" s="30"/>
      <c r="IO226" s="30"/>
      <c r="IP226" s="30"/>
      <c r="IQ226" s="30"/>
      <c r="IR226" s="30"/>
      <c r="IS226" s="30"/>
      <c r="IT226" s="30"/>
      <c r="IU226" s="30"/>
    </row>
    <row r="227" spans="1:255" ht="15.75">
      <c r="A227" s="480" t="s">
        <v>1087</v>
      </c>
      <c r="B227" s="217"/>
      <c r="C227" s="480"/>
      <c r="D227" s="476"/>
      <c r="E227" s="30"/>
      <c r="F227" s="30"/>
      <c r="G227" s="30"/>
      <c r="H227" s="30"/>
      <c r="I227" s="30"/>
      <c r="J227" s="30"/>
      <c r="K227" s="30"/>
      <c r="L227" s="30"/>
      <c r="M227" s="30"/>
      <c r="N227" s="30"/>
      <c r="O227" s="30"/>
      <c r="P227" s="30"/>
      <c r="Q227" s="30"/>
      <c r="R227" s="30"/>
      <c r="S227" s="30"/>
      <c r="T227" s="30"/>
      <c r="U227" s="30"/>
      <c r="V227" s="30"/>
      <c r="W227" s="30"/>
      <c r="X227" s="30"/>
      <c r="Y227" s="30"/>
      <c r="Z227" s="30"/>
      <c r="AA227" s="30"/>
      <c r="AB227" s="30"/>
      <c r="AC227" s="30"/>
      <c r="AD227" s="30"/>
      <c r="AE227" s="30"/>
      <c r="AF227" s="30"/>
      <c r="AG227" s="30"/>
      <c r="AH227" s="30"/>
      <c r="AI227" s="30"/>
      <c r="AJ227" s="30"/>
      <c r="AK227" s="30"/>
      <c r="AL227" s="30"/>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c r="BJ227" s="30"/>
      <c r="BK227" s="30"/>
      <c r="BL227" s="30"/>
      <c r="BM227" s="30"/>
      <c r="BN227" s="30"/>
      <c r="BO227" s="30"/>
      <c r="BP227" s="30"/>
      <c r="BQ227" s="30"/>
      <c r="BR227" s="30"/>
      <c r="BS227" s="30"/>
      <c r="BT227" s="30"/>
      <c r="BU227" s="30"/>
      <c r="BV227" s="30"/>
      <c r="BW227" s="30"/>
      <c r="BX227" s="30"/>
      <c r="BY227" s="30"/>
      <c r="BZ227" s="30"/>
      <c r="CA227" s="30"/>
      <c r="CB227" s="30"/>
      <c r="CC227" s="30"/>
      <c r="CD227" s="30"/>
      <c r="CE227" s="30"/>
      <c r="CF227" s="30"/>
      <c r="CG227" s="30"/>
      <c r="CH227" s="30"/>
      <c r="CI227" s="30"/>
      <c r="CJ227" s="30"/>
      <c r="CK227" s="30"/>
      <c r="CL227" s="30"/>
      <c r="CM227" s="30"/>
      <c r="CN227" s="30"/>
      <c r="CO227" s="30"/>
      <c r="CP227" s="30"/>
      <c r="CQ227" s="30"/>
      <c r="CR227" s="30"/>
      <c r="CS227" s="30"/>
      <c r="CT227" s="30"/>
      <c r="CU227" s="30"/>
      <c r="CV227" s="30"/>
      <c r="CW227" s="30"/>
      <c r="CX227" s="30"/>
      <c r="CY227" s="30"/>
      <c r="CZ227" s="30"/>
      <c r="DA227" s="30"/>
      <c r="DB227" s="30"/>
      <c r="DC227" s="30"/>
      <c r="DD227" s="30"/>
      <c r="DE227" s="30"/>
      <c r="DF227" s="30"/>
      <c r="DG227" s="30"/>
      <c r="DH227" s="30"/>
      <c r="DI227" s="30"/>
      <c r="DJ227" s="30"/>
      <c r="DK227" s="30"/>
      <c r="DL227" s="30"/>
      <c r="DM227" s="30"/>
      <c r="DN227" s="30"/>
      <c r="DO227" s="30"/>
      <c r="DP227" s="30"/>
      <c r="DQ227" s="30"/>
      <c r="DR227" s="30"/>
      <c r="DS227" s="30"/>
      <c r="DT227" s="30"/>
      <c r="DU227" s="30"/>
      <c r="DV227" s="30"/>
      <c r="DW227" s="30"/>
      <c r="DX227" s="30"/>
      <c r="DY227" s="30"/>
      <c r="DZ227" s="30"/>
      <c r="EA227" s="30"/>
      <c r="EB227" s="30"/>
      <c r="EC227" s="30"/>
      <c r="ED227" s="30"/>
      <c r="EE227" s="30"/>
      <c r="EF227" s="30"/>
      <c r="EG227" s="30"/>
      <c r="EH227" s="30"/>
      <c r="EI227" s="30"/>
      <c r="EJ227" s="30"/>
      <c r="EK227" s="30"/>
      <c r="EL227" s="30"/>
      <c r="EM227" s="30"/>
      <c r="EN227" s="30"/>
      <c r="EO227" s="30"/>
      <c r="EP227" s="30"/>
      <c r="EQ227" s="30"/>
      <c r="ER227" s="30"/>
      <c r="ES227" s="30"/>
      <c r="ET227" s="30"/>
      <c r="EU227" s="30"/>
      <c r="EV227" s="30"/>
      <c r="EW227" s="30"/>
      <c r="EX227" s="30"/>
      <c r="EY227" s="30"/>
      <c r="EZ227" s="30"/>
      <c r="FA227" s="30"/>
      <c r="FB227" s="30"/>
      <c r="FC227" s="30"/>
      <c r="FD227" s="30"/>
      <c r="FE227" s="30"/>
      <c r="FF227" s="30"/>
      <c r="FG227" s="30"/>
      <c r="FH227" s="30"/>
      <c r="FI227" s="30"/>
      <c r="FJ227" s="30"/>
      <c r="FK227" s="30"/>
      <c r="FL227" s="30"/>
      <c r="FM227" s="30"/>
      <c r="FN227" s="30"/>
      <c r="FO227" s="30"/>
      <c r="FP227" s="30"/>
      <c r="FQ227" s="30"/>
      <c r="FR227" s="30"/>
      <c r="FS227" s="30"/>
      <c r="FT227" s="30"/>
      <c r="FU227" s="30"/>
      <c r="FV227" s="30"/>
      <c r="FW227" s="30"/>
      <c r="FX227" s="30"/>
      <c r="FY227" s="30"/>
      <c r="FZ227" s="30"/>
      <c r="GA227" s="30"/>
      <c r="GB227" s="30"/>
      <c r="GC227" s="30"/>
      <c r="GD227" s="30"/>
      <c r="GE227" s="30"/>
      <c r="GF227" s="30"/>
      <c r="GG227" s="30"/>
      <c r="GH227" s="30"/>
      <c r="GI227" s="30"/>
      <c r="GJ227" s="30"/>
      <c r="GK227" s="30"/>
      <c r="GL227" s="30"/>
      <c r="GM227" s="30"/>
      <c r="GN227" s="30"/>
      <c r="GO227" s="30"/>
      <c r="GP227" s="30"/>
      <c r="GQ227" s="30"/>
      <c r="GR227" s="30"/>
      <c r="GS227" s="30"/>
      <c r="GT227" s="30"/>
      <c r="GU227" s="30"/>
      <c r="GV227" s="30"/>
      <c r="GW227" s="30"/>
      <c r="GX227" s="30"/>
      <c r="GY227" s="30"/>
      <c r="GZ227" s="30"/>
      <c r="HA227" s="30"/>
      <c r="HB227" s="30"/>
      <c r="HC227" s="30"/>
      <c r="HD227" s="30"/>
      <c r="HE227" s="30"/>
      <c r="HF227" s="30"/>
      <c r="HG227" s="30"/>
      <c r="HH227" s="30"/>
      <c r="HI227" s="30"/>
      <c r="HJ227" s="30"/>
      <c r="HK227" s="30"/>
      <c r="HL227" s="30"/>
      <c r="HM227" s="30"/>
      <c r="HN227" s="30"/>
      <c r="HO227" s="30"/>
      <c r="HP227" s="30"/>
      <c r="HQ227" s="30"/>
      <c r="HR227" s="30"/>
      <c r="HS227" s="30"/>
      <c r="HT227" s="30"/>
      <c r="HU227" s="30"/>
      <c r="HV227" s="30"/>
      <c r="HW227" s="30"/>
      <c r="HX227" s="30"/>
      <c r="HY227" s="30"/>
      <c r="HZ227" s="30"/>
      <c r="IA227" s="30"/>
      <c r="IB227" s="30"/>
      <c r="IC227" s="30"/>
      <c r="ID227" s="30"/>
      <c r="IE227" s="30"/>
      <c r="IF227" s="30"/>
      <c r="IG227" s="30"/>
      <c r="IH227" s="30"/>
      <c r="II227" s="30"/>
      <c r="IJ227" s="30"/>
      <c r="IK227" s="30"/>
      <c r="IL227" s="30"/>
      <c r="IM227" s="30"/>
      <c r="IN227" s="30"/>
      <c r="IO227" s="30"/>
      <c r="IP227" s="30"/>
      <c r="IQ227" s="30"/>
      <c r="IR227" s="30"/>
      <c r="IS227" s="30"/>
      <c r="IT227" s="30"/>
      <c r="IU227" s="30"/>
    </row>
    <row r="228" spans="1:255">
      <c r="A228" s="30"/>
      <c r="B228" s="30"/>
      <c r="C228" s="30"/>
      <c r="D228" s="30"/>
      <c r="E228" s="30"/>
      <c r="F228" s="30"/>
      <c r="G228" s="30"/>
      <c r="H228" s="30"/>
      <c r="I228" s="30"/>
      <c r="J228" s="30"/>
      <c r="K228" s="30"/>
      <c r="L228" s="30"/>
      <c r="M228" s="30"/>
      <c r="N228" s="30"/>
      <c r="O228" s="30"/>
      <c r="P228" s="30"/>
      <c r="Q228" s="30"/>
      <c r="R228" s="30"/>
      <c r="S228" s="30"/>
      <c r="T228" s="30"/>
      <c r="U228" s="30"/>
      <c r="V228" s="30"/>
      <c r="W228" s="30"/>
      <c r="X228" s="30"/>
      <c r="Y228" s="30"/>
      <c r="Z228" s="30"/>
      <c r="AA228" s="30"/>
      <c r="AB228" s="30"/>
      <c r="AC228" s="30"/>
      <c r="AD228" s="30"/>
      <c r="AE228" s="30"/>
      <c r="AF228" s="30"/>
      <c r="AG228" s="30"/>
      <c r="AH228" s="30"/>
      <c r="AI228" s="30"/>
      <c r="AJ228" s="30"/>
      <c r="AK228" s="30"/>
      <c r="AL228" s="30"/>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c r="BJ228" s="30"/>
      <c r="BK228" s="30"/>
      <c r="BL228" s="30"/>
      <c r="BM228" s="30"/>
      <c r="BN228" s="30"/>
      <c r="BO228" s="30"/>
      <c r="BP228" s="30"/>
      <c r="BQ228" s="30"/>
      <c r="BR228" s="30"/>
      <c r="BS228" s="30"/>
      <c r="BT228" s="30"/>
      <c r="BU228" s="30"/>
      <c r="BV228" s="30"/>
      <c r="BW228" s="30"/>
      <c r="BX228" s="30"/>
      <c r="BY228" s="30"/>
      <c r="BZ228" s="30"/>
      <c r="CA228" s="30"/>
      <c r="CB228" s="30"/>
      <c r="CC228" s="30"/>
      <c r="CD228" s="30"/>
      <c r="CE228" s="30"/>
      <c r="CF228" s="30"/>
      <c r="CG228" s="30"/>
      <c r="CH228" s="30"/>
      <c r="CI228" s="30"/>
      <c r="CJ228" s="30"/>
      <c r="CK228" s="30"/>
      <c r="CL228" s="30"/>
      <c r="CM228" s="30"/>
      <c r="CN228" s="30"/>
      <c r="CO228" s="30"/>
      <c r="CP228" s="30"/>
      <c r="CQ228" s="30"/>
      <c r="CR228" s="30"/>
      <c r="CS228" s="30"/>
      <c r="CT228" s="30"/>
      <c r="CU228" s="30"/>
      <c r="CV228" s="30"/>
      <c r="CW228" s="30"/>
      <c r="CX228" s="30"/>
      <c r="CY228" s="30"/>
      <c r="CZ228" s="30"/>
      <c r="DA228" s="30"/>
      <c r="DB228" s="30"/>
      <c r="DC228" s="30"/>
      <c r="DD228" s="30"/>
      <c r="DE228" s="30"/>
      <c r="DF228" s="30"/>
      <c r="DG228" s="30"/>
      <c r="DH228" s="30"/>
      <c r="DI228" s="30"/>
      <c r="DJ228" s="30"/>
      <c r="DK228" s="30"/>
      <c r="DL228" s="30"/>
      <c r="DM228" s="30"/>
      <c r="DN228" s="30"/>
      <c r="DO228" s="30"/>
      <c r="DP228" s="30"/>
      <c r="DQ228" s="30"/>
      <c r="DR228" s="30"/>
      <c r="DS228" s="30"/>
      <c r="DT228" s="30"/>
      <c r="DU228" s="30"/>
      <c r="DV228" s="30"/>
      <c r="DW228" s="30"/>
      <c r="DX228" s="30"/>
      <c r="DY228" s="30"/>
      <c r="DZ228" s="30"/>
      <c r="EA228" s="30"/>
      <c r="EB228" s="30"/>
      <c r="EC228" s="30"/>
      <c r="ED228" s="30"/>
      <c r="EE228" s="30"/>
      <c r="EF228" s="30"/>
      <c r="EG228" s="30"/>
      <c r="EH228" s="30"/>
      <c r="EI228" s="30"/>
      <c r="EJ228" s="30"/>
      <c r="EK228" s="30"/>
      <c r="EL228" s="30"/>
      <c r="EM228" s="30"/>
      <c r="EN228" s="30"/>
      <c r="EO228" s="30"/>
      <c r="EP228" s="30"/>
      <c r="EQ228" s="30"/>
      <c r="ER228" s="30"/>
      <c r="ES228" s="30"/>
      <c r="ET228" s="30"/>
      <c r="EU228" s="30"/>
      <c r="EV228" s="30"/>
      <c r="EW228" s="30"/>
      <c r="EX228" s="30"/>
      <c r="EY228" s="30"/>
      <c r="EZ228" s="30"/>
      <c r="FA228" s="30"/>
      <c r="FB228" s="30"/>
      <c r="FC228" s="30"/>
      <c r="FD228" s="30"/>
      <c r="FE228" s="30"/>
      <c r="FF228" s="30"/>
      <c r="FG228" s="30"/>
      <c r="FH228" s="30"/>
      <c r="FI228" s="30"/>
      <c r="FJ228" s="30"/>
      <c r="FK228" s="30"/>
      <c r="FL228" s="30"/>
      <c r="FM228" s="30"/>
      <c r="FN228" s="30"/>
      <c r="FO228" s="30"/>
      <c r="FP228" s="30"/>
      <c r="FQ228" s="30"/>
      <c r="FR228" s="30"/>
      <c r="FS228" s="30"/>
      <c r="FT228" s="30"/>
      <c r="FU228" s="30"/>
      <c r="FV228" s="30"/>
      <c r="FW228" s="30"/>
      <c r="FX228" s="30"/>
      <c r="FY228" s="30"/>
      <c r="FZ228" s="30"/>
      <c r="GA228" s="30"/>
      <c r="GB228" s="30"/>
      <c r="GC228" s="30"/>
      <c r="GD228" s="30"/>
      <c r="GE228" s="30"/>
      <c r="GF228" s="30"/>
      <c r="GG228" s="30"/>
      <c r="GH228" s="30"/>
      <c r="GI228" s="30"/>
      <c r="GJ228" s="30"/>
      <c r="GK228" s="30"/>
      <c r="GL228" s="30"/>
      <c r="GM228" s="30"/>
      <c r="GN228" s="30"/>
      <c r="GO228" s="30"/>
      <c r="GP228" s="30"/>
      <c r="GQ228" s="30"/>
      <c r="GR228" s="30"/>
      <c r="GS228" s="30"/>
      <c r="GT228" s="30"/>
      <c r="GU228" s="30"/>
      <c r="GV228" s="30"/>
      <c r="GW228" s="30"/>
      <c r="GX228" s="30"/>
      <c r="GY228" s="30"/>
      <c r="GZ228" s="30"/>
      <c r="HA228" s="30"/>
      <c r="HB228" s="30"/>
      <c r="HC228" s="30"/>
      <c r="HD228" s="30"/>
      <c r="HE228" s="30"/>
      <c r="HF228" s="30"/>
      <c r="HG228" s="30"/>
      <c r="HH228" s="30"/>
      <c r="HI228" s="30"/>
      <c r="HJ228" s="30"/>
      <c r="HK228" s="30"/>
      <c r="HL228" s="30"/>
      <c r="HM228" s="30"/>
      <c r="HN228" s="30"/>
      <c r="HO228" s="30"/>
      <c r="HP228" s="30"/>
      <c r="HQ228" s="30"/>
      <c r="HR228" s="30"/>
      <c r="HS228" s="30"/>
      <c r="HT228" s="30"/>
      <c r="HU228" s="30"/>
      <c r="HV228" s="30"/>
      <c r="HW228" s="30"/>
      <c r="HX228" s="30"/>
      <c r="HY228" s="30"/>
      <c r="HZ228" s="30"/>
      <c r="IA228" s="30"/>
      <c r="IB228" s="30"/>
      <c r="IC228" s="30"/>
      <c r="ID228" s="30"/>
      <c r="IE228" s="30"/>
      <c r="IF228" s="30"/>
      <c r="IG228" s="30"/>
      <c r="IH228" s="30"/>
      <c r="II228" s="30"/>
      <c r="IJ228" s="30"/>
      <c r="IK228" s="30"/>
      <c r="IL228" s="30"/>
      <c r="IM228" s="30"/>
      <c r="IN228" s="30"/>
      <c r="IO228" s="30"/>
      <c r="IP228" s="30"/>
      <c r="IQ228" s="30"/>
      <c r="IR228" s="30"/>
      <c r="IS228" s="30"/>
      <c r="IT228" s="30"/>
      <c r="IU228" s="30"/>
    </row>
    <row r="229" spans="1:255">
      <c r="A229" s="30" t="s">
        <v>1088</v>
      </c>
      <c r="B229" s="30" t="s">
        <v>1089</v>
      </c>
      <c r="C229" s="316">
        <f>'7277'!D343</f>
        <v>596</v>
      </c>
      <c r="D229" s="30"/>
      <c r="E229" s="30"/>
      <c r="F229" s="30"/>
      <c r="G229" s="30"/>
      <c r="H229" s="30"/>
      <c r="I229" s="30"/>
      <c r="J229" s="30"/>
      <c r="K229" s="30"/>
      <c r="L229" s="30"/>
      <c r="M229" s="30"/>
      <c r="N229" s="30"/>
      <c r="O229" s="30"/>
      <c r="P229" s="30"/>
      <c r="Q229" s="30"/>
      <c r="R229" s="30"/>
      <c r="S229" s="30"/>
      <c r="T229" s="30"/>
      <c r="U229" s="30"/>
      <c r="V229" s="30"/>
      <c r="W229" s="30"/>
      <c r="X229" s="30"/>
      <c r="Y229" s="30"/>
      <c r="Z229" s="30"/>
      <c r="AA229" s="30"/>
      <c r="AB229" s="30"/>
      <c r="AC229" s="30"/>
      <c r="AD229" s="30"/>
      <c r="AE229" s="30"/>
      <c r="AF229" s="30"/>
      <c r="AG229" s="30"/>
      <c r="AH229" s="30"/>
      <c r="AI229" s="30"/>
      <c r="AJ229" s="30"/>
      <c r="AK229" s="30"/>
      <c r="AL229" s="30"/>
      <c r="AM229" s="30"/>
      <c r="AN229" s="30"/>
      <c r="AO229" s="30"/>
      <c r="AP229" s="30"/>
      <c r="AQ229" s="30"/>
      <c r="AR229" s="30"/>
      <c r="AS229" s="30"/>
      <c r="AT229" s="30"/>
      <c r="AU229" s="30"/>
      <c r="AV229" s="30"/>
      <c r="AW229" s="30"/>
      <c r="AX229" s="30"/>
      <c r="AY229" s="30"/>
      <c r="AZ229" s="30"/>
      <c r="BA229" s="30"/>
      <c r="BB229" s="30"/>
      <c r="BC229" s="30"/>
      <c r="BD229" s="30"/>
      <c r="BE229" s="30"/>
      <c r="BF229" s="30"/>
      <c r="BG229" s="30"/>
      <c r="BH229" s="30"/>
      <c r="BI229" s="30"/>
      <c r="BJ229" s="30"/>
      <c r="BK229" s="30"/>
      <c r="BL229" s="30"/>
      <c r="BM229" s="30"/>
      <c r="BN229" s="30"/>
      <c r="BO229" s="30"/>
      <c r="BP229" s="30"/>
      <c r="BQ229" s="30"/>
      <c r="BR229" s="30"/>
      <c r="BS229" s="30"/>
      <c r="BT229" s="30"/>
      <c r="BU229" s="30"/>
      <c r="BV229" s="30"/>
      <c r="BW229" s="30"/>
      <c r="BX229" s="30"/>
      <c r="BY229" s="30"/>
      <c r="BZ229" s="30"/>
      <c r="CA229" s="30"/>
      <c r="CB229" s="30"/>
      <c r="CC229" s="30"/>
      <c r="CD229" s="30"/>
      <c r="CE229" s="30"/>
      <c r="CF229" s="30"/>
      <c r="CG229" s="30"/>
      <c r="CH229" s="30"/>
      <c r="CI229" s="30"/>
      <c r="CJ229" s="30"/>
      <c r="CK229" s="30"/>
      <c r="CL229" s="30"/>
      <c r="CM229" s="30"/>
      <c r="CN229" s="30"/>
      <c r="CO229" s="30"/>
      <c r="CP229" s="30"/>
      <c r="CQ229" s="30"/>
      <c r="CR229" s="30"/>
      <c r="CS229" s="30"/>
      <c r="CT229" s="30"/>
      <c r="CU229" s="30"/>
      <c r="CV229" s="30"/>
      <c r="CW229" s="30"/>
      <c r="CX229" s="30"/>
      <c r="CY229" s="30"/>
      <c r="CZ229" s="30"/>
      <c r="DA229" s="30"/>
      <c r="DB229" s="30"/>
      <c r="DC229" s="30"/>
      <c r="DD229" s="30"/>
      <c r="DE229" s="30"/>
      <c r="DF229" s="30"/>
      <c r="DG229" s="30"/>
      <c r="DH229" s="30"/>
      <c r="DI229" s="30"/>
      <c r="DJ229" s="30"/>
      <c r="DK229" s="30"/>
      <c r="DL229" s="30"/>
      <c r="DM229" s="30"/>
      <c r="DN229" s="30"/>
      <c r="DO229" s="30"/>
      <c r="DP229" s="30"/>
      <c r="DQ229" s="30"/>
      <c r="DR229" s="30"/>
      <c r="DS229" s="30"/>
      <c r="DT229" s="30"/>
      <c r="DU229" s="30"/>
      <c r="DV229" s="30"/>
      <c r="DW229" s="30"/>
      <c r="DX229" s="30"/>
      <c r="DY229" s="30"/>
      <c r="DZ229" s="30"/>
      <c r="EA229" s="30"/>
      <c r="EB229" s="30"/>
      <c r="EC229" s="30"/>
      <c r="ED229" s="30"/>
      <c r="EE229" s="30"/>
      <c r="EF229" s="30"/>
      <c r="EG229" s="30"/>
      <c r="EH229" s="30"/>
      <c r="EI229" s="30"/>
      <c r="EJ229" s="30"/>
      <c r="EK229" s="30"/>
      <c r="EL229" s="30"/>
      <c r="EM229" s="30"/>
      <c r="EN229" s="30"/>
      <c r="EO229" s="30"/>
      <c r="EP229" s="30"/>
      <c r="EQ229" s="30"/>
      <c r="ER229" s="30"/>
      <c r="ES229" s="30"/>
      <c r="ET229" s="30"/>
      <c r="EU229" s="30"/>
      <c r="EV229" s="30"/>
      <c r="EW229" s="30"/>
      <c r="EX229" s="30"/>
      <c r="EY229" s="30"/>
      <c r="EZ229" s="30"/>
      <c r="FA229" s="30"/>
      <c r="FB229" s="30"/>
      <c r="FC229" s="30"/>
      <c r="FD229" s="30"/>
      <c r="FE229" s="30"/>
      <c r="FF229" s="30"/>
      <c r="FG229" s="30"/>
      <c r="FH229" s="30"/>
      <c r="FI229" s="30"/>
      <c r="FJ229" s="30"/>
      <c r="FK229" s="30"/>
      <c r="FL229" s="30"/>
      <c r="FM229" s="30"/>
      <c r="FN229" s="30"/>
      <c r="FO229" s="30"/>
      <c r="FP229" s="30"/>
      <c r="FQ229" s="30"/>
      <c r="FR229" s="30"/>
      <c r="FS229" s="30"/>
      <c r="FT229" s="30"/>
      <c r="FU229" s="30"/>
      <c r="FV229" s="30"/>
      <c r="FW229" s="30"/>
      <c r="FX229" s="30"/>
      <c r="FY229" s="30"/>
      <c r="FZ229" s="30"/>
      <c r="GA229" s="30"/>
      <c r="GB229" s="30"/>
      <c r="GC229" s="30"/>
      <c r="GD229" s="30"/>
      <c r="GE229" s="30"/>
      <c r="GF229" s="30"/>
      <c r="GG229" s="30"/>
      <c r="GH229" s="30"/>
      <c r="GI229" s="30"/>
      <c r="GJ229" s="30"/>
      <c r="GK229" s="30"/>
      <c r="GL229" s="30"/>
      <c r="GM229" s="30"/>
      <c r="GN229" s="30"/>
      <c r="GO229" s="30"/>
      <c r="GP229" s="30"/>
      <c r="GQ229" s="30"/>
      <c r="GR229" s="30"/>
      <c r="GS229" s="30"/>
      <c r="GT229" s="30"/>
      <c r="GU229" s="30"/>
      <c r="GV229" s="30"/>
      <c r="GW229" s="30"/>
      <c r="GX229" s="30"/>
      <c r="GY229" s="30"/>
      <c r="GZ229" s="30"/>
      <c r="HA229" s="30"/>
      <c r="HB229" s="30"/>
      <c r="HC229" s="30"/>
      <c r="HD229" s="30"/>
      <c r="HE229" s="30"/>
      <c r="HF229" s="30"/>
      <c r="HG229" s="30"/>
      <c r="HH229" s="30"/>
      <c r="HI229" s="30"/>
      <c r="HJ229" s="30"/>
      <c r="HK229" s="30"/>
      <c r="HL229" s="30"/>
      <c r="HM229" s="30"/>
      <c r="HN229" s="30"/>
      <c r="HO229" s="30"/>
      <c r="HP229" s="30"/>
      <c r="HQ229" s="30"/>
      <c r="HR229" s="30"/>
      <c r="HS229" s="30"/>
      <c r="HT229" s="30"/>
      <c r="HU229" s="30"/>
      <c r="HV229" s="30"/>
      <c r="HW229" s="30"/>
      <c r="HX229" s="30"/>
      <c r="HY229" s="30"/>
      <c r="HZ229" s="30"/>
      <c r="IA229" s="30"/>
      <c r="IB229" s="30"/>
      <c r="IC229" s="30"/>
      <c r="ID229" s="30"/>
      <c r="IE229" s="30"/>
      <c r="IF229" s="30"/>
      <c r="IG229" s="30"/>
      <c r="IH229" s="30"/>
      <c r="II229" s="30"/>
      <c r="IJ229" s="30"/>
      <c r="IK229" s="30"/>
      <c r="IL229" s="30"/>
      <c r="IM229" s="30"/>
      <c r="IN229" s="30"/>
      <c r="IO229" s="30"/>
      <c r="IP229" s="30"/>
      <c r="IQ229" s="30"/>
      <c r="IR229" s="30"/>
      <c r="IS229" s="30"/>
      <c r="IT229" s="30"/>
      <c r="IU229" s="30"/>
    </row>
    <row r="230" spans="1:255">
      <c r="A230" s="30"/>
      <c r="B230" s="30"/>
      <c r="C230" s="30"/>
      <c r="D230" s="30"/>
      <c r="E230" s="30"/>
      <c r="F230" s="30"/>
      <c r="G230" s="30"/>
      <c r="H230" s="30"/>
      <c r="I230" s="30"/>
      <c r="J230" s="30"/>
      <c r="K230" s="30"/>
      <c r="L230" s="30"/>
      <c r="M230" s="30"/>
      <c r="N230" s="30"/>
      <c r="O230" s="30"/>
      <c r="P230" s="30"/>
      <c r="Q230" s="30"/>
      <c r="R230" s="30"/>
      <c r="S230" s="30"/>
      <c r="T230" s="30"/>
      <c r="U230" s="30"/>
      <c r="V230" s="30"/>
      <c r="W230" s="30"/>
      <c r="X230" s="30"/>
      <c r="Y230" s="30"/>
      <c r="Z230" s="30"/>
      <c r="AA230" s="30"/>
      <c r="AB230" s="30"/>
      <c r="AC230" s="30"/>
      <c r="AD230" s="30"/>
      <c r="AE230" s="30"/>
      <c r="AF230" s="30"/>
      <c r="AG230" s="30"/>
      <c r="AH230" s="30"/>
      <c r="AI230" s="30"/>
      <c r="AJ230" s="30"/>
      <c r="AK230" s="30"/>
      <c r="AL230" s="30"/>
      <c r="AM230" s="30"/>
      <c r="AN230" s="30"/>
      <c r="AO230" s="30"/>
      <c r="AP230" s="30"/>
      <c r="AQ230" s="30"/>
      <c r="AR230" s="30"/>
      <c r="AS230" s="30"/>
      <c r="AT230" s="30"/>
      <c r="AU230" s="30"/>
      <c r="AV230" s="30"/>
      <c r="AW230" s="30"/>
      <c r="AX230" s="30"/>
      <c r="AY230" s="30"/>
      <c r="AZ230" s="30"/>
      <c r="BA230" s="30"/>
      <c r="BB230" s="30"/>
      <c r="BC230" s="30"/>
      <c r="BD230" s="30"/>
      <c r="BE230" s="30"/>
      <c r="BF230" s="30"/>
      <c r="BG230" s="30"/>
      <c r="BH230" s="30"/>
      <c r="BI230" s="30"/>
      <c r="BJ230" s="30"/>
      <c r="BK230" s="30"/>
      <c r="BL230" s="30"/>
      <c r="BM230" s="30"/>
      <c r="BN230" s="30"/>
      <c r="BO230" s="30"/>
      <c r="BP230" s="30"/>
      <c r="BQ230" s="30"/>
      <c r="BR230" s="30"/>
      <c r="BS230" s="30"/>
      <c r="BT230" s="30"/>
      <c r="BU230" s="30"/>
      <c r="BV230" s="30"/>
      <c r="BW230" s="30"/>
      <c r="BX230" s="30"/>
      <c r="BY230" s="30"/>
      <c r="BZ230" s="30"/>
      <c r="CA230" s="30"/>
      <c r="CB230" s="30"/>
      <c r="CC230" s="30"/>
      <c r="CD230" s="30"/>
      <c r="CE230" s="30"/>
      <c r="CF230" s="30"/>
      <c r="CG230" s="30"/>
      <c r="CH230" s="30"/>
      <c r="CI230" s="30"/>
      <c r="CJ230" s="30"/>
      <c r="CK230" s="30"/>
      <c r="CL230" s="30"/>
      <c r="CM230" s="30"/>
      <c r="CN230" s="30"/>
      <c r="CO230" s="30"/>
      <c r="CP230" s="30"/>
      <c r="CQ230" s="30"/>
      <c r="CR230" s="30"/>
      <c r="CS230" s="30"/>
      <c r="CT230" s="30"/>
      <c r="CU230" s="30"/>
      <c r="CV230" s="30"/>
      <c r="CW230" s="30"/>
      <c r="CX230" s="30"/>
      <c r="CY230" s="30"/>
      <c r="CZ230" s="30"/>
      <c r="DA230" s="30"/>
      <c r="DB230" s="30"/>
      <c r="DC230" s="30"/>
      <c r="DD230" s="30"/>
      <c r="DE230" s="30"/>
      <c r="DF230" s="30"/>
      <c r="DG230" s="30"/>
      <c r="DH230" s="30"/>
      <c r="DI230" s="30"/>
      <c r="DJ230" s="30"/>
      <c r="DK230" s="30"/>
      <c r="DL230" s="30"/>
      <c r="DM230" s="30"/>
      <c r="DN230" s="30"/>
      <c r="DO230" s="30"/>
      <c r="DP230" s="30"/>
      <c r="DQ230" s="30"/>
      <c r="DR230" s="30"/>
      <c r="DS230" s="30"/>
      <c r="DT230" s="30"/>
      <c r="DU230" s="30"/>
      <c r="DV230" s="30"/>
      <c r="DW230" s="30"/>
      <c r="DX230" s="30"/>
      <c r="DY230" s="30"/>
      <c r="DZ230" s="30"/>
      <c r="EA230" s="30"/>
      <c r="EB230" s="30"/>
      <c r="EC230" s="30"/>
      <c r="ED230" s="30"/>
      <c r="EE230" s="30"/>
      <c r="EF230" s="30"/>
      <c r="EG230" s="30"/>
      <c r="EH230" s="30"/>
      <c r="EI230" s="30"/>
      <c r="EJ230" s="30"/>
      <c r="EK230" s="30"/>
      <c r="EL230" s="30"/>
      <c r="EM230" s="30"/>
      <c r="EN230" s="30"/>
      <c r="EO230" s="30"/>
      <c r="EP230" s="30"/>
      <c r="EQ230" s="30"/>
      <c r="ER230" s="30"/>
      <c r="ES230" s="30"/>
      <c r="ET230" s="30"/>
      <c r="EU230" s="30"/>
      <c r="EV230" s="30"/>
      <c r="EW230" s="30"/>
      <c r="EX230" s="30"/>
      <c r="EY230" s="30"/>
      <c r="EZ230" s="30"/>
      <c r="FA230" s="30"/>
      <c r="FB230" s="30"/>
      <c r="FC230" s="30"/>
      <c r="FD230" s="30"/>
      <c r="FE230" s="30"/>
      <c r="FF230" s="30"/>
      <c r="FG230" s="30"/>
      <c r="FH230" s="30"/>
      <c r="FI230" s="30"/>
      <c r="FJ230" s="30"/>
      <c r="FK230" s="30"/>
      <c r="FL230" s="30"/>
      <c r="FM230" s="30"/>
      <c r="FN230" s="30"/>
      <c r="FO230" s="30"/>
      <c r="FP230" s="30"/>
      <c r="FQ230" s="30"/>
      <c r="FR230" s="30"/>
      <c r="FS230" s="30"/>
      <c r="FT230" s="30"/>
      <c r="FU230" s="30"/>
      <c r="FV230" s="30"/>
      <c r="FW230" s="30"/>
      <c r="FX230" s="30"/>
      <c r="FY230" s="30"/>
      <c r="FZ230" s="30"/>
      <c r="GA230" s="30"/>
      <c r="GB230" s="30"/>
      <c r="GC230" s="30"/>
      <c r="GD230" s="30"/>
      <c r="GE230" s="30"/>
      <c r="GF230" s="30"/>
      <c r="GG230" s="30"/>
      <c r="GH230" s="30"/>
      <c r="GI230" s="30"/>
      <c r="GJ230" s="30"/>
      <c r="GK230" s="30"/>
      <c r="GL230" s="30"/>
      <c r="GM230" s="30"/>
      <c r="GN230" s="30"/>
      <c r="GO230" s="30"/>
      <c r="GP230" s="30"/>
      <c r="GQ230" s="30"/>
      <c r="GR230" s="30"/>
      <c r="GS230" s="30"/>
      <c r="GT230" s="30"/>
      <c r="GU230" s="30"/>
      <c r="GV230" s="30"/>
      <c r="GW230" s="30"/>
      <c r="GX230" s="30"/>
      <c r="GY230" s="30"/>
      <c r="GZ230" s="30"/>
      <c r="HA230" s="30"/>
      <c r="HB230" s="30"/>
      <c r="HC230" s="30"/>
      <c r="HD230" s="30"/>
      <c r="HE230" s="30"/>
      <c r="HF230" s="30"/>
      <c r="HG230" s="30"/>
      <c r="HH230" s="30"/>
      <c r="HI230" s="30"/>
      <c r="HJ230" s="30"/>
      <c r="HK230" s="30"/>
      <c r="HL230" s="30"/>
      <c r="HM230" s="30"/>
      <c r="HN230" s="30"/>
      <c r="HO230" s="30"/>
      <c r="HP230" s="30"/>
      <c r="HQ230" s="30"/>
      <c r="HR230" s="30"/>
      <c r="HS230" s="30"/>
      <c r="HT230" s="30"/>
      <c r="HU230" s="30"/>
      <c r="HV230" s="30"/>
      <c r="HW230" s="30"/>
      <c r="HX230" s="30"/>
      <c r="HY230" s="30"/>
      <c r="HZ230" s="30"/>
      <c r="IA230" s="30"/>
      <c r="IB230" s="30"/>
      <c r="IC230" s="30"/>
      <c r="ID230" s="30"/>
      <c r="IE230" s="30"/>
      <c r="IF230" s="30"/>
      <c r="IG230" s="30"/>
      <c r="IH230" s="30"/>
      <c r="II230" s="30"/>
      <c r="IJ230" s="30"/>
      <c r="IK230" s="30"/>
      <c r="IL230" s="30"/>
      <c r="IM230" s="30"/>
      <c r="IN230" s="30"/>
      <c r="IO230" s="30"/>
      <c r="IP230" s="30"/>
      <c r="IQ230" s="30"/>
      <c r="IR230" s="30"/>
      <c r="IS230" s="30"/>
      <c r="IT230" s="30"/>
      <c r="IU230" s="30"/>
    </row>
    <row r="231" spans="1:255">
      <c r="A231" s="30"/>
      <c r="B231" s="30"/>
      <c r="C231" s="30"/>
      <c r="D231" s="30"/>
      <c r="E231" s="30"/>
      <c r="F231" s="30"/>
      <c r="G231" s="30"/>
      <c r="H231" s="30"/>
      <c r="I231" s="30"/>
      <c r="J231" s="30"/>
      <c r="K231" s="30"/>
      <c r="L231" s="30"/>
      <c r="M231" s="30"/>
      <c r="N231" s="30"/>
      <c r="O231" s="30"/>
      <c r="P231" s="30"/>
      <c r="Q231" s="30"/>
      <c r="R231" s="30"/>
      <c r="S231" s="30"/>
      <c r="T231" s="30"/>
      <c r="U231" s="30"/>
      <c r="V231" s="30"/>
      <c r="W231" s="30"/>
      <c r="X231" s="30"/>
      <c r="Y231" s="30"/>
      <c r="Z231" s="30"/>
      <c r="AA231" s="30"/>
      <c r="AB231" s="30"/>
      <c r="AC231" s="30"/>
      <c r="AD231" s="30"/>
      <c r="AE231" s="30"/>
      <c r="AF231" s="30"/>
      <c r="AG231" s="30"/>
      <c r="AH231" s="30"/>
      <c r="AI231" s="30"/>
      <c r="AJ231" s="30"/>
      <c r="AK231" s="30"/>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c r="BI231" s="30"/>
      <c r="BJ231" s="30"/>
      <c r="BK231" s="30"/>
      <c r="BL231" s="30"/>
      <c r="BM231" s="30"/>
      <c r="BN231" s="30"/>
      <c r="BO231" s="30"/>
      <c r="BP231" s="30"/>
      <c r="BQ231" s="30"/>
      <c r="BR231" s="30"/>
      <c r="BS231" s="30"/>
      <c r="BT231" s="30"/>
      <c r="BU231" s="30"/>
      <c r="BV231" s="30"/>
      <c r="BW231" s="30"/>
      <c r="BX231" s="30"/>
      <c r="BY231" s="30"/>
      <c r="BZ231" s="30"/>
      <c r="CA231" s="30"/>
      <c r="CB231" s="30"/>
      <c r="CC231" s="30"/>
      <c r="CD231" s="30"/>
      <c r="CE231" s="30"/>
      <c r="CF231" s="30"/>
      <c r="CG231" s="30"/>
      <c r="CH231" s="30"/>
      <c r="CI231" s="30"/>
      <c r="CJ231" s="30"/>
      <c r="CK231" s="30"/>
      <c r="CL231" s="30"/>
      <c r="CM231" s="30"/>
      <c r="CN231" s="30"/>
      <c r="CO231" s="30"/>
      <c r="CP231" s="30"/>
      <c r="CQ231" s="30"/>
      <c r="CR231" s="30"/>
      <c r="CS231" s="30"/>
      <c r="CT231" s="30"/>
      <c r="CU231" s="30"/>
      <c r="CV231" s="30"/>
      <c r="CW231" s="30"/>
      <c r="CX231" s="30"/>
      <c r="CY231" s="30"/>
      <c r="CZ231" s="30"/>
      <c r="DA231" s="30"/>
      <c r="DB231" s="30"/>
      <c r="DC231" s="30"/>
      <c r="DD231" s="30"/>
      <c r="DE231" s="30"/>
      <c r="DF231" s="30"/>
      <c r="DG231" s="30"/>
      <c r="DH231" s="30"/>
      <c r="DI231" s="30"/>
      <c r="DJ231" s="30"/>
      <c r="DK231" s="30"/>
      <c r="DL231" s="30"/>
      <c r="DM231" s="30"/>
      <c r="DN231" s="30"/>
      <c r="DO231" s="30"/>
      <c r="DP231" s="30"/>
      <c r="DQ231" s="30"/>
      <c r="DR231" s="30"/>
      <c r="DS231" s="30"/>
      <c r="DT231" s="30"/>
      <c r="DU231" s="30"/>
      <c r="DV231" s="30"/>
      <c r="DW231" s="30"/>
      <c r="DX231" s="30"/>
      <c r="DY231" s="30"/>
      <c r="DZ231" s="30"/>
      <c r="EA231" s="30"/>
      <c r="EB231" s="30"/>
      <c r="EC231" s="30"/>
      <c r="ED231" s="30"/>
      <c r="EE231" s="30"/>
      <c r="EF231" s="30"/>
      <c r="EG231" s="30"/>
      <c r="EH231" s="30"/>
      <c r="EI231" s="30"/>
      <c r="EJ231" s="30"/>
      <c r="EK231" s="30"/>
      <c r="EL231" s="30"/>
      <c r="EM231" s="30"/>
      <c r="EN231" s="30"/>
      <c r="EO231" s="30"/>
      <c r="EP231" s="30"/>
      <c r="EQ231" s="30"/>
      <c r="ER231" s="30"/>
      <c r="ES231" s="30"/>
      <c r="ET231" s="30"/>
      <c r="EU231" s="30"/>
      <c r="EV231" s="30"/>
      <c r="EW231" s="30"/>
      <c r="EX231" s="30"/>
      <c r="EY231" s="30"/>
      <c r="EZ231" s="30"/>
      <c r="FA231" s="30"/>
      <c r="FB231" s="30"/>
      <c r="FC231" s="30"/>
      <c r="FD231" s="30"/>
      <c r="FE231" s="30"/>
      <c r="FF231" s="30"/>
      <c r="FG231" s="30"/>
      <c r="FH231" s="30"/>
      <c r="FI231" s="30"/>
      <c r="FJ231" s="30"/>
      <c r="FK231" s="30"/>
      <c r="FL231" s="30"/>
      <c r="FM231" s="30"/>
      <c r="FN231" s="30"/>
      <c r="FO231" s="30"/>
      <c r="FP231" s="30"/>
      <c r="FQ231" s="30"/>
      <c r="FR231" s="30"/>
      <c r="FS231" s="30"/>
      <c r="FT231" s="30"/>
      <c r="FU231" s="30"/>
      <c r="FV231" s="30"/>
      <c r="FW231" s="30"/>
      <c r="FX231" s="30"/>
      <c r="FY231" s="30"/>
      <c r="FZ231" s="30"/>
      <c r="GA231" s="30"/>
      <c r="GB231" s="30"/>
      <c r="GC231" s="30"/>
      <c r="GD231" s="30"/>
      <c r="GE231" s="30"/>
      <c r="GF231" s="30"/>
      <c r="GG231" s="30"/>
      <c r="GH231" s="30"/>
      <c r="GI231" s="30"/>
      <c r="GJ231" s="30"/>
      <c r="GK231" s="30"/>
      <c r="GL231" s="30"/>
      <c r="GM231" s="30"/>
      <c r="GN231" s="30"/>
      <c r="GO231" s="30"/>
      <c r="GP231" s="30"/>
      <c r="GQ231" s="30"/>
      <c r="GR231" s="30"/>
      <c r="GS231" s="30"/>
      <c r="GT231" s="30"/>
      <c r="GU231" s="30"/>
      <c r="GV231" s="30"/>
      <c r="GW231" s="30"/>
      <c r="GX231" s="30"/>
      <c r="GY231" s="30"/>
      <c r="GZ231" s="30"/>
      <c r="HA231" s="30"/>
      <c r="HB231" s="30"/>
      <c r="HC231" s="30"/>
      <c r="HD231" s="30"/>
      <c r="HE231" s="30"/>
      <c r="HF231" s="30"/>
      <c r="HG231" s="30"/>
      <c r="HH231" s="30"/>
      <c r="HI231" s="30"/>
      <c r="HJ231" s="30"/>
      <c r="HK231" s="30"/>
      <c r="HL231" s="30"/>
      <c r="HM231" s="30"/>
      <c r="HN231" s="30"/>
      <c r="HO231" s="30"/>
      <c r="HP231" s="30"/>
      <c r="HQ231" s="30"/>
      <c r="HR231" s="30"/>
      <c r="HS231" s="30"/>
      <c r="HT231" s="30"/>
      <c r="HU231" s="30"/>
      <c r="HV231" s="30"/>
      <c r="HW231" s="30"/>
      <c r="HX231" s="30"/>
      <c r="HY231" s="30"/>
      <c r="HZ231" s="30"/>
      <c r="IA231" s="30"/>
      <c r="IB231" s="30"/>
      <c r="IC231" s="30"/>
      <c r="ID231" s="30"/>
      <c r="IE231" s="30"/>
      <c r="IF231" s="30"/>
      <c r="IG231" s="30"/>
      <c r="IH231" s="30"/>
      <c r="II231" s="30"/>
      <c r="IJ231" s="30"/>
      <c r="IK231" s="30"/>
      <c r="IL231" s="30"/>
      <c r="IM231" s="30"/>
      <c r="IN231" s="30"/>
      <c r="IO231" s="30"/>
      <c r="IP231" s="30"/>
      <c r="IQ231" s="30"/>
      <c r="IR231" s="30"/>
      <c r="IS231" s="30"/>
      <c r="IT231" s="30"/>
      <c r="IU231" s="30"/>
    </row>
    <row r="232" spans="1:255">
      <c r="A232" s="30"/>
      <c r="B232" s="30"/>
      <c r="C232" s="30"/>
      <c r="D232" s="30"/>
      <c r="E232" s="30"/>
      <c r="F232" s="30"/>
      <c r="G232" s="30"/>
      <c r="H232" s="30"/>
      <c r="I232" s="30"/>
      <c r="J232" s="30"/>
      <c r="K232" s="30"/>
      <c r="L232" s="30"/>
      <c r="M232" s="30"/>
      <c r="N232" s="30"/>
      <c r="O232" s="30"/>
      <c r="P232" s="30"/>
      <c r="Q232" s="30"/>
      <c r="R232" s="30"/>
      <c r="S232" s="30"/>
      <c r="T232" s="30"/>
      <c r="U232" s="30"/>
      <c r="V232" s="30"/>
      <c r="W232" s="30"/>
      <c r="X232" s="30"/>
      <c r="Y232" s="30"/>
      <c r="Z232" s="30"/>
      <c r="AA232" s="30"/>
      <c r="AB232" s="30"/>
      <c r="AC232" s="30"/>
      <c r="AD232" s="30"/>
      <c r="AE232" s="30"/>
      <c r="AF232" s="30"/>
      <c r="AG232" s="30"/>
      <c r="AH232" s="30"/>
      <c r="AI232" s="30"/>
      <c r="AJ232" s="30"/>
      <c r="AK232" s="30"/>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30"/>
      <c r="BK232" s="30"/>
      <c r="BL232" s="30"/>
      <c r="BM232" s="30"/>
      <c r="BN232" s="30"/>
      <c r="BO232" s="30"/>
      <c r="BP232" s="30"/>
      <c r="BQ232" s="30"/>
      <c r="BR232" s="30"/>
      <c r="BS232" s="30"/>
      <c r="BT232" s="30"/>
      <c r="BU232" s="30"/>
      <c r="BV232" s="30"/>
      <c r="BW232" s="30"/>
      <c r="BX232" s="30"/>
      <c r="BY232" s="30"/>
      <c r="BZ232" s="30"/>
      <c r="CA232" s="30"/>
      <c r="CB232" s="30"/>
      <c r="CC232" s="30"/>
      <c r="CD232" s="30"/>
      <c r="CE232" s="30"/>
      <c r="CF232" s="30"/>
      <c r="CG232" s="30"/>
      <c r="CH232" s="30"/>
      <c r="CI232" s="30"/>
      <c r="CJ232" s="30"/>
      <c r="CK232" s="30"/>
      <c r="CL232" s="30"/>
      <c r="CM232" s="30"/>
      <c r="CN232" s="30"/>
      <c r="CO232" s="30"/>
      <c r="CP232" s="30"/>
      <c r="CQ232" s="30"/>
      <c r="CR232" s="30"/>
      <c r="CS232" s="30"/>
      <c r="CT232" s="30"/>
      <c r="CU232" s="30"/>
      <c r="CV232" s="30"/>
      <c r="CW232" s="30"/>
      <c r="CX232" s="30"/>
      <c r="CY232" s="30"/>
      <c r="CZ232" s="30"/>
      <c r="DA232" s="30"/>
      <c r="DB232" s="30"/>
      <c r="DC232" s="30"/>
      <c r="DD232" s="30"/>
      <c r="DE232" s="30"/>
      <c r="DF232" s="30"/>
      <c r="DG232" s="30"/>
      <c r="DH232" s="30"/>
      <c r="DI232" s="30"/>
      <c r="DJ232" s="30"/>
      <c r="DK232" s="30"/>
      <c r="DL232" s="30"/>
      <c r="DM232" s="30"/>
      <c r="DN232" s="30"/>
      <c r="DO232" s="30"/>
      <c r="DP232" s="30"/>
      <c r="DQ232" s="30"/>
      <c r="DR232" s="30"/>
      <c r="DS232" s="30"/>
      <c r="DT232" s="30"/>
      <c r="DU232" s="30"/>
      <c r="DV232" s="30"/>
      <c r="DW232" s="30"/>
      <c r="DX232" s="30"/>
      <c r="DY232" s="30"/>
      <c r="DZ232" s="30"/>
      <c r="EA232" s="30"/>
      <c r="EB232" s="30"/>
      <c r="EC232" s="30"/>
      <c r="ED232" s="30"/>
      <c r="EE232" s="30"/>
      <c r="EF232" s="30"/>
      <c r="EG232" s="30"/>
      <c r="EH232" s="30"/>
      <c r="EI232" s="30"/>
      <c r="EJ232" s="30"/>
      <c r="EK232" s="30"/>
      <c r="EL232" s="30"/>
      <c r="EM232" s="30"/>
      <c r="EN232" s="30"/>
      <c r="EO232" s="30"/>
      <c r="EP232" s="30"/>
      <c r="EQ232" s="30"/>
      <c r="ER232" s="30"/>
      <c r="ES232" s="30"/>
      <c r="ET232" s="30"/>
      <c r="EU232" s="30"/>
      <c r="EV232" s="30"/>
      <c r="EW232" s="30"/>
      <c r="EX232" s="30"/>
      <c r="EY232" s="30"/>
      <c r="EZ232" s="30"/>
      <c r="FA232" s="30"/>
      <c r="FB232" s="30"/>
      <c r="FC232" s="30"/>
      <c r="FD232" s="30"/>
      <c r="FE232" s="30"/>
      <c r="FF232" s="30"/>
      <c r="FG232" s="30"/>
      <c r="FH232" s="30"/>
      <c r="FI232" s="30"/>
      <c r="FJ232" s="30"/>
      <c r="FK232" s="30"/>
      <c r="FL232" s="30"/>
      <c r="FM232" s="30"/>
      <c r="FN232" s="30"/>
      <c r="FO232" s="30"/>
      <c r="FP232" s="30"/>
      <c r="FQ232" s="30"/>
      <c r="FR232" s="30"/>
      <c r="FS232" s="30"/>
      <c r="FT232" s="30"/>
      <c r="FU232" s="30"/>
      <c r="FV232" s="30"/>
      <c r="FW232" s="30"/>
      <c r="FX232" s="30"/>
      <c r="FY232" s="30"/>
      <c r="FZ232" s="30"/>
      <c r="GA232" s="30"/>
      <c r="GB232" s="30"/>
      <c r="GC232" s="30"/>
      <c r="GD232" s="30"/>
      <c r="GE232" s="30"/>
      <c r="GF232" s="30"/>
      <c r="GG232" s="30"/>
      <c r="GH232" s="30"/>
      <c r="GI232" s="30"/>
      <c r="GJ232" s="30"/>
      <c r="GK232" s="30"/>
      <c r="GL232" s="30"/>
      <c r="GM232" s="30"/>
      <c r="GN232" s="30"/>
      <c r="GO232" s="30"/>
      <c r="GP232" s="30"/>
      <c r="GQ232" s="30"/>
      <c r="GR232" s="30"/>
      <c r="GS232" s="30"/>
      <c r="GT232" s="30"/>
      <c r="GU232" s="30"/>
      <c r="GV232" s="30"/>
      <c r="GW232" s="30"/>
      <c r="GX232" s="30"/>
      <c r="GY232" s="30"/>
      <c r="GZ232" s="30"/>
      <c r="HA232" s="30"/>
      <c r="HB232" s="30"/>
      <c r="HC232" s="30"/>
      <c r="HD232" s="30"/>
      <c r="HE232" s="30"/>
      <c r="HF232" s="30"/>
      <c r="HG232" s="30"/>
      <c r="HH232" s="30"/>
      <c r="HI232" s="30"/>
      <c r="HJ232" s="30"/>
      <c r="HK232" s="30"/>
      <c r="HL232" s="30"/>
      <c r="HM232" s="30"/>
      <c r="HN232" s="30"/>
      <c r="HO232" s="30"/>
      <c r="HP232" s="30"/>
      <c r="HQ232" s="30"/>
      <c r="HR232" s="30"/>
      <c r="HS232" s="30"/>
      <c r="HT232" s="30"/>
      <c r="HU232" s="30"/>
      <c r="HV232" s="30"/>
      <c r="HW232" s="30"/>
      <c r="HX232" s="30"/>
      <c r="HY232" s="30"/>
      <c r="HZ232" s="30"/>
      <c r="IA232" s="30"/>
      <c r="IB232" s="30"/>
      <c r="IC232" s="30"/>
      <c r="ID232" s="30"/>
      <c r="IE232" s="30"/>
      <c r="IF232" s="30"/>
      <c r="IG232" s="30"/>
      <c r="IH232" s="30"/>
      <c r="II232" s="30"/>
      <c r="IJ232" s="30"/>
      <c r="IK232" s="30"/>
      <c r="IL232" s="30"/>
      <c r="IM232" s="30"/>
      <c r="IN232" s="30"/>
      <c r="IO232" s="30"/>
      <c r="IP232" s="30"/>
      <c r="IQ232" s="30"/>
      <c r="IR232" s="30"/>
      <c r="IS232" s="30"/>
      <c r="IT232" s="30"/>
      <c r="IU232" s="30"/>
    </row>
    <row r="238" spans="1:255">
      <c r="A238" s="34"/>
    </row>
    <row r="239" spans="1:255">
      <c r="A239" s="30"/>
    </row>
    <row r="240" spans="1:255">
      <c r="A240" s="30"/>
    </row>
    <row r="241" spans="1:1">
      <c r="A241" s="34"/>
    </row>
    <row r="242" spans="1:1">
      <c r="A242" s="34"/>
    </row>
    <row r="243" spans="1:1">
      <c r="A243" s="34"/>
    </row>
    <row r="244" spans="1:1">
      <c r="A244" s="34"/>
    </row>
    <row r="245" spans="1:1">
      <c r="A245" s="34"/>
    </row>
    <row r="246" spans="1:1">
      <c r="A246" s="30"/>
    </row>
  </sheetData>
  <phoneticPr fontId="0" type="noConversion"/>
  <pageMargins left="0.5" right="0.5" top="0.5" bottom="0.5" header="0.5" footer="0.5"/>
  <pageSetup scale="54" orientation="portrait" r:id="rId1"/>
  <headerFooter alignWithMargins="0"/>
  <rowBreaks count="3" manualBreakCount="3">
    <brk id="85" max="16383" man="1"/>
    <brk id="154" max="16383" man="1"/>
    <brk id="192"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F83"/>
  <sheetViews>
    <sheetView view="pageBreakPreview" zoomScale="60" zoomScaleNormal="100" workbookViewId="0">
      <selection activeCell="C59" sqref="C59"/>
    </sheetView>
  </sheetViews>
  <sheetFormatPr defaultRowHeight="15"/>
  <cols>
    <col min="1" max="1" width="8.88671875" style="685"/>
    <col min="2" max="2" width="48.5546875" style="685" customWidth="1"/>
    <col min="3" max="3" width="23.6640625" style="685" customWidth="1"/>
    <col min="4" max="4" width="37" style="685" customWidth="1"/>
    <col min="5" max="5" width="8.88671875" style="685"/>
    <col min="6" max="6" width="22.33203125" style="685" customWidth="1"/>
    <col min="7" max="16384" width="8.88671875" style="685"/>
  </cols>
  <sheetData>
    <row r="1" spans="1:6" ht="17.25" thickBot="1">
      <c r="A1" s="681" t="s">
        <v>2961</v>
      </c>
      <c r="B1" s="682"/>
      <c r="C1" s="683"/>
      <c r="D1" s="684" t="s">
        <v>2960</v>
      </c>
    </row>
    <row r="2" spans="1:6" ht="15.75">
      <c r="A2" s="686"/>
      <c r="B2" s="687"/>
      <c r="C2" s="688"/>
      <c r="D2" s="689"/>
    </row>
    <row r="3" spans="1:6" ht="15.75">
      <c r="A3" s="690" t="s">
        <v>447</v>
      </c>
      <c r="B3" s="683"/>
      <c r="C3" s="683"/>
      <c r="D3" s="691"/>
    </row>
    <row r="4" spans="1:6" ht="15.75">
      <c r="A4" s="692"/>
      <c r="B4" s="693"/>
      <c r="C4" s="693"/>
      <c r="D4" s="694"/>
    </row>
    <row r="5" spans="1:6" ht="15.75">
      <c r="A5" s="695"/>
      <c r="B5" s="693" t="s">
        <v>448</v>
      </c>
      <c r="C5" s="693"/>
      <c r="D5" s="694"/>
    </row>
    <row r="6" spans="1:6" ht="15.75">
      <c r="A6" s="695"/>
      <c r="B6" s="693" t="s">
        <v>449</v>
      </c>
      <c r="C6" s="693"/>
      <c r="D6" s="694"/>
    </row>
    <row r="7" spans="1:6" ht="15.75">
      <c r="A7" s="695"/>
      <c r="B7" s="693" t="s">
        <v>450</v>
      </c>
      <c r="C7" s="693"/>
      <c r="D7" s="694"/>
    </row>
    <row r="8" spans="1:6" ht="15.75">
      <c r="A8" s="695"/>
      <c r="B8" s="693" t="s">
        <v>265</v>
      </c>
      <c r="C8" s="693"/>
      <c r="D8" s="694"/>
    </row>
    <row r="9" spans="1:6" ht="15.75">
      <c r="A9" s="692"/>
      <c r="B9" s="693"/>
      <c r="C9" s="693"/>
      <c r="D9" s="694"/>
    </row>
    <row r="10" spans="1:6" ht="15.75">
      <c r="A10" s="696"/>
      <c r="B10" s="697"/>
      <c r="C10" s="697"/>
      <c r="D10" s="698"/>
    </row>
    <row r="11" spans="1:6" ht="15.75">
      <c r="A11" s="699"/>
      <c r="B11" s="700" t="s">
        <v>232</v>
      </c>
      <c r="C11" s="701" t="s">
        <v>266</v>
      </c>
      <c r="D11" s="702"/>
    </row>
    <row r="12" spans="1:6" ht="15.75">
      <c r="A12" s="699" t="s">
        <v>267</v>
      </c>
      <c r="B12" s="700" t="s">
        <v>268</v>
      </c>
      <c r="C12" s="703" t="s">
        <v>269</v>
      </c>
      <c r="D12" s="704" t="s">
        <v>270</v>
      </c>
    </row>
    <row r="13" spans="1:6" ht="15.75">
      <c r="A13" s="705" t="s">
        <v>271</v>
      </c>
      <c r="B13" s="706" t="s">
        <v>2502</v>
      </c>
      <c r="C13" s="707" t="s">
        <v>2503</v>
      </c>
      <c r="D13" s="708" t="s">
        <v>272</v>
      </c>
    </row>
    <row r="14" spans="1:6" ht="15.75">
      <c r="A14" s="699">
        <v>1</v>
      </c>
      <c r="B14" s="693"/>
      <c r="C14" s="709"/>
      <c r="D14" s="710"/>
    </row>
    <row r="15" spans="1:6" ht="15.75">
      <c r="A15" s="699">
        <v>2</v>
      </c>
      <c r="B15" s="693" t="s">
        <v>2962</v>
      </c>
      <c r="C15" s="711">
        <v>1091334105.3200002</v>
      </c>
      <c r="D15" s="712">
        <v>60676344</v>
      </c>
      <c r="E15" s="713"/>
      <c r="F15" s="714"/>
    </row>
    <row r="16" spans="1:6" ht="15.75">
      <c r="A16" s="699">
        <v>3</v>
      </c>
      <c r="B16" s="693"/>
      <c r="C16" s="715"/>
      <c r="D16" s="716"/>
    </row>
    <row r="17" spans="1:6" ht="15.75">
      <c r="A17" s="699">
        <v>4</v>
      </c>
      <c r="B17" s="693"/>
      <c r="C17" s="715"/>
      <c r="D17" s="716"/>
      <c r="E17" s="717"/>
    </row>
    <row r="18" spans="1:6" ht="15.75">
      <c r="A18" s="699">
        <v>5</v>
      </c>
      <c r="B18" s="693" t="s">
        <v>273</v>
      </c>
      <c r="C18" s="715"/>
      <c r="D18" s="716"/>
    </row>
    <row r="19" spans="1:6" ht="15.75">
      <c r="A19" s="699">
        <v>6</v>
      </c>
      <c r="B19" s="693"/>
      <c r="C19" s="715"/>
      <c r="D19" s="716"/>
    </row>
    <row r="20" spans="1:6" ht="15.75">
      <c r="A20" s="699">
        <v>7</v>
      </c>
      <c r="B20" s="693"/>
      <c r="C20" s="715"/>
      <c r="D20" s="716"/>
    </row>
    <row r="21" spans="1:6" ht="15.75">
      <c r="A21" s="699">
        <v>8</v>
      </c>
      <c r="B21" s="693"/>
      <c r="C21" s="715"/>
      <c r="D21" s="716"/>
    </row>
    <row r="22" spans="1:6" ht="15.75">
      <c r="A22" s="699">
        <v>9</v>
      </c>
      <c r="B22" s="693"/>
      <c r="C22" s="718"/>
      <c r="D22" s="719"/>
    </row>
    <row r="23" spans="1:6" ht="15.75">
      <c r="A23" s="705">
        <v>10</v>
      </c>
      <c r="B23" s="720" t="s">
        <v>274</v>
      </c>
      <c r="C23" s="721">
        <f>SUM(C14:C22)</f>
        <v>1091334105.3200002</v>
      </c>
      <c r="D23" s="722">
        <f>SUM(D14:D22)</f>
        <v>60676344</v>
      </c>
      <c r="F23" s="713"/>
    </row>
    <row r="24" spans="1:6" ht="15.75">
      <c r="A24" s="692"/>
      <c r="B24" s="693"/>
      <c r="C24" s="693"/>
      <c r="D24" s="694"/>
      <c r="F24" s="713"/>
    </row>
    <row r="25" spans="1:6" ht="15.75">
      <c r="A25" s="692"/>
      <c r="B25" s="693"/>
      <c r="C25" s="693"/>
      <c r="D25" s="694"/>
    </row>
    <row r="26" spans="1:6" ht="15.75">
      <c r="A26" s="692"/>
      <c r="B26" s="723" t="s">
        <v>2963</v>
      </c>
      <c r="C26" s="724"/>
      <c r="D26" s="694"/>
    </row>
    <row r="27" spans="1:6" ht="15.75">
      <c r="A27" s="692"/>
      <c r="B27" s="723" t="s">
        <v>337</v>
      </c>
      <c r="C27" s="693"/>
      <c r="D27" s="694"/>
    </row>
    <row r="28" spans="1:6" ht="15.75">
      <c r="A28" s="692"/>
      <c r="B28" s="693"/>
      <c r="C28" s="693"/>
      <c r="D28" s="694"/>
    </row>
    <row r="29" spans="1:6" ht="15.75">
      <c r="A29" s="692"/>
      <c r="B29" s="693"/>
      <c r="C29" s="693"/>
      <c r="D29" s="694"/>
    </row>
    <row r="30" spans="1:6" ht="15.75">
      <c r="A30" s="692"/>
      <c r="B30" s="693"/>
      <c r="C30" s="693"/>
      <c r="D30" s="694"/>
    </row>
    <row r="31" spans="1:6" ht="15.75">
      <c r="A31" s="692"/>
      <c r="B31" s="693"/>
      <c r="C31" s="693"/>
      <c r="D31" s="694"/>
    </row>
    <row r="32" spans="1:6" ht="15.75">
      <c r="A32" s="692"/>
      <c r="B32" s="693"/>
      <c r="C32" s="693"/>
      <c r="D32" s="694"/>
    </row>
    <row r="33" spans="1:4" ht="15.75">
      <c r="A33" s="692"/>
      <c r="B33" s="693"/>
      <c r="C33" s="693"/>
      <c r="D33" s="694"/>
    </row>
    <row r="34" spans="1:4" ht="15.75">
      <c r="A34" s="692"/>
      <c r="B34" s="693"/>
      <c r="C34" s="693"/>
      <c r="D34" s="694"/>
    </row>
    <row r="35" spans="1:4" ht="15.75">
      <c r="A35" s="692"/>
      <c r="B35" s="693"/>
      <c r="C35" s="693"/>
      <c r="D35" s="694"/>
    </row>
    <row r="36" spans="1:4" ht="15.75">
      <c r="A36" s="692"/>
      <c r="B36" s="693"/>
      <c r="C36" s="693"/>
      <c r="D36" s="694"/>
    </row>
    <row r="37" spans="1:4" ht="15.75">
      <c r="A37" s="692"/>
      <c r="B37" s="693"/>
      <c r="C37" s="693"/>
      <c r="D37" s="694"/>
    </row>
    <row r="38" spans="1:4" ht="15.75">
      <c r="A38" s="692"/>
      <c r="B38" s="693"/>
      <c r="C38" s="693"/>
      <c r="D38" s="694"/>
    </row>
    <row r="39" spans="1:4" ht="15.75">
      <c r="A39" s="692"/>
      <c r="B39" s="693"/>
      <c r="C39" s="693"/>
      <c r="D39" s="694"/>
    </row>
    <row r="40" spans="1:4" ht="15.75">
      <c r="A40" s="692"/>
      <c r="B40" s="693"/>
      <c r="C40" s="693"/>
      <c r="D40" s="694"/>
    </row>
    <row r="41" spans="1:4" ht="15.75">
      <c r="A41" s="692"/>
      <c r="B41" s="693"/>
      <c r="C41" s="693"/>
      <c r="D41" s="694"/>
    </row>
    <row r="42" spans="1:4" ht="15.75">
      <c r="A42" s="692"/>
      <c r="B42" s="693"/>
      <c r="C42" s="693"/>
      <c r="D42" s="694"/>
    </row>
    <row r="43" spans="1:4" ht="15.75">
      <c r="A43" s="692"/>
      <c r="B43" s="693"/>
      <c r="C43" s="693"/>
      <c r="D43" s="694"/>
    </row>
    <row r="44" spans="1:4" ht="15.75">
      <c r="A44" s="692"/>
      <c r="B44" s="693"/>
      <c r="C44" s="693"/>
      <c r="D44" s="694"/>
    </row>
    <row r="45" spans="1:4" ht="15.75">
      <c r="A45" s="690"/>
      <c r="B45" s="725"/>
      <c r="C45" s="683"/>
      <c r="D45" s="691"/>
    </row>
    <row r="46" spans="1:4" ht="15.75">
      <c r="A46" s="692"/>
      <c r="B46" s="693"/>
      <c r="C46" s="693"/>
      <c r="D46" s="694"/>
    </row>
    <row r="47" spans="1:4" ht="15.75">
      <c r="A47" s="695"/>
      <c r="B47" s="693"/>
      <c r="C47" s="693"/>
      <c r="D47" s="694"/>
    </row>
    <row r="48" spans="1:4" ht="15.75">
      <c r="A48" s="695"/>
      <c r="B48" s="693"/>
      <c r="C48" s="693"/>
      <c r="D48" s="694"/>
    </row>
    <row r="49" spans="1:4" ht="15.75">
      <c r="A49" s="695"/>
      <c r="B49" s="693"/>
      <c r="C49" s="693"/>
      <c r="D49" s="694"/>
    </row>
    <row r="50" spans="1:4" ht="15.75">
      <c r="A50" s="695"/>
      <c r="B50" s="693"/>
      <c r="C50" s="693"/>
      <c r="D50" s="694"/>
    </row>
    <row r="51" spans="1:4" ht="15.75">
      <c r="A51" s="692"/>
      <c r="B51" s="693"/>
      <c r="C51" s="693"/>
      <c r="D51" s="694"/>
    </row>
    <row r="52" spans="1:4" ht="15.75">
      <c r="A52" s="692"/>
      <c r="B52" s="693"/>
      <c r="C52" s="693"/>
      <c r="D52" s="694"/>
    </row>
    <row r="53" spans="1:4">
      <c r="A53" s="695"/>
      <c r="D53" s="726"/>
    </row>
    <row r="54" spans="1:4" ht="15.75">
      <c r="A54" s="692"/>
      <c r="B54" s="693"/>
      <c r="C54" s="693"/>
      <c r="D54" s="694"/>
    </row>
    <row r="55" spans="1:4" ht="15.75">
      <c r="A55" s="692"/>
      <c r="B55" s="693"/>
      <c r="C55" s="693"/>
      <c r="D55" s="694"/>
    </row>
    <row r="56" spans="1:4" ht="15.75">
      <c r="A56" s="692"/>
      <c r="B56" s="693"/>
      <c r="C56" s="693"/>
      <c r="D56" s="694"/>
    </row>
    <row r="57" spans="1:4" ht="15.75">
      <c r="A57" s="692"/>
      <c r="B57" s="693"/>
      <c r="C57" s="727"/>
      <c r="D57" s="694"/>
    </row>
    <row r="58" spans="1:4" ht="15.75">
      <c r="A58" s="692"/>
      <c r="B58" s="693"/>
      <c r="C58" s="693"/>
      <c r="D58" s="694"/>
    </row>
    <row r="59" spans="1:4" ht="15.75">
      <c r="A59" s="692"/>
      <c r="B59" s="693"/>
      <c r="C59" s="693"/>
      <c r="D59" s="694"/>
    </row>
    <row r="60" spans="1:4" ht="15.75">
      <c r="A60" s="692"/>
      <c r="B60" s="693"/>
      <c r="C60" s="693"/>
      <c r="D60" s="694"/>
    </row>
    <row r="61" spans="1:4" ht="15.75">
      <c r="A61" s="692"/>
      <c r="B61" s="693"/>
      <c r="C61" s="693"/>
      <c r="D61" s="694"/>
    </row>
    <row r="62" spans="1:4" ht="15.75">
      <c r="A62" s="692"/>
      <c r="B62" s="693"/>
      <c r="C62" s="693"/>
      <c r="D62" s="694"/>
    </row>
    <row r="63" spans="1:4" ht="15.75">
      <c r="A63" s="692"/>
      <c r="B63" s="693"/>
      <c r="C63" s="693"/>
      <c r="D63" s="694"/>
    </row>
    <row r="64" spans="1:4" ht="15.75">
      <c r="A64" s="692"/>
      <c r="B64" s="693"/>
      <c r="C64" s="693"/>
      <c r="D64" s="694"/>
    </row>
    <row r="65" spans="1:4" ht="15.75">
      <c r="A65" s="692"/>
      <c r="B65" s="693"/>
      <c r="C65" s="693"/>
      <c r="D65" s="694"/>
    </row>
    <row r="66" spans="1:4" ht="16.5" thickBot="1">
      <c r="A66" s="728"/>
      <c r="B66" s="729"/>
      <c r="C66" s="730"/>
      <c r="D66" s="731"/>
    </row>
    <row r="67" spans="1:4" ht="15.75">
      <c r="A67" s="693" t="s">
        <v>115</v>
      </c>
      <c r="B67" s="693"/>
      <c r="C67" s="693"/>
      <c r="D67" s="693"/>
    </row>
    <row r="68" spans="1:4" ht="15.75">
      <c r="A68" s="683" t="s">
        <v>275</v>
      </c>
      <c r="B68" s="683"/>
      <c r="C68" s="683"/>
      <c r="D68" s="683"/>
    </row>
    <row r="69" spans="1:4" ht="18">
      <c r="A69" s="732"/>
      <c r="B69" s="732"/>
      <c r="C69" s="732"/>
    </row>
    <row r="70" spans="1:4" ht="18">
      <c r="A70" s="732"/>
      <c r="B70" s="732"/>
      <c r="C70" s="732"/>
    </row>
    <row r="71" spans="1:4" ht="18">
      <c r="A71" s="732"/>
      <c r="B71" s="732"/>
      <c r="C71" s="732"/>
    </row>
    <row r="72" spans="1:4" ht="18">
      <c r="A72" s="732"/>
      <c r="B72" s="732"/>
      <c r="C72" s="732"/>
    </row>
    <row r="73" spans="1:4" ht="18">
      <c r="A73" s="732"/>
      <c r="B73" s="732"/>
      <c r="C73" s="732"/>
    </row>
    <row r="74" spans="1:4" ht="18">
      <c r="A74" s="732"/>
      <c r="B74" s="732"/>
      <c r="C74" s="732"/>
    </row>
    <row r="75" spans="1:4" ht="18">
      <c r="A75" s="732"/>
      <c r="B75" s="732"/>
      <c r="C75" s="732"/>
    </row>
    <row r="76" spans="1:4" ht="18">
      <c r="A76" s="732"/>
      <c r="B76" s="732"/>
      <c r="C76" s="732"/>
    </row>
    <row r="77" spans="1:4" ht="18">
      <c r="A77" s="732"/>
      <c r="B77" s="732"/>
      <c r="C77" s="732"/>
    </row>
    <row r="78" spans="1:4" ht="18">
      <c r="A78" s="732"/>
      <c r="B78" s="732"/>
      <c r="C78" s="732"/>
    </row>
    <row r="79" spans="1:4" ht="18">
      <c r="A79" s="732"/>
      <c r="B79" s="732"/>
      <c r="C79" s="732"/>
    </row>
    <row r="80" spans="1:4" ht="18">
      <c r="A80" s="732"/>
      <c r="B80" s="732"/>
      <c r="C80" s="732"/>
    </row>
    <row r="81" spans="1:3" ht="18">
      <c r="A81" s="732"/>
      <c r="B81" s="732"/>
      <c r="C81" s="732"/>
    </row>
    <row r="82" spans="1:3" ht="18">
      <c r="A82" s="732"/>
      <c r="B82" s="732"/>
      <c r="C82" s="732"/>
    </row>
    <row r="83" spans="1:3" ht="18">
      <c r="A83" s="732"/>
      <c r="B83" s="732"/>
      <c r="C83" s="732"/>
    </row>
  </sheetData>
  <printOptions horizontalCentered="1" verticalCentered="1"/>
  <pageMargins left="0.25" right="0.25" top="0.25" bottom="0.25" header="0.5" footer="0.21"/>
  <pageSetup scale="71"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9"/>
  <dimension ref="A1:F142"/>
  <sheetViews>
    <sheetView defaultGridColor="0" view="pageBreakPreview" colorId="22" zoomScale="60" zoomScaleNormal="75" workbookViewId="0">
      <selection activeCell="C59" sqref="C59"/>
    </sheetView>
  </sheetViews>
  <sheetFormatPr defaultColWidth="9.6640625" defaultRowHeight="0" customHeight="1" zeroHeight="1"/>
  <cols>
    <col min="1" max="1" width="4.6640625" style="868" customWidth="1"/>
    <col min="2" max="2" width="38.77734375" style="868" customWidth="1"/>
    <col min="3" max="3" width="16.5546875" style="868" customWidth="1"/>
    <col min="4" max="5" width="15.6640625" style="868" customWidth="1"/>
    <col min="6" max="6" width="19.5546875" style="868" customWidth="1"/>
    <col min="7" max="16384" width="9.6640625" style="868"/>
  </cols>
  <sheetData>
    <row r="1" spans="1:6" ht="15.75" thickBot="1">
      <c r="A1" s="565" t="str">
        <f>'Data Sheet'!$A$51</f>
        <v>Annual Report of KeySpan Gas East Corporation d/b/a National Grid                                                  Year ended December 31, 2013</v>
      </c>
      <c r="E1" s="863"/>
      <c r="F1" s="898"/>
    </row>
    <row r="2" spans="1:6" ht="15">
      <c r="A2" s="1517"/>
      <c r="B2" s="1878"/>
      <c r="C2" s="1878"/>
      <c r="D2" s="1878"/>
      <c r="E2" s="1878"/>
      <c r="F2" s="1518"/>
    </row>
    <row r="3" spans="1:6" ht="15.75">
      <c r="A3" s="809" t="s">
        <v>276</v>
      </c>
      <c r="B3" s="898"/>
      <c r="C3" s="810"/>
      <c r="D3" s="810"/>
      <c r="E3" s="810"/>
      <c r="F3" s="1879"/>
    </row>
    <row r="4" spans="1:6" ht="15.75">
      <c r="A4" s="809" t="s">
        <v>277</v>
      </c>
      <c r="B4" s="898"/>
      <c r="C4" s="810"/>
      <c r="D4" s="810"/>
      <c r="E4" s="810"/>
      <c r="F4" s="1879"/>
    </row>
    <row r="5" spans="1:6" ht="15">
      <c r="A5" s="1880"/>
      <c r="B5" s="1487"/>
      <c r="C5" s="1487"/>
      <c r="D5" s="1487"/>
      <c r="E5" s="1487"/>
      <c r="F5" s="1522"/>
    </row>
    <row r="6" spans="1:6" ht="15.75">
      <c r="A6" s="1881" t="s">
        <v>278</v>
      </c>
      <c r="F6" s="908"/>
    </row>
    <row r="7" spans="1:6" ht="15">
      <c r="A7" s="1486"/>
      <c r="F7" s="908"/>
    </row>
    <row r="8" spans="1:6" ht="15.75">
      <c r="A8" s="809" t="s">
        <v>279</v>
      </c>
      <c r="B8" s="898"/>
      <c r="C8" s="898"/>
      <c r="D8" s="898"/>
      <c r="E8" s="898"/>
      <c r="F8" s="1879"/>
    </row>
    <row r="9" spans="1:6" ht="15">
      <c r="A9" s="1486"/>
      <c r="B9" s="868" t="s">
        <v>280</v>
      </c>
      <c r="F9" s="908"/>
    </row>
    <row r="10" spans="1:6" ht="15">
      <c r="A10" s="1486"/>
      <c r="C10" s="868" t="s">
        <v>281</v>
      </c>
      <c r="F10" s="908"/>
    </row>
    <row r="11" spans="1:6" ht="15">
      <c r="A11" s="1486"/>
      <c r="C11" s="868" t="s">
        <v>282</v>
      </c>
      <c r="F11" s="908"/>
    </row>
    <row r="12" spans="1:6" ht="15">
      <c r="A12" s="1486"/>
      <c r="C12" s="868" t="s">
        <v>283</v>
      </c>
      <c r="F12" s="908"/>
    </row>
    <row r="13" spans="1:6" ht="15">
      <c r="A13" s="1486"/>
      <c r="F13" s="908"/>
    </row>
    <row r="14" spans="1:6" ht="15">
      <c r="A14" s="1486"/>
      <c r="B14" s="868" t="s">
        <v>441</v>
      </c>
      <c r="F14" s="908"/>
    </row>
    <row r="15" spans="1:6" ht="15">
      <c r="A15" s="1486"/>
      <c r="C15" s="868" t="s">
        <v>284</v>
      </c>
      <c r="F15" s="908"/>
    </row>
    <row r="16" spans="1:6" ht="15">
      <c r="A16" s="1486"/>
      <c r="C16" s="868" t="s">
        <v>285</v>
      </c>
      <c r="F16" s="908"/>
    </row>
    <row r="17" spans="1:6" ht="15">
      <c r="A17" s="1486"/>
      <c r="F17" s="908"/>
    </row>
    <row r="18" spans="1:6" ht="15">
      <c r="A18" s="1486"/>
      <c r="B18" s="868" t="s">
        <v>286</v>
      </c>
      <c r="F18" s="908"/>
    </row>
    <row r="19" spans="1:6" ht="15">
      <c r="A19" s="1486"/>
      <c r="C19" s="868" t="s">
        <v>287</v>
      </c>
      <c r="F19" s="908"/>
    </row>
    <row r="20" spans="1:6" ht="15">
      <c r="A20" s="1486"/>
      <c r="C20" s="868" t="s">
        <v>285</v>
      </c>
      <c r="F20" s="908"/>
    </row>
    <row r="21" spans="1:6" ht="15">
      <c r="A21" s="1486"/>
      <c r="F21" s="908"/>
    </row>
    <row r="22" spans="1:6" ht="15">
      <c r="A22" s="1486"/>
      <c r="B22" s="868" t="s">
        <v>288</v>
      </c>
      <c r="F22" s="908"/>
    </row>
    <row r="23" spans="1:6" ht="15">
      <c r="A23" s="1486"/>
      <c r="C23" s="868" t="s">
        <v>289</v>
      </c>
      <c r="F23" s="908"/>
    </row>
    <row r="24" spans="1:6" ht="15">
      <c r="A24" s="1486"/>
      <c r="F24" s="908"/>
    </row>
    <row r="25" spans="1:6" ht="15">
      <c r="A25" s="1486"/>
      <c r="B25" s="868" t="s">
        <v>290</v>
      </c>
      <c r="C25" s="868" t="s">
        <v>291</v>
      </c>
      <c r="F25" s="908"/>
    </row>
    <row r="26" spans="1:6" ht="15">
      <c r="A26" s="1486"/>
      <c r="C26" s="868" t="s">
        <v>285</v>
      </c>
      <c r="F26" s="908"/>
    </row>
    <row r="27" spans="1:6" ht="15">
      <c r="A27" s="1486"/>
      <c r="F27" s="908"/>
    </row>
    <row r="28" spans="1:6" ht="15">
      <c r="A28" s="1486"/>
      <c r="B28" s="868" t="s">
        <v>292</v>
      </c>
      <c r="F28" s="908"/>
    </row>
    <row r="29" spans="1:6" ht="15">
      <c r="A29" s="1486"/>
      <c r="C29" s="868" t="s">
        <v>293</v>
      </c>
      <c r="F29" s="908"/>
    </row>
    <row r="30" spans="1:6" ht="15">
      <c r="A30" s="1486"/>
      <c r="F30" s="908"/>
    </row>
    <row r="31" spans="1:6" ht="15.75">
      <c r="A31" s="809" t="s">
        <v>294</v>
      </c>
      <c r="B31" s="898"/>
      <c r="C31" s="898"/>
      <c r="D31" s="898"/>
      <c r="E31" s="898"/>
      <c r="F31" s="1879"/>
    </row>
    <row r="32" spans="1:6" ht="15">
      <c r="A32" s="1486"/>
      <c r="B32" s="868" t="s">
        <v>295</v>
      </c>
      <c r="F32" s="908"/>
    </row>
    <row r="33" spans="1:6" ht="15">
      <c r="A33" s="1486"/>
      <c r="C33" s="868" t="s">
        <v>296</v>
      </c>
      <c r="F33" s="908"/>
    </row>
    <row r="34" spans="1:6" ht="15">
      <c r="A34" s="1486"/>
      <c r="F34" s="908"/>
    </row>
    <row r="35" spans="1:6" ht="15">
      <c r="A35" s="1486"/>
      <c r="B35" s="868" t="s">
        <v>297</v>
      </c>
      <c r="F35" s="908"/>
    </row>
    <row r="36" spans="1:6" ht="15">
      <c r="A36" s="1486"/>
      <c r="C36" s="868" t="s">
        <v>1443</v>
      </c>
      <c r="F36" s="908"/>
    </row>
    <row r="37" spans="1:6" ht="15">
      <c r="A37" s="1486"/>
      <c r="F37" s="908"/>
    </row>
    <row r="38" spans="1:6" ht="15">
      <c r="A38" s="1486"/>
      <c r="B38" s="868" t="s">
        <v>1444</v>
      </c>
      <c r="F38" s="908"/>
    </row>
    <row r="39" spans="1:6" ht="15">
      <c r="A39" s="1486"/>
      <c r="C39" s="868" t="s">
        <v>2259</v>
      </c>
      <c r="F39" s="908"/>
    </row>
    <row r="40" spans="1:6" ht="15">
      <c r="A40" s="1486"/>
      <c r="F40" s="908"/>
    </row>
    <row r="41" spans="1:6" ht="15">
      <c r="A41" s="1486"/>
      <c r="B41" s="868" t="s">
        <v>2260</v>
      </c>
      <c r="F41" s="908"/>
    </row>
    <row r="42" spans="1:6" ht="15">
      <c r="A42" s="1486"/>
      <c r="C42" s="868" t="s">
        <v>2261</v>
      </c>
      <c r="F42" s="908"/>
    </row>
    <row r="43" spans="1:6" ht="15">
      <c r="A43" s="1486"/>
      <c r="C43" s="868" t="s">
        <v>2262</v>
      </c>
      <c r="F43" s="908"/>
    </row>
    <row r="44" spans="1:6" ht="15">
      <c r="A44" s="1486"/>
      <c r="F44" s="908"/>
    </row>
    <row r="45" spans="1:6" ht="15">
      <c r="A45" s="1486"/>
      <c r="B45" s="868" t="s">
        <v>1435</v>
      </c>
      <c r="F45" s="908"/>
    </row>
    <row r="46" spans="1:6" ht="15">
      <c r="A46" s="1486"/>
      <c r="C46" s="868" t="s">
        <v>2263</v>
      </c>
      <c r="F46" s="908"/>
    </row>
    <row r="47" spans="1:6" ht="15">
      <c r="A47" s="1486"/>
      <c r="F47" s="908"/>
    </row>
    <row r="48" spans="1:6" ht="15">
      <c r="A48" s="1486"/>
      <c r="B48" s="868" t="s">
        <v>2264</v>
      </c>
      <c r="F48" s="908"/>
    </row>
    <row r="49" spans="1:6" ht="15">
      <c r="A49" s="1486"/>
      <c r="C49" s="868" t="s">
        <v>2265</v>
      </c>
      <c r="F49" s="908"/>
    </row>
    <row r="50" spans="1:6" ht="15">
      <c r="A50" s="1486"/>
      <c r="F50" s="908"/>
    </row>
    <row r="51" spans="1:6" ht="15">
      <c r="A51" s="1486"/>
      <c r="B51" s="868" t="s">
        <v>290</v>
      </c>
      <c r="F51" s="908"/>
    </row>
    <row r="52" spans="1:6" ht="15">
      <c r="A52" s="1486"/>
      <c r="C52" s="868" t="s">
        <v>2266</v>
      </c>
      <c r="F52" s="908"/>
    </row>
    <row r="53" spans="1:6" ht="15">
      <c r="A53" s="1486"/>
      <c r="F53" s="908"/>
    </row>
    <row r="54" spans="1:6" ht="15.75">
      <c r="A54" s="809" t="s">
        <v>2267</v>
      </c>
      <c r="B54" s="898"/>
      <c r="C54" s="898"/>
      <c r="D54" s="898"/>
      <c r="E54" s="898"/>
      <c r="F54" s="1879"/>
    </row>
    <row r="55" spans="1:6" ht="15">
      <c r="A55" s="1486"/>
      <c r="B55" s="868" t="s">
        <v>2268</v>
      </c>
      <c r="F55" s="908"/>
    </row>
    <row r="56" spans="1:6" ht="15">
      <c r="A56" s="1486"/>
      <c r="C56" s="868" t="s">
        <v>2269</v>
      </c>
      <c r="F56" s="908"/>
    </row>
    <row r="57" spans="1:6" ht="15">
      <c r="A57" s="1486"/>
      <c r="F57" s="908"/>
    </row>
    <row r="58" spans="1:6" ht="15">
      <c r="A58" s="1486"/>
      <c r="B58" s="868" t="s">
        <v>2270</v>
      </c>
      <c r="F58" s="908"/>
    </row>
    <row r="59" spans="1:6" ht="15">
      <c r="A59" s="1486"/>
      <c r="C59" s="868" t="s">
        <v>2271</v>
      </c>
      <c r="F59" s="908"/>
    </row>
    <row r="60" spans="1:6" ht="15">
      <c r="A60" s="1486"/>
      <c r="F60" s="908"/>
    </row>
    <row r="61" spans="1:6" ht="15">
      <c r="A61" s="1486"/>
      <c r="B61" s="868" t="s">
        <v>2272</v>
      </c>
      <c r="F61" s="908"/>
    </row>
    <row r="62" spans="1:6" ht="15">
      <c r="A62" s="1486"/>
      <c r="C62" s="868" t="s">
        <v>2273</v>
      </c>
      <c r="F62" s="908"/>
    </row>
    <row r="63" spans="1:6" ht="15">
      <c r="A63" s="1486"/>
      <c r="C63" s="868" t="s">
        <v>2274</v>
      </c>
      <c r="F63" s="908"/>
    </row>
    <row r="64" spans="1:6" ht="15.75" thickBot="1">
      <c r="A64" s="1882"/>
      <c r="B64" s="1883"/>
      <c r="C64" s="1883"/>
      <c r="D64" s="1883"/>
      <c r="E64" s="1883"/>
      <c r="F64" s="1884"/>
    </row>
    <row r="65" spans="1:6" ht="15">
      <c r="A65" s="868" t="s">
        <v>115</v>
      </c>
    </row>
    <row r="66" spans="1:6" ht="15">
      <c r="A66" s="898" t="s">
        <v>2275</v>
      </c>
      <c r="B66" s="898"/>
      <c r="C66" s="898"/>
      <c r="D66" s="898"/>
      <c r="E66" s="898"/>
      <c r="F66" s="898"/>
    </row>
    <row r="67" spans="1:6" ht="15.75" thickBot="1">
      <c r="A67" s="1877" t="s">
        <v>4026</v>
      </c>
      <c r="B67" s="1487"/>
      <c r="C67" s="1487"/>
      <c r="D67" s="1487"/>
      <c r="E67" s="863"/>
      <c r="F67" s="898"/>
    </row>
    <row r="68" spans="1:6" ht="15">
      <c r="A68" s="1517"/>
      <c r="B68" s="1878"/>
      <c r="C68" s="1878"/>
      <c r="D68" s="1878"/>
      <c r="E68" s="1878"/>
      <c r="F68" s="1518"/>
    </row>
    <row r="69" spans="1:6" ht="15.75">
      <c r="A69" s="809" t="s">
        <v>2276</v>
      </c>
      <c r="B69" s="898"/>
      <c r="C69" s="810"/>
      <c r="D69" s="810"/>
      <c r="E69" s="810"/>
      <c r="F69" s="1879"/>
    </row>
    <row r="70" spans="1:6" ht="15">
      <c r="A70" s="1880"/>
      <c r="B70" s="1487"/>
      <c r="C70" s="1487"/>
      <c r="D70" s="1487"/>
      <c r="E70" s="1487"/>
      <c r="F70" s="1522"/>
    </row>
    <row r="71" spans="1:6" ht="15">
      <c r="A71" s="1798" t="s">
        <v>524</v>
      </c>
      <c r="B71" s="1801"/>
      <c r="C71" s="1528" t="s">
        <v>1435</v>
      </c>
      <c r="D71" s="1802" t="s">
        <v>2277</v>
      </c>
      <c r="E71" s="1528" t="s">
        <v>2278</v>
      </c>
      <c r="F71" s="1804" t="s">
        <v>2105</v>
      </c>
    </row>
    <row r="72" spans="1:6" ht="15">
      <c r="A72" s="1798" t="s">
        <v>529</v>
      </c>
      <c r="B72" s="1802" t="s">
        <v>231</v>
      </c>
      <c r="C72" s="1528" t="s">
        <v>2502</v>
      </c>
      <c r="D72" s="1802" t="s">
        <v>2503</v>
      </c>
      <c r="E72" s="1528" t="s">
        <v>272</v>
      </c>
      <c r="F72" s="1804" t="s">
        <v>2279</v>
      </c>
    </row>
    <row r="73" spans="1:6" ht="15">
      <c r="A73" s="1880"/>
      <c r="B73" s="1803"/>
      <c r="C73" s="1885"/>
      <c r="D73" s="1803"/>
      <c r="E73" s="1885"/>
      <c r="F73" s="1886"/>
    </row>
    <row r="74" spans="1:6" ht="15">
      <c r="A74" s="1798" t="s">
        <v>520</v>
      </c>
      <c r="B74" s="1801" t="s">
        <v>2280</v>
      </c>
      <c r="C74" s="1887">
        <f>SUM(D74:F74)</f>
        <v>118625051</v>
      </c>
      <c r="D74" s="1888"/>
      <c r="E74" s="1887">
        <v>118625051</v>
      </c>
      <c r="F74" s="1889"/>
    </row>
    <row r="75" spans="1:6" ht="15">
      <c r="A75" s="1486"/>
      <c r="B75" s="1801"/>
      <c r="C75" s="1523"/>
      <c r="D75" s="1801"/>
      <c r="E75" s="1523"/>
      <c r="F75" s="901"/>
    </row>
    <row r="76" spans="1:6" ht="15">
      <c r="A76" s="1486"/>
      <c r="B76" s="1890" t="s">
        <v>2281</v>
      </c>
      <c r="C76" s="1891"/>
      <c r="D76" s="1534"/>
      <c r="E76" s="1891"/>
      <c r="F76" s="1807"/>
    </row>
    <row r="77" spans="1:6" ht="15">
      <c r="A77" s="1798" t="s">
        <v>275</v>
      </c>
      <c r="B77" s="1801" t="s">
        <v>2282</v>
      </c>
      <c r="C77" s="1891">
        <f>SUM(D77:F77)</f>
        <v>40673363</v>
      </c>
      <c r="D77" s="1534"/>
      <c r="E77" s="1891">
        <v>40673363</v>
      </c>
      <c r="F77" s="1807"/>
    </row>
    <row r="78" spans="1:6" ht="15">
      <c r="A78" s="1798" t="s">
        <v>2275</v>
      </c>
      <c r="B78" s="1801" t="s">
        <v>2283</v>
      </c>
      <c r="C78" s="1892">
        <f>SUM(D78:F78)</f>
        <v>0</v>
      </c>
      <c r="D78" s="1893"/>
      <c r="E78" s="1892"/>
      <c r="F78" s="1894"/>
    </row>
    <row r="79" spans="1:6" ht="15">
      <c r="A79" s="1486"/>
      <c r="B79" s="1801"/>
      <c r="C79" s="1523"/>
      <c r="D79" s="1801"/>
      <c r="E79" s="1523"/>
      <c r="F79" s="901"/>
    </row>
    <row r="80" spans="1:6" ht="15.75" thickBot="1">
      <c r="A80" s="1798" t="s">
        <v>2284</v>
      </c>
      <c r="B80" s="1801" t="s">
        <v>288</v>
      </c>
      <c r="C80" s="1895">
        <f>C74-SUM(C77:C78)</f>
        <v>77951688</v>
      </c>
      <c r="D80" s="1895">
        <f>D74-SUM(D77:D78)</f>
        <v>0</v>
      </c>
      <c r="E80" s="1895">
        <f>E74-SUM(E77:E78)</f>
        <v>77951688</v>
      </c>
      <c r="F80" s="1896">
        <f>F74-SUM(F77:F78)</f>
        <v>0</v>
      </c>
    </row>
    <row r="81" spans="1:6" ht="15.75" thickTop="1">
      <c r="A81" s="1486"/>
      <c r="B81" s="1801"/>
      <c r="C81" s="1523"/>
      <c r="D81" s="1801"/>
      <c r="E81" s="1523"/>
      <c r="F81" s="901"/>
    </row>
    <row r="82" spans="1:6" ht="15.75" thickBot="1">
      <c r="A82" s="1798" t="s">
        <v>2285</v>
      </c>
      <c r="B82" s="1801" t="s">
        <v>2003</v>
      </c>
      <c r="C82" s="1895">
        <f>F102</f>
        <v>985262510.91726422</v>
      </c>
      <c r="D82" s="1897">
        <f>F102*F108</f>
        <v>0</v>
      </c>
      <c r="E82" s="1897">
        <f>F102*F110</f>
        <v>985262510.91726422</v>
      </c>
      <c r="F82" s="1896">
        <f>F102*F112</f>
        <v>0</v>
      </c>
    </row>
    <row r="83" spans="1:6" ht="15.75" thickTop="1">
      <c r="A83" s="1486"/>
      <c r="B83" s="1801"/>
      <c r="C83" s="1523"/>
      <c r="D83" s="1801"/>
      <c r="E83" s="1523"/>
      <c r="F83" s="901"/>
    </row>
    <row r="84" spans="1:6" ht="15.75" thickBot="1">
      <c r="A84" s="1800" t="s">
        <v>2004</v>
      </c>
      <c r="B84" s="1803" t="s">
        <v>292</v>
      </c>
      <c r="C84" s="1898">
        <f>IF(ISERR(C80/C82=0)," ",C80/C82)</f>
        <v>7.911768400426418E-2</v>
      </c>
      <c r="D84" s="1898" t="str">
        <f>IF(ISERR(D80/D82=0)," ",D80/D82)</f>
        <v xml:space="preserve"> </v>
      </c>
      <c r="E84" s="1898">
        <f>IF(ISERR(E80/E82=0)," ",E80/E82)</f>
        <v>7.911768400426418E-2</v>
      </c>
      <c r="F84" s="1899" t="str">
        <f>IF(ISERR(F80/F82=0)," ",F80/F82)</f>
        <v xml:space="preserve"> </v>
      </c>
    </row>
    <row r="85" spans="1:6" ht="15.75" thickTop="1">
      <c r="A85" s="1486"/>
      <c r="F85" s="908"/>
    </row>
    <row r="86" spans="1:6" ht="15.75">
      <c r="A86" s="809" t="s">
        <v>2005</v>
      </c>
      <c r="B86" s="810"/>
      <c r="C86" s="810"/>
      <c r="D86" s="810"/>
      <c r="E86" s="810"/>
      <c r="F86" s="1879"/>
    </row>
    <row r="87" spans="1:6" ht="15.75">
      <c r="A87" s="1900"/>
      <c r="B87" s="1901"/>
      <c r="C87" s="1901"/>
      <c r="D87" s="1901"/>
      <c r="E87" s="1901"/>
      <c r="F87" s="1902"/>
    </row>
    <row r="88" spans="1:6" ht="15">
      <c r="A88" s="1486"/>
      <c r="B88" s="1801"/>
      <c r="C88" s="1528" t="s">
        <v>2006</v>
      </c>
      <c r="D88" s="1802" t="s">
        <v>2007</v>
      </c>
      <c r="E88" s="1903"/>
      <c r="F88" s="1804" t="s">
        <v>2008</v>
      </c>
    </row>
    <row r="89" spans="1:6" ht="15">
      <c r="A89" s="1880"/>
      <c r="B89" s="1803"/>
      <c r="C89" s="1529" t="s">
        <v>2009</v>
      </c>
      <c r="D89" s="1805" t="s">
        <v>2009</v>
      </c>
      <c r="E89" s="1903"/>
      <c r="F89" s="1806" t="s">
        <v>2009</v>
      </c>
    </row>
    <row r="90" spans="1:6" ht="15">
      <c r="A90" s="1798" t="s">
        <v>2010</v>
      </c>
      <c r="B90" s="1801" t="s">
        <v>295</v>
      </c>
      <c r="C90" s="1904">
        <v>1</v>
      </c>
      <c r="D90" s="1904">
        <v>1</v>
      </c>
      <c r="E90" s="1905"/>
      <c r="F90" s="1906">
        <f>SUM(C90:D90)/2</f>
        <v>1</v>
      </c>
    </row>
    <row r="91" spans="1:6" ht="15">
      <c r="A91" s="1486"/>
      <c r="B91" s="1801"/>
      <c r="C91" s="1523"/>
      <c r="D91" s="1523"/>
      <c r="E91" s="1907"/>
      <c r="F91" s="908"/>
    </row>
    <row r="92" spans="1:6" ht="15">
      <c r="A92" s="1798" t="s">
        <v>2011</v>
      </c>
      <c r="B92" s="1801" t="s">
        <v>297</v>
      </c>
      <c r="C92" s="1891">
        <v>582861727</v>
      </c>
      <c r="D92" s="1891">
        <v>582861727</v>
      </c>
      <c r="E92" s="1908"/>
      <c r="F92" s="1909">
        <f>SUM(C92:D92)/2</f>
        <v>582861727</v>
      </c>
    </row>
    <row r="93" spans="1:6" ht="15">
      <c r="A93" s="1486"/>
      <c r="B93" s="1801"/>
      <c r="C93" s="1891"/>
      <c r="D93" s="1891"/>
      <c r="E93" s="1908"/>
      <c r="F93" s="1909"/>
    </row>
    <row r="94" spans="1:6" ht="15">
      <c r="A94" s="1798" t="s">
        <v>2145</v>
      </c>
      <c r="B94" s="1801" t="s">
        <v>2012</v>
      </c>
      <c r="C94" s="1891"/>
      <c r="D94" s="1891"/>
      <c r="E94" s="1908"/>
      <c r="F94" s="1909">
        <f>SUM(C94:D94)/2</f>
        <v>0</v>
      </c>
    </row>
    <row r="95" spans="1:6" ht="15">
      <c r="A95" s="1486"/>
      <c r="B95" s="1801"/>
      <c r="C95" s="1891"/>
      <c r="D95" s="1891"/>
      <c r="E95" s="1908"/>
      <c r="F95" s="1909"/>
    </row>
    <row r="96" spans="1:6" ht="15">
      <c r="A96" s="1798" t="s">
        <v>2013</v>
      </c>
      <c r="B96" s="1801" t="s">
        <v>2260</v>
      </c>
      <c r="C96" s="1892">
        <v>366105902.83452839</v>
      </c>
      <c r="D96" s="1892">
        <v>438695663</v>
      </c>
      <c r="E96" s="1908"/>
      <c r="F96" s="1894">
        <f>SUM(C96:D96)/2</f>
        <v>402400782.91726422</v>
      </c>
    </row>
    <row r="97" spans="1:6" ht="15">
      <c r="A97" s="1486"/>
      <c r="B97" s="1801"/>
      <c r="C97" s="1891"/>
      <c r="D97" s="1891"/>
      <c r="E97" s="1908"/>
      <c r="F97" s="1807"/>
    </row>
    <row r="98" spans="1:6" ht="15">
      <c r="A98" s="1798" t="s">
        <v>2014</v>
      </c>
      <c r="B98" s="1801" t="s">
        <v>2015</v>
      </c>
      <c r="C98" s="1891">
        <f>SUM(C90:C96)</f>
        <v>948967630.83452845</v>
      </c>
      <c r="D98" s="1891">
        <f>SUM(D90:D96)</f>
        <v>1021557391</v>
      </c>
      <c r="E98" s="1908"/>
      <c r="F98" s="1807">
        <f>SUM(F90:F96)</f>
        <v>985262510.91726422</v>
      </c>
    </row>
    <row r="99" spans="1:6" ht="15">
      <c r="A99" s="1486"/>
      <c r="B99" s="1801"/>
      <c r="C99" s="1891"/>
      <c r="D99" s="1891"/>
      <c r="E99" s="1908"/>
      <c r="F99" s="1807"/>
    </row>
    <row r="100" spans="1:6" ht="15">
      <c r="A100" s="1798" t="s">
        <v>2016</v>
      </c>
      <c r="B100" s="1801" t="s">
        <v>2017</v>
      </c>
      <c r="C100" s="1892">
        <v>0</v>
      </c>
      <c r="D100" s="1892">
        <v>0</v>
      </c>
      <c r="E100" s="1908"/>
      <c r="F100" s="1910">
        <f>SUM(C100:D100)/2</f>
        <v>0</v>
      </c>
    </row>
    <row r="101" spans="1:6" ht="15">
      <c r="A101" s="1486"/>
      <c r="B101" s="1801"/>
      <c r="C101" s="1523"/>
      <c r="D101" s="1523"/>
      <c r="E101" s="1907"/>
      <c r="F101" s="901"/>
    </row>
    <row r="102" spans="1:6" ht="15.75" thickBot="1">
      <c r="A102" s="1800" t="s">
        <v>2018</v>
      </c>
      <c r="B102" s="1803" t="s">
        <v>2019</v>
      </c>
      <c r="C102" s="1895">
        <f>C98-C100</f>
        <v>948967630.83452845</v>
      </c>
      <c r="D102" s="1895">
        <f>D98-D100</f>
        <v>1021557391</v>
      </c>
      <c r="E102" s="1911"/>
      <c r="F102" s="1896">
        <f>F98-F100</f>
        <v>985262510.91726422</v>
      </c>
    </row>
    <row r="103" spans="1:6" ht="15.75" thickTop="1">
      <c r="A103" s="1798"/>
      <c r="F103" s="1912"/>
    </row>
    <row r="104" spans="1:6" ht="15.75">
      <c r="A104" s="809" t="s">
        <v>2020</v>
      </c>
      <c r="B104" s="898"/>
      <c r="C104" s="810"/>
      <c r="D104" s="810"/>
      <c r="E104" s="810"/>
      <c r="F104" s="1879"/>
    </row>
    <row r="105" spans="1:6" ht="15">
      <c r="A105" s="1800"/>
      <c r="B105" s="1487"/>
      <c r="C105" s="1487"/>
      <c r="D105" s="1487"/>
      <c r="E105" s="1487"/>
      <c r="F105" s="1522"/>
    </row>
    <row r="106" spans="1:6" ht="15">
      <c r="A106" s="1798"/>
      <c r="C106" s="1528" t="s">
        <v>2006</v>
      </c>
      <c r="D106" s="1802" t="s">
        <v>2007</v>
      </c>
      <c r="E106" s="1528" t="s">
        <v>2008</v>
      </c>
      <c r="F106" s="1804"/>
    </row>
    <row r="107" spans="1:6" ht="15">
      <c r="A107" s="1800"/>
      <c r="B107" s="1487"/>
      <c r="C107" s="1529" t="s">
        <v>2009</v>
      </c>
      <c r="D107" s="1805" t="s">
        <v>2009</v>
      </c>
      <c r="E107" s="1529" t="s">
        <v>2009</v>
      </c>
      <c r="F107" s="1806" t="s">
        <v>2021</v>
      </c>
    </row>
    <row r="108" spans="1:6" ht="15">
      <c r="A108" s="1798" t="s">
        <v>2022</v>
      </c>
      <c r="B108" s="868" t="s">
        <v>2268</v>
      </c>
      <c r="C108" s="1904"/>
      <c r="D108" s="1904"/>
      <c r="E108" s="1904">
        <f>SUM(C108:D108)/2</f>
        <v>0</v>
      </c>
      <c r="F108" s="1913">
        <f>IF(ISERR(E108/E114=0)," ",E108/E114)</f>
        <v>0</v>
      </c>
    </row>
    <row r="109" spans="1:6" ht="15">
      <c r="A109" s="1798"/>
      <c r="C109" s="1523"/>
      <c r="D109" s="1523"/>
      <c r="E109" s="1523"/>
      <c r="F109" s="1913"/>
    </row>
    <row r="110" spans="1:6" ht="15">
      <c r="A110" s="1798" t="s">
        <v>2023</v>
      </c>
      <c r="B110" s="868" t="s">
        <v>2270</v>
      </c>
      <c r="C110" s="1891">
        <v>2290150230</v>
      </c>
      <c r="D110" s="1891">
        <v>2408370804</v>
      </c>
      <c r="E110" s="1891">
        <f>SUM(C110:D110)/2</f>
        <v>2349260517</v>
      </c>
      <c r="F110" s="1913">
        <f>IF(ISERR(E110/E114=0)," ",E110/E114)</f>
        <v>1</v>
      </c>
    </row>
    <row r="111" spans="1:6" ht="15">
      <c r="A111" s="1798"/>
      <c r="C111" s="1891"/>
      <c r="D111" s="1891"/>
      <c r="E111" s="1891"/>
      <c r="F111" s="1807"/>
    </row>
    <row r="112" spans="1:6" ht="15">
      <c r="A112" s="1798" t="s">
        <v>2024</v>
      </c>
      <c r="B112" s="868" t="s">
        <v>2272</v>
      </c>
      <c r="C112" s="1892"/>
      <c r="D112" s="1892"/>
      <c r="E112" s="1892">
        <f>SUM(C112:D112)/2</f>
        <v>0</v>
      </c>
      <c r="F112" s="1914">
        <f>IF(ISERR(E112/E114=0)," ",E112/E114)</f>
        <v>0</v>
      </c>
    </row>
    <row r="113" spans="1:6" ht="15">
      <c r="A113" s="1798"/>
      <c r="C113" s="1523"/>
      <c r="D113" s="1523"/>
      <c r="E113" s="1523"/>
      <c r="F113" s="1913"/>
    </row>
    <row r="114" spans="1:6" ht="15.75" thickBot="1">
      <c r="A114" s="1800" t="s">
        <v>2025</v>
      </c>
      <c r="B114" s="1487" t="s">
        <v>2026</v>
      </c>
      <c r="C114" s="1895">
        <f>SUM(C108:C112)</f>
        <v>2290150230</v>
      </c>
      <c r="D114" s="1895">
        <f>SUM(D108:D112)</f>
        <v>2408370804</v>
      </c>
      <c r="E114" s="1895">
        <f>SUM(E108:E112)</f>
        <v>2349260517</v>
      </c>
      <c r="F114" s="1899">
        <f>SUM(F108:F112)</f>
        <v>1</v>
      </c>
    </row>
    <row r="115" spans="1:6" ht="15.75" thickTop="1">
      <c r="A115" s="1486"/>
      <c r="F115" s="908"/>
    </row>
    <row r="116" spans="1:6" ht="15">
      <c r="A116" s="1486"/>
      <c r="B116" s="868" t="s">
        <v>2027</v>
      </c>
      <c r="F116" s="908"/>
    </row>
    <row r="117" spans="1:6" ht="15">
      <c r="A117" s="1486"/>
      <c r="B117" s="868" t="s">
        <v>2028</v>
      </c>
      <c r="C117" s="1915"/>
      <c r="F117" s="908"/>
    </row>
    <row r="118" spans="1:6" ht="15">
      <c r="A118" s="1486"/>
      <c r="F118" s="908"/>
    </row>
    <row r="119" spans="1:6" ht="15">
      <c r="A119" s="1486"/>
      <c r="F119" s="908"/>
    </row>
    <row r="120" spans="1:6" ht="15">
      <c r="A120" s="1486"/>
      <c r="B120" s="868" t="s">
        <v>2029</v>
      </c>
      <c r="F120" s="908"/>
    </row>
    <row r="121" spans="1:6" ht="15">
      <c r="A121" s="1486"/>
      <c r="B121" s="868" t="s">
        <v>1364</v>
      </c>
      <c r="F121" s="908"/>
    </row>
    <row r="122" spans="1:6" ht="15">
      <c r="A122" s="1486"/>
      <c r="B122" s="868" t="s">
        <v>2547</v>
      </c>
      <c r="F122" s="908"/>
    </row>
    <row r="123" spans="1:6" ht="15">
      <c r="A123" s="1486"/>
      <c r="B123" s="868" t="s">
        <v>763</v>
      </c>
      <c r="F123" s="908"/>
    </row>
    <row r="124" spans="1:6" ht="15">
      <c r="A124" s="1486"/>
      <c r="B124" s="868" t="s">
        <v>764</v>
      </c>
      <c r="F124" s="908"/>
    </row>
    <row r="125" spans="1:6" ht="15.75" thickBot="1">
      <c r="A125" s="1882"/>
      <c r="B125" s="1883"/>
      <c r="C125" s="1883"/>
      <c r="D125" s="1883"/>
      <c r="E125" s="1883"/>
      <c r="F125" s="1884"/>
    </row>
    <row r="126" spans="1:6" ht="15">
      <c r="A126" s="1916" t="s">
        <v>115</v>
      </c>
    </row>
    <row r="127" spans="1:6" ht="15">
      <c r="A127" s="898" t="s">
        <v>2284</v>
      </c>
      <c r="B127" s="898"/>
      <c r="C127" s="898"/>
      <c r="D127" s="898"/>
      <c r="E127" s="898"/>
      <c r="F127" s="898"/>
    </row>
    <row r="134" spans="2:2" ht="18">
      <c r="B134" s="851"/>
    </row>
    <row r="135" spans="2:2" ht="18">
      <c r="B135" s="851"/>
    </row>
    <row r="136" spans="2:2" ht="18">
      <c r="B136" s="851"/>
    </row>
    <row r="137" spans="2:2" ht="18">
      <c r="B137" s="851"/>
    </row>
    <row r="138" spans="2:2" ht="18">
      <c r="B138" s="851"/>
    </row>
    <row r="139" spans="2:2" ht="18">
      <c r="B139" s="851"/>
    </row>
    <row r="140" spans="2:2" ht="18">
      <c r="B140" s="851"/>
    </row>
    <row r="141" spans="2:2" ht="18">
      <c r="B141" s="851"/>
    </row>
    <row r="142" spans="2:2" ht="18">
      <c r="B142" s="851"/>
    </row>
  </sheetData>
  <printOptions horizontalCentered="1" verticalCentered="1"/>
  <pageMargins left="0.25" right="0.25" top="0.25" bottom="0.25" header="0.5" footer="0.21"/>
  <pageSetup scale="76" fitToHeight="2" orientation="portrait" r:id="rId1"/>
  <headerFooter alignWithMargins="0"/>
  <rowBreaks count="1" manualBreakCount="1">
    <brk id="66" max="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E179"/>
  <sheetViews>
    <sheetView view="pageBreakPreview" topLeftCell="A55" zoomScale="60" zoomScaleNormal="90" workbookViewId="0">
      <selection activeCell="C59" sqref="C59"/>
    </sheetView>
  </sheetViews>
  <sheetFormatPr defaultColWidth="12.44140625" defaultRowHeight="15"/>
  <cols>
    <col min="1" max="1" width="5.6640625" style="805" customWidth="1"/>
    <col min="2" max="3" width="55.6640625" style="805" customWidth="1"/>
    <col min="4" max="256" width="12.44140625" style="805"/>
    <col min="257" max="257" width="5.6640625" style="805" customWidth="1"/>
    <col min="258" max="259" width="55.6640625" style="805" customWidth="1"/>
    <col min="260" max="512" width="12.44140625" style="805"/>
    <col min="513" max="513" width="5.6640625" style="805" customWidth="1"/>
    <col min="514" max="515" width="55.6640625" style="805" customWidth="1"/>
    <col min="516" max="768" width="12.44140625" style="805"/>
    <col min="769" max="769" width="5.6640625" style="805" customWidth="1"/>
    <col min="770" max="771" width="55.6640625" style="805" customWidth="1"/>
    <col min="772" max="1024" width="12.44140625" style="805"/>
    <col min="1025" max="1025" width="5.6640625" style="805" customWidth="1"/>
    <col min="1026" max="1027" width="55.6640625" style="805" customWidth="1"/>
    <col min="1028" max="1280" width="12.44140625" style="805"/>
    <col min="1281" max="1281" width="5.6640625" style="805" customWidth="1"/>
    <col min="1282" max="1283" width="55.6640625" style="805" customWidth="1"/>
    <col min="1284" max="1536" width="12.44140625" style="805"/>
    <col min="1537" max="1537" width="5.6640625" style="805" customWidth="1"/>
    <col min="1538" max="1539" width="55.6640625" style="805" customWidth="1"/>
    <col min="1540" max="1792" width="12.44140625" style="805"/>
    <col min="1793" max="1793" width="5.6640625" style="805" customWidth="1"/>
    <col min="1794" max="1795" width="55.6640625" style="805" customWidth="1"/>
    <col min="1796" max="2048" width="12.44140625" style="805"/>
    <col min="2049" max="2049" width="5.6640625" style="805" customWidth="1"/>
    <col min="2050" max="2051" width="55.6640625" style="805" customWidth="1"/>
    <col min="2052" max="2304" width="12.44140625" style="805"/>
    <col min="2305" max="2305" width="5.6640625" style="805" customWidth="1"/>
    <col min="2306" max="2307" width="55.6640625" style="805" customWidth="1"/>
    <col min="2308" max="2560" width="12.44140625" style="805"/>
    <col min="2561" max="2561" width="5.6640625" style="805" customWidth="1"/>
    <col min="2562" max="2563" width="55.6640625" style="805" customWidth="1"/>
    <col min="2564" max="2816" width="12.44140625" style="805"/>
    <col min="2817" max="2817" width="5.6640625" style="805" customWidth="1"/>
    <col min="2818" max="2819" width="55.6640625" style="805" customWidth="1"/>
    <col min="2820" max="3072" width="12.44140625" style="805"/>
    <col min="3073" max="3073" width="5.6640625" style="805" customWidth="1"/>
    <col min="3074" max="3075" width="55.6640625" style="805" customWidth="1"/>
    <col min="3076" max="3328" width="12.44140625" style="805"/>
    <col min="3329" max="3329" width="5.6640625" style="805" customWidth="1"/>
    <col min="3330" max="3331" width="55.6640625" style="805" customWidth="1"/>
    <col min="3332" max="3584" width="12.44140625" style="805"/>
    <col min="3585" max="3585" width="5.6640625" style="805" customWidth="1"/>
    <col min="3586" max="3587" width="55.6640625" style="805" customWidth="1"/>
    <col min="3588" max="3840" width="12.44140625" style="805"/>
    <col min="3841" max="3841" width="5.6640625" style="805" customWidth="1"/>
    <col min="3842" max="3843" width="55.6640625" style="805" customWidth="1"/>
    <col min="3844" max="4096" width="12.44140625" style="805"/>
    <col min="4097" max="4097" width="5.6640625" style="805" customWidth="1"/>
    <col min="4098" max="4099" width="55.6640625" style="805" customWidth="1"/>
    <col min="4100" max="4352" width="12.44140625" style="805"/>
    <col min="4353" max="4353" width="5.6640625" style="805" customWidth="1"/>
    <col min="4354" max="4355" width="55.6640625" style="805" customWidth="1"/>
    <col min="4356" max="4608" width="12.44140625" style="805"/>
    <col min="4609" max="4609" width="5.6640625" style="805" customWidth="1"/>
    <col min="4610" max="4611" width="55.6640625" style="805" customWidth="1"/>
    <col min="4612" max="4864" width="12.44140625" style="805"/>
    <col min="4865" max="4865" width="5.6640625" style="805" customWidth="1"/>
    <col min="4866" max="4867" width="55.6640625" style="805" customWidth="1"/>
    <col min="4868" max="5120" width="12.44140625" style="805"/>
    <col min="5121" max="5121" width="5.6640625" style="805" customWidth="1"/>
    <col min="5122" max="5123" width="55.6640625" style="805" customWidth="1"/>
    <col min="5124" max="5376" width="12.44140625" style="805"/>
    <col min="5377" max="5377" width="5.6640625" style="805" customWidth="1"/>
    <col min="5378" max="5379" width="55.6640625" style="805" customWidth="1"/>
    <col min="5380" max="5632" width="12.44140625" style="805"/>
    <col min="5633" max="5633" width="5.6640625" style="805" customWidth="1"/>
    <col min="5634" max="5635" width="55.6640625" style="805" customWidth="1"/>
    <col min="5636" max="5888" width="12.44140625" style="805"/>
    <col min="5889" max="5889" width="5.6640625" style="805" customWidth="1"/>
    <col min="5890" max="5891" width="55.6640625" style="805" customWidth="1"/>
    <col min="5892" max="6144" width="12.44140625" style="805"/>
    <col min="6145" max="6145" width="5.6640625" style="805" customWidth="1"/>
    <col min="6146" max="6147" width="55.6640625" style="805" customWidth="1"/>
    <col min="6148" max="6400" width="12.44140625" style="805"/>
    <col min="6401" max="6401" width="5.6640625" style="805" customWidth="1"/>
    <col min="6402" max="6403" width="55.6640625" style="805" customWidth="1"/>
    <col min="6404" max="6656" width="12.44140625" style="805"/>
    <col min="6657" max="6657" width="5.6640625" style="805" customWidth="1"/>
    <col min="6658" max="6659" width="55.6640625" style="805" customWidth="1"/>
    <col min="6660" max="6912" width="12.44140625" style="805"/>
    <col min="6913" max="6913" width="5.6640625" style="805" customWidth="1"/>
    <col min="6914" max="6915" width="55.6640625" style="805" customWidth="1"/>
    <col min="6916" max="7168" width="12.44140625" style="805"/>
    <col min="7169" max="7169" width="5.6640625" style="805" customWidth="1"/>
    <col min="7170" max="7171" width="55.6640625" style="805" customWidth="1"/>
    <col min="7172" max="7424" width="12.44140625" style="805"/>
    <col min="7425" max="7425" width="5.6640625" style="805" customWidth="1"/>
    <col min="7426" max="7427" width="55.6640625" style="805" customWidth="1"/>
    <col min="7428" max="7680" width="12.44140625" style="805"/>
    <col min="7681" max="7681" width="5.6640625" style="805" customWidth="1"/>
    <col min="7682" max="7683" width="55.6640625" style="805" customWidth="1"/>
    <col min="7684" max="7936" width="12.44140625" style="805"/>
    <col min="7937" max="7937" width="5.6640625" style="805" customWidth="1"/>
    <col min="7938" max="7939" width="55.6640625" style="805" customWidth="1"/>
    <col min="7940" max="8192" width="12.44140625" style="805"/>
    <col min="8193" max="8193" width="5.6640625" style="805" customWidth="1"/>
    <col min="8194" max="8195" width="55.6640625" style="805" customWidth="1"/>
    <col min="8196" max="8448" width="12.44140625" style="805"/>
    <col min="8449" max="8449" width="5.6640625" style="805" customWidth="1"/>
    <col min="8450" max="8451" width="55.6640625" style="805" customWidth="1"/>
    <col min="8452" max="8704" width="12.44140625" style="805"/>
    <col min="8705" max="8705" width="5.6640625" style="805" customWidth="1"/>
    <col min="8706" max="8707" width="55.6640625" style="805" customWidth="1"/>
    <col min="8708" max="8960" width="12.44140625" style="805"/>
    <col min="8961" max="8961" width="5.6640625" style="805" customWidth="1"/>
    <col min="8962" max="8963" width="55.6640625" style="805" customWidth="1"/>
    <col min="8964" max="9216" width="12.44140625" style="805"/>
    <col min="9217" max="9217" width="5.6640625" style="805" customWidth="1"/>
    <col min="9218" max="9219" width="55.6640625" style="805" customWidth="1"/>
    <col min="9220" max="9472" width="12.44140625" style="805"/>
    <col min="9473" max="9473" width="5.6640625" style="805" customWidth="1"/>
    <col min="9474" max="9475" width="55.6640625" style="805" customWidth="1"/>
    <col min="9476" max="9728" width="12.44140625" style="805"/>
    <col min="9729" max="9729" width="5.6640625" style="805" customWidth="1"/>
    <col min="9730" max="9731" width="55.6640625" style="805" customWidth="1"/>
    <col min="9732" max="9984" width="12.44140625" style="805"/>
    <col min="9985" max="9985" width="5.6640625" style="805" customWidth="1"/>
    <col min="9986" max="9987" width="55.6640625" style="805" customWidth="1"/>
    <col min="9988" max="10240" width="12.44140625" style="805"/>
    <col min="10241" max="10241" width="5.6640625" style="805" customWidth="1"/>
    <col min="10242" max="10243" width="55.6640625" style="805" customWidth="1"/>
    <col min="10244" max="10496" width="12.44140625" style="805"/>
    <col min="10497" max="10497" width="5.6640625" style="805" customWidth="1"/>
    <col min="10498" max="10499" width="55.6640625" style="805" customWidth="1"/>
    <col min="10500" max="10752" width="12.44140625" style="805"/>
    <col min="10753" max="10753" width="5.6640625" style="805" customWidth="1"/>
    <col min="10754" max="10755" width="55.6640625" style="805" customWidth="1"/>
    <col min="10756" max="11008" width="12.44140625" style="805"/>
    <col min="11009" max="11009" width="5.6640625" style="805" customWidth="1"/>
    <col min="11010" max="11011" width="55.6640625" style="805" customWidth="1"/>
    <col min="11012" max="11264" width="12.44140625" style="805"/>
    <col min="11265" max="11265" width="5.6640625" style="805" customWidth="1"/>
    <col min="11266" max="11267" width="55.6640625" style="805" customWidth="1"/>
    <col min="11268" max="11520" width="12.44140625" style="805"/>
    <col min="11521" max="11521" width="5.6640625" style="805" customWidth="1"/>
    <col min="11522" max="11523" width="55.6640625" style="805" customWidth="1"/>
    <col min="11524" max="11776" width="12.44140625" style="805"/>
    <col min="11777" max="11777" width="5.6640625" style="805" customWidth="1"/>
    <col min="11778" max="11779" width="55.6640625" style="805" customWidth="1"/>
    <col min="11780" max="12032" width="12.44140625" style="805"/>
    <col min="12033" max="12033" width="5.6640625" style="805" customWidth="1"/>
    <col min="12034" max="12035" width="55.6640625" style="805" customWidth="1"/>
    <col min="12036" max="12288" width="12.44140625" style="805"/>
    <col min="12289" max="12289" width="5.6640625" style="805" customWidth="1"/>
    <col min="12290" max="12291" width="55.6640625" style="805" customWidth="1"/>
    <col min="12292" max="12544" width="12.44140625" style="805"/>
    <col min="12545" max="12545" width="5.6640625" style="805" customWidth="1"/>
    <col min="12546" max="12547" width="55.6640625" style="805" customWidth="1"/>
    <col min="12548" max="12800" width="12.44140625" style="805"/>
    <col min="12801" max="12801" width="5.6640625" style="805" customWidth="1"/>
    <col min="12802" max="12803" width="55.6640625" style="805" customWidth="1"/>
    <col min="12804" max="13056" width="12.44140625" style="805"/>
    <col min="13057" max="13057" width="5.6640625" style="805" customWidth="1"/>
    <col min="13058" max="13059" width="55.6640625" style="805" customWidth="1"/>
    <col min="13060" max="13312" width="12.44140625" style="805"/>
    <col min="13313" max="13313" width="5.6640625" style="805" customWidth="1"/>
    <col min="13314" max="13315" width="55.6640625" style="805" customWidth="1"/>
    <col min="13316" max="13568" width="12.44140625" style="805"/>
    <col min="13569" max="13569" width="5.6640625" style="805" customWidth="1"/>
    <col min="13570" max="13571" width="55.6640625" style="805" customWidth="1"/>
    <col min="13572" max="13824" width="12.44140625" style="805"/>
    <col min="13825" max="13825" width="5.6640625" style="805" customWidth="1"/>
    <col min="13826" max="13827" width="55.6640625" style="805" customWidth="1"/>
    <col min="13828" max="14080" width="12.44140625" style="805"/>
    <col min="14081" max="14081" width="5.6640625" style="805" customWidth="1"/>
    <col min="14082" max="14083" width="55.6640625" style="805" customWidth="1"/>
    <col min="14084" max="14336" width="12.44140625" style="805"/>
    <col min="14337" max="14337" width="5.6640625" style="805" customWidth="1"/>
    <col min="14338" max="14339" width="55.6640625" style="805" customWidth="1"/>
    <col min="14340" max="14592" width="12.44140625" style="805"/>
    <col min="14593" max="14593" width="5.6640625" style="805" customWidth="1"/>
    <col min="14594" max="14595" width="55.6640625" style="805" customWidth="1"/>
    <col min="14596" max="14848" width="12.44140625" style="805"/>
    <col min="14849" max="14849" width="5.6640625" style="805" customWidth="1"/>
    <col min="14850" max="14851" width="55.6640625" style="805" customWidth="1"/>
    <col min="14852" max="15104" width="12.44140625" style="805"/>
    <col min="15105" max="15105" width="5.6640625" style="805" customWidth="1"/>
    <col min="15106" max="15107" width="55.6640625" style="805" customWidth="1"/>
    <col min="15108" max="15360" width="12.44140625" style="805"/>
    <col min="15361" max="15361" width="5.6640625" style="805" customWidth="1"/>
    <col min="15362" max="15363" width="55.6640625" style="805" customWidth="1"/>
    <col min="15364" max="15616" width="12.44140625" style="805"/>
    <col min="15617" max="15617" width="5.6640625" style="805" customWidth="1"/>
    <col min="15618" max="15619" width="55.6640625" style="805" customWidth="1"/>
    <col min="15620" max="15872" width="12.44140625" style="805"/>
    <col min="15873" max="15873" width="5.6640625" style="805" customWidth="1"/>
    <col min="15874" max="15875" width="55.6640625" style="805" customWidth="1"/>
    <col min="15876" max="16128" width="12.44140625" style="805"/>
    <col min="16129" max="16129" width="5.6640625" style="805" customWidth="1"/>
    <col min="16130" max="16131" width="55.6640625" style="805" customWidth="1"/>
    <col min="16132" max="16384" width="12.44140625" style="805"/>
  </cols>
  <sheetData>
    <row r="1" spans="1:5" ht="16.5" thickBot="1">
      <c r="A1" s="565" t="str">
        <f>'Data Sheet'!$A$51</f>
        <v>Annual Report of KeySpan Gas East Corporation d/b/a National Grid                                                  Year ended December 31, 2013</v>
      </c>
      <c r="B1" s="1545"/>
      <c r="C1" s="1546" t="s">
        <v>3259</v>
      </c>
      <c r="D1" s="898"/>
      <c r="E1" s="868"/>
    </row>
    <row r="2" spans="1:5" ht="18">
      <c r="A2" s="1547"/>
      <c r="B2" s="1548"/>
      <c r="C2" s="1548"/>
      <c r="D2" s="1549"/>
      <c r="E2" s="868"/>
    </row>
    <row r="3" spans="1:5" ht="18">
      <c r="A3" s="1550" t="s">
        <v>765</v>
      </c>
      <c r="B3" s="898"/>
      <c r="C3" s="898"/>
      <c r="D3" s="1551"/>
      <c r="E3" s="868"/>
    </row>
    <row r="4" spans="1:5">
      <c r="A4" s="1552"/>
      <c r="B4" s="868"/>
      <c r="D4" s="813"/>
      <c r="E4" s="868"/>
    </row>
    <row r="5" spans="1:5" ht="18">
      <c r="A5" s="1553"/>
      <c r="B5" s="1554" t="s">
        <v>2098</v>
      </c>
      <c r="D5" s="813"/>
      <c r="E5" s="868"/>
    </row>
    <row r="6" spans="1:5" ht="18">
      <c r="A6" s="1553"/>
      <c r="B6" s="1554" t="s">
        <v>766</v>
      </c>
      <c r="D6" s="813"/>
      <c r="E6" s="868"/>
    </row>
    <row r="7" spans="1:5" ht="18">
      <c r="A7" s="1553"/>
      <c r="B7" s="1554" t="s">
        <v>2099</v>
      </c>
      <c r="D7" s="813"/>
      <c r="E7" s="868"/>
    </row>
    <row r="8" spans="1:5" ht="18">
      <c r="A8" s="1553"/>
      <c r="B8" s="1554" t="s">
        <v>2100</v>
      </c>
      <c r="D8" s="813"/>
      <c r="E8" s="868"/>
    </row>
    <row r="9" spans="1:5" ht="18">
      <c r="A9" s="1553"/>
      <c r="B9" s="1554" t="s">
        <v>2101</v>
      </c>
      <c r="D9" s="813"/>
      <c r="E9" s="868"/>
    </row>
    <row r="10" spans="1:5" ht="18">
      <c r="A10" s="1553"/>
      <c r="B10" s="1554" t="s">
        <v>2102</v>
      </c>
      <c r="D10" s="813"/>
      <c r="E10" s="868"/>
    </row>
    <row r="11" spans="1:5" ht="18">
      <c r="A11" s="1553"/>
      <c r="B11" s="1555"/>
      <c r="C11" s="1555"/>
      <c r="D11" s="1556"/>
      <c r="E11" s="868"/>
    </row>
    <row r="12" spans="1:5" ht="18">
      <c r="A12" s="1557"/>
      <c r="B12" s="1558"/>
      <c r="C12" s="1558"/>
      <c r="D12" s="1559"/>
      <c r="E12" s="868"/>
    </row>
    <row r="13" spans="1:5" ht="18">
      <c r="A13" s="1560"/>
      <c r="B13" s="1555" t="s">
        <v>3260</v>
      </c>
      <c r="C13" s="1561" t="s">
        <v>3261</v>
      </c>
      <c r="D13" s="813" t="s">
        <v>1457</v>
      </c>
      <c r="E13" s="868"/>
    </row>
    <row r="14" spans="1:5" ht="18">
      <c r="A14" s="1560"/>
      <c r="B14" s="1555"/>
      <c r="C14" s="1561" t="s">
        <v>972</v>
      </c>
      <c r="D14" s="813"/>
      <c r="E14" s="868"/>
    </row>
    <row r="15" spans="1:5" ht="18">
      <c r="A15" s="1560"/>
      <c r="B15" s="1555" t="s">
        <v>3262</v>
      </c>
      <c r="C15" s="1561"/>
      <c r="D15" s="813"/>
      <c r="E15" s="868"/>
    </row>
    <row r="16" spans="1:5" ht="18">
      <c r="A16" s="1560"/>
      <c r="B16" s="1555"/>
      <c r="C16" s="1561" t="s">
        <v>582</v>
      </c>
      <c r="D16" s="813"/>
      <c r="E16" s="868"/>
    </row>
    <row r="17" spans="1:5" ht="18">
      <c r="A17" s="1560"/>
      <c r="B17" s="1555" t="s">
        <v>3263</v>
      </c>
      <c r="C17" s="1561" t="s">
        <v>973</v>
      </c>
      <c r="D17" s="813"/>
      <c r="E17" s="868"/>
    </row>
    <row r="18" spans="1:5" ht="18">
      <c r="A18" s="1560"/>
      <c r="B18" s="1555"/>
      <c r="C18" s="1561"/>
      <c r="D18" s="813"/>
      <c r="E18" s="868"/>
    </row>
    <row r="19" spans="1:5" ht="18">
      <c r="A19" s="1560"/>
      <c r="B19" s="1555" t="s">
        <v>3264</v>
      </c>
      <c r="C19" s="1561" t="s">
        <v>3265</v>
      </c>
      <c r="D19" s="813" t="s">
        <v>1457</v>
      </c>
      <c r="E19" s="868"/>
    </row>
    <row r="20" spans="1:5" ht="18">
      <c r="A20" s="1560"/>
      <c r="B20" s="1555"/>
      <c r="C20" s="1561" t="s">
        <v>972</v>
      </c>
      <c r="D20" s="813"/>
      <c r="E20" s="868"/>
    </row>
    <row r="21" spans="1:5" ht="18">
      <c r="A21" s="1560"/>
      <c r="B21" s="1555"/>
      <c r="C21" s="1561"/>
      <c r="D21" s="813"/>
      <c r="E21" s="868"/>
    </row>
    <row r="22" spans="1:5" ht="18">
      <c r="A22" s="1560"/>
      <c r="B22" s="1555"/>
      <c r="C22" s="1561" t="s">
        <v>3266</v>
      </c>
      <c r="D22" s="813" t="s">
        <v>1457</v>
      </c>
      <c r="E22" s="868"/>
    </row>
    <row r="23" spans="1:5" ht="18">
      <c r="A23" s="1560"/>
      <c r="B23" s="1555"/>
      <c r="C23" s="1561" t="s">
        <v>973</v>
      </c>
      <c r="D23" s="813"/>
      <c r="E23" s="868"/>
    </row>
    <row r="24" spans="1:5" ht="18">
      <c r="A24" s="1560"/>
      <c r="B24" s="1555"/>
      <c r="C24" s="1561"/>
      <c r="D24" s="813"/>
      <c r="E24" s="868"/>
    </row>
    <row r="25" spans="1:5" ht="18">
      <c r="A25" s="1560"/>
      <c r="B25" s="1555"/>
      <c r="C25" s="1561" t="s">
        <v>3267</v>
      </c>
      <c r="D25" s="813" t="s">
        <v>1457</v>
      </c>
      <c r="E25" s="868"/>
    </row>
    <row r="26" spans="1:5" ht="18">
      <c r="A26" s="1560"/>
      <c r="B26" s="1555"/>
      <c r="C26" s="1561" t="s">
        <v>974</v>
      </c>
      <c r="D26" s="813"/>
      <c r="E26" s="868"/>
    </row>
    <row r="27" spans="1:5" ht="18">
      <c r="A27" s="1560"/>
      <c r="B27" s="1555"/>
      <c r="C27" s="1561"/>
      <c r="D27" s="813"/>
      <c r="E27" s="868"/>
    </row>
    <row r="28" spans="1:5" ht="18">
      <c r="A28" s="1560"/>
      <c r="B28" s="1555"/>
      <c r="C28" s="1561" t="s">
        <v>3268</v>
      </c>
      <c r="D28" s="813" t="s">
        <v>1457</v>
      </c>
      <c r="E28" s="868"/>
    </row>
    <row r="29" spans="1:5" ht="18">
      <c r="A29" s="1560"/>
      <c r="B29" s="1555"/>
      <c r="C29" s="1561" t="s">
        <v>975</v>
      </c>
      <c r="D29" s="813"/>
      <c r="E29" s="868"/>
    </row>
    <row r="30" spans="1:5" ht="18">
      <c r="A30" s="1560"/>
      <c r="B30" s="1555"/>
      <c r="C30" s="1561"/>
      <c r="D30" s="813"/>
      <c r="E30" s="868"/>
    </row>
    <row r="31" spans="1:5" ht="18">
      <c r="A31" s="1560"/>
      <c r="B31" s="1555"/>
      <c r="C31" s="1561" t="s">
        <v>3269</v>
      </c>
      <c r="D31" s="813" t="s">
        <v>1457</v>
      </c>
      <c r="E31" s="868"/>
    </row>
    <row r="32" spans="1:5" ht="18">
      <c r="A32" s="1560"/>
      <c r="B32" s="1555"/>
      <c r="C32" s="1561" t="s">
        <v>976</v>
      </c>
      <c r="D32" s="813"/>
      <c r="E32" s="868"/>
    </row>
    <row r="33" spans="1:5" ht="18">
      <c r="A33" s="1560"/>
      <c r="B33" s="1555"/>
      <c r="C33" s="1561"/>
      <c r="D33" s="813"/>
      <c r="E33" s="868"/>
    </row>
    <row r="34" spans="1:5" ht="18">
      <c r="A34" s="1560"/>
      <c r="B34" s="1555"/>
      <c r="C34" s="1561" t="s">
        <v>3270</v>
      </c>
      <c r="D34" s="813" t="s">
        <v>1457</v>
      </c>
      <c r="E34" s="868"/>
    </row>
    <row r="35" spans="1:5" ht="18">
      <c r="A35" s="1560"/>
      <c r="B35" s="1555"/>
      <c r="C35" s="1561" t="s">
        <v>977</v>
      </c>
      <c r="D35" s="813"/>
      <c r="E35" s="868"/>
    </row>
    <row r="36" spans="1:5" ht="18">
      <c r="A36" s="1560"/>
      <c r="B36" s="1562"/>
      <c r="C36" s="1562"/>
      <c r="D36" s="1563"/>
      <c r="E36" s="868"/>
    </row>
    <row r="37" spans="1:5" ht="18">
      <c r="A37" s="1564"/>
      <c r="B37" s="1555"/>
      <c r="C37" s="1555"/>
      <c r="D37" s="1565"/>
      <c r="E37" s="868"/>
    </row>
    <row r="38" spans="1:5">
      <c r="A38" s="1560"/>
      <c r="B38" s="1566"/>
      <c r="C38" s="1567"/>
      <c r="D38" s="1568"/>
      <c r="E38" s="868"/>
    </row>
    <row r="39" spans="1:5">
      <c r="A39" s="1560"/>
      <c r="B39" s="1569" t="s">
        <v>3271</v>
      </c>
      <c r="C39" s="1570"/>
      <c r="D39" s="908"/>
      <c r="E39" s="868"/>
    </row>
    <row r="40" spans="1:5">
      <c r="A40" s="1560"/>
      <c r="B40" s="1571"/>
      <c r="C40" s="1572"/>
      <c r="D40" s="908"/>
      <c r="E40" s="868"/>
    </row>
    <row r="41" spans="1:5">
      <c r="A41" s="1560"/>
      <c r="B41" s="1571" t="s">
        <v>3272</v>
      </c>
      <c r="C41" s="1573">
        <v>93518.64</v>
      </c>
      <c r="D41" s="908"/>
      <c r="E41" s="868"/>
    </row>
    <row r="42" spans="1:5">
      <c r="A42" s="1560"/>
      <c r="B42" s="1571" t="s">
        <v>3273</v>
      </c>
      <c r="C42" s="1574">
        <v>93518.64</v>
      </c>
      <c r="D42" s="908"/>
      <c r="E42" s="868"/>
    </row>
    <row r="43" spans="1:5">
      <c r="A43" s="1560"/>
      <c r="B43" s="1571"/>
      <c r="C43" s="1572"/>
      <c r="D43" s="908"/>
      <c r="E43" s="868"/>
    </row>
    <row r="44" spans="1:5">
      <c r="A44" s="1560"/>
      <c r="B44" s="1566"/>
      <c r="C44" s="1567"/>
      <c r="D44" s="908"/>
      <c r="E44" s="868"/>
    </row>
    <row r="45" spans="1:5">
      <c r="A45" s="1560"/>
      <c r="B45" s="1571"/>
      <c r="C45" s="1570"/>
      <c r="D45" s="908"/>
      <c r="E45" s="868"/>
    </row>
    <row r="46" spans="1:5">
      <c r="A46" s="1560"/>
      <c r="B46" s="1575" t="s">
        <v>3274</v>
      </c>
      <c r="C46" s="1572"/>
      <c r="D46" s="908"/>
      <c r="E46" s="868"/>
    </row>
    <row r="47" spans="1:5">
      <c r="A47" s="1560"/>
      <c r="B47" s="1566" t="s">
        <v>3275</v>
      </c>
      <c r="C47" s="1570"/>
      <c r="D47" s="908"/>
      <c r="E47" s="868"/>
    </row>
    <row r="48" spans="1:5">
      <c r="A48" s="1560"/>
      <c r="B48" s="1571"/>
      <c r="C48" s="1572"/>
      <c r="D48" s="908"/>
      <c r="E48" s="868"/>
    </row>
    <row r="49" spans="1:5">
      <c r="A49" s="1560"/>
      <c r="B49" s="1571" t="s">
        <v>3276</v>
      </c>
      <c r="C49" s="1576">
        <v>3939.23</v>
      </c>
      <c r="D49" s="908"/>
      <c r="E49" s="868"/>
    </row>
    <row r="50" spans="1:5">
      <c r="A50" s="1560"/>
      <c r="B50" s="1571" t="s">
        <v>3277</v>
      </c>
      <c r="C50" s="1577">
        <v>143.76</v>
      </c>
      <c r="D50" s="908"/>
      <c r="E50" s="868"/>
    </row>
    <row r="51" spans="1:5">
      <c r="A51" s="1560"/>
      <c r="B51" s="1571" t="s">
        <v>3278</v>
      </c>
      <c r="C51" s="1574">
        <f>SUM(C49:C50)</f>
        <v>4082.99</v>
      </c>
      <c r="D51" s="908"/>
      <c r="E51" s="868"/>
    </row>
    <row r="52" spans="1:5">
      <c r="A52" s="1560"/>
      <c r="B52" s="1571"/>
      <c r="C52" s="1578"/>
      <c r="D52" s="908"/>
      <c r="E52" s="868"/>
    </row>
    <row r="53" spans="1:5">
      <c r="A53" s="1560"/>
      <c r="B53" s="1571"/>
      <c r="C53" s="1570"/>
      <c r="D53" s="908"/>
      <c r="E53" s="868"/>
    </row>
    <row r="54" spans="1:5">
      <c r="A54" s="1560"/>
      <c r="B54" s="1571"/>
      <c r="C54" s="1579"/>
      <c r="D54" s="908"/>
      <c r="E54" s="868"/>
    </row>
    <row r="55" spans="1:5">
      <c r="A55" s="1560"/>
      <c r="B55" s="1571"/>
      <c r="C55" s="1579"/>
      <c r="D55" s="908"/>
      <c r="E55" s="868"/>
    </row>
    <row r="56" spans="1:5">
      <c r="A56" s="1560"/>
      <c r="B56" s="1571"/>
      <c r="C56" s="1572"/>
      <c r="D56" s="1580"/>
      <c r="E56" s="868"/>
    </row>
    <row r="57" spans="1:5">
      <c r="A57" s="1560"/>
      <c r="B57" s="1571"/>
      <c r="C57" s="1572"/>
      <c r="D57" s="1580"/>
      <c r="E57" s="868"/>
    </row>
    <row r="58" spans="1:5">
      <c r="A58" s="1560"/>
      <c r="B58" s="1571"/>
      <c r="C58" s="1572"/>
      <c r="D58" s="1580"/>
      <c r="E58" s="868"/>
    </row>
    <row r="59" spans="1:5">
      <c r="A59" s="1560"/>
      <c r="B59" s="1571"/>
      <c r="C59" s="1572"/>
      <c r="D59" s="1580"/>
      <c r="E59" s="868"/>
    </row>
    <row r="60" spans="1:5">
      <c r="A60" s="1560"/>
      <c r="B60" s="1571"/>
      <c r="C60" s="1572"/>
      <c r="D60" s="1580"/>
      <c r="E60" s="868"/>
    </row>
    <row r="61" spans="1:5">
      <c r="A61" s="1560"/>
      <c r="C61" s="1572"/>
      <c r="D61" s="1580"/>
      <c r="E61" s="868"/>
    </row>
    <row r="62" spans="1:5">
      <c r="A62" s="1560"/>
      <c r="B62" s="1571"/>
      <c r="C62" s="1572"/>
      <c r="D62" s="1580"/>
      <c r="E62" s="868"/>
    </row>
    <row r="63" spans="1:5">
      <c r="A63" s="1560"/>
      <c r="B63" s="1571"/>
      <c r="C63" s="1572"/>
      <c r="D63" s="1580"/>
      <c r="E63" s="868"/>
    </row>
    <row r="64" spans="1:5" ht="15.75" thickBot="1">
      <c r="A64" s="1581"/>
      <c r="B64" s="1545"/>
      <c r="C64" s="1582"/>
      <c r="D64" s="1583"/>
      <c r="E64" s="868"/>
    </row>
    <row r="65" spans="1:5" ht="18">
      <c r="A65" s="1584" t="s">
        <v>978</v>
      </c>
      <c r="B65" s="1555"/>
      <c r="C65" s="1585">
        <v>7</v>
      </c>
      <c r="D65" s="1561"/>
      <c r="E65" s="868"/>
    </row>
    <row r="66" spans="1:5" ht="15.75" thickBot="1">
      <c r="A66" s="1544" t="s">
        <v>3421</v>
      </c>
      <c r="B66" s="1545"/>
      <c r="C66" s="800"/>
      <c r="D66" s="898"/>
      <c r="E66" s="868"/>
    </row>
    <row r="67" spans="1:5" ht="18">
      <c r="A67" s="1547"/>
      <c r="B67" s="1548"/>
      <c r="C67" s="1548"/>
      <c r="D67" s="1549"/>
      <c r="E67" s="868"/>
    </row>
    <row r="68" spans="1:5" ht="18">
      <c r="A68" s="1550" t="s">
        <v>765</v>
      </c>
      <c r="B68" s="898"/>
      <c r="C68" s="898"/>
      <c r="D68" s="1551"/>
      <c r="E68" s="868"/>
    </row>
    <row r="69" spans="1:5" ht="18">
      <c r="A69" s="1553"/>
      <c r="B69" s="1586"/>
      <c r="C69" s="1586"/>
      <c r="D69" s="1587"/>
      <c r="E69" s="868"/>
    </row>
    <row r="70" spans="1:5" ht="18">
      <c r="A70" s="1553"/>
      <c r="B70" s="1586"/>
      <c r="C70" s="1586"/>
      <c r="D70" s="1587"/>
      <c r="E70" s="868"/>
    </row>
    <row r="71" spans="1:5" ht="18">
      <c r="A71" s="1553"/>
      <c r="B71" s="1586"/>
      <c r="C71" s="1586"/>
      <c r="D71" s="1587"/>
      <c r="E71" s="868"/>
    </row>
    <row r="72" spans="1:5" ht="18">
      <c r="A72" s="1553"/>
      <c r="B72" s="1586"/>
      <c r="C72" s="1586"/>
      <c r="D72" s="1587"/>
      <c r="E72" s="868"/>
    </row>
    <row r="73" spans="1:5" ht="18">
      <c r="A73" s="1553"/>
      <c r="B73" s="1586"/>
      <c r="C73" s="1586"/>
      <c r="D73" s="1587"/>
      <c r="E73" s="868"/>
    </row>
    <row r="74" spans="1:5" ht="18">
      <c r="A74" s="1553"/>
      <c r="B74" s="1586"/>
      <c r="C74" s="1586"/>
      <c r="D74" s="1587"/>
      <c r="E74" s="868"/>
    </row>
    <row r="75" spans="1:5" ht="18">
      <c r="A75" s="1553"/>
      <c r="B75" s="1555"/>
      <c r="C75" s="1555"/>
      <c r="D75" s="1556"/>
      <c r="E75" s="868"/>
    </row>
    <row r="76" spans="1:5" ht="18">
      <c r="A76" s="1557"/>
      <c r="B76" s="1558"/>
      <c r="C76" s="1558"/>
      <c r="D76" s="1559"/>
      <c r="E76" s="868"/>
    </row>
    <row r="77" spans="1:5" ht="18">
      <c r="A77" s="1560"/>
      <c r="B77" s="1555"/>
      <c r="C77" s="1555"/>
      <c r="D77" s="1563"/>
      <c r="E77" s="868"/>
    </row>
    <row r="78" spans="1:5" ht="18">
      <c r="A78" s="1560"/>
      <c r="B78" s="1555"/>
      <c r="C78" s="1555"/>
      <c r="D78" s="1563"/>
      <c r="E78" s="868"/>
    </row>
    <row r="79" spans="1:5" ht="18">
      <c r="A79" s="1560"/>
      <c r="B79" s="1555"/>
      <c r="C79" s="1555"/>
      <c r="D79" s="1563"/>
      <c r="E79" s="868"/>
    </row>
    <row r="80" spans="1:5" ht="18">
      <c r="A80" s="1560"/>
      <c r="B80" s="1555"/>
      <c r="C80" s="1555"/>
      <c r="D80" s="1563"/>
      <c r="E80" s="868"/>
    </row>
    <row r="81" spans="1:5" ht="18">
      <c r="A81" s="1560"/>
      <c r="B81" s="1555"/>
      <c r="C81" s="1555"/>
      <c r="D81" s="1563"/>
      <c r="E81" s="868"/>
    </row>
    <row r="82" spans="1:5" ht="18">
      <c r="A82" s="1560"/>
      <c r="B82" s="1555"/>
      <c r="C82" s="1555"/>
      <c r="D82" s="1563"/>
      <c r="E82" s="868"/>
    </row>
    <row r="83" spans="1:5" ht="18">
      <c r="A83" s="1560"/>
      <c r="B83" s="1555"/>
      <c r="C83" s="1555"/>
      <c r="D83" s="1563"/>
      <c r="E83" s="868"/>
    </row>
    <row r="84" spans="1:5" ht="18">
      <c r="A84" s="1560"/>
      <c r="B84" s="1555"/>
      <c r="C84" s="1555"/>
      <c r="D84" s="1563"/>
      <c r="E84" s="868"/>
    </row>
    <row r="85" spans="1:5" ht="18">
      <c r="A85" s="1560"/>
      <c r="B85" s="1555"/>
      <c r="C85" s="1555"/>
      <c r="D85" s="1563"/>
      <c r="E85" s="868"/>
    </row>
    <row r="86" spans="1:5" ht="18">
      <c r="A86" s="1560"/>
      <c r="B86" s="1555"/>
      <c r="C86" s="1555"/>
      <c r="D86" s="1563"/>
      <c r="E86" s="868"/>
    </row>
    <row r="87" spans="1:5" ht="18">
      <c r="A87" s="1560"/>
      <c r="B87" s="1555"/>
      <c r="C87" s="1555"/>
      <c r="D87" s="1563"/>
      <c r="E87" s="868"/>
    </row>
    <row r="88" spans="1:5" ht="18">
      <c r="A88" s="1560"/>
      <c r="B88" s="1555"/>
      <c r="C88" s="1555"/>
      <c r="D88" s="1563"/>
      <c r="E88" s="868"/>
    </row>
    <row r="89" spans="1:5" ht="18">
      <c r="A89" s="1560"/>
      <c r="B89" s="1555"/>
      <c r="C89" s="1555"/>
      <c r="D89" s="1563"/>
      <c r="E89" s="868"/>
    </row>
    <row r="90" spans="1:5" ht="18">
      <c r="A90" s="1560"/>
      <c r="B90" s="1555"/>
      <c r="C90" s="1555"/>
      <c r="D90" s="1563"/>
      <c r="E90" s="868"/>
    </row>
    <row r="91" spans="1:5" ht="18">
      <c r="A91" s="1560"/>
      <c r="B91" s="1555"/>
      <c r="C91" s="1555"/>
      <c r="D91" s="1563"/>
      <c r="E91" s="868"/>
    </row>
    <row r="92" spans="1:5" ht="18">
      <c r="A92" s="1560"/>
      <c r="B92" s="1555"/>
      <c r="C92" s="1555"/>
      <c r="D92" s="1563"/>
      <c r="E92" s="868"/>
    </row>
    <row r="93" spans="1:5" ht="18">
      <c r="A93" s="1560"/>
      <c r="B93" s="1555"/>
      <c r="C93" s="1555"/>
      <c r="D93" s="1563"/>
      <c r="E93" s="868"/>
    </row>
    <row r="94" spans="1:5" ht="18">
      <c r="A94" s="1560"/>
      <c r="B94" s="1555"/>
      <c r="C94" s="1555"/>
      <c r="D94" s="1563"/>
      <c r="E94" s="868"/>
    </row>
    <row r="95" spans="1:5" ht="18">
      <c r="A95" s="1560"/>
      <c r="B95" s="1555"/>
      <c r="C95" s="1555"/>
      <c r="D95" s="1563"/>
      <c r="E95" s="868"/>
    </row>
    <row r="96" spans="1:5" ht="18">
      <c r="A96" s="1560"/>
      <c r="B96" s="1555"/>
      <c r="C96" s="1555"/>
      <c r="D96" s="1563"/>
      <c r="E96" s="868"/>
    </row>
    <row r="97" spans="1:5" ht="18">
      <c r="A97" s="1560"/>
      <c r="B97" s="1555"/>
      <c r="C97" s="1555"/>
      <c r="D97" s="1563"/>
      <c r="E97" s="868"/>
    </row>
    <row r="98" spans="1:5" ht="18">
      <c r="A98" s="1560"/>
      <c r="B98" s="1555"/>
      <c r="C98" s="1555"/>
      <c r="D98" s="1563"/>
      <c r="E98" s="868"/>
    </row>
    <row r="99" spans="1:5" ht="18">
      <c r="A99" s="1560"/>
      <c r="B99" s="1555"/>
      <c r="C99" s="1555"/>
      <c r="D99" s="1563"/>
      <c r="E99" s="868"/>
    </row>
    <row r="100" spans="1:5" ht="18">
      <c r="A100" s="1560"/>
      <c r="B100" s="1555"/>
      <c r="C100" s="1555"/>
      <c r="D100" s="1563"/>
      <c r="E100" s="868"/>
    </row>
    <row r="101" spans="1:5" ht="18">
      <c r="A101" s="1588"/>
      <c r="B101" s="1555"/>
      <c r="C101" s="1555"/>
      <c r="D101" s="1563"/>
      <c r="E101" s="868"/>
    </row>
    <row r="102" spans="1:5">
      <c r="A102" s="1560"/>
      <c r="B102" s="1571"/>
      <c r="C102" s="1571"/>
      <c r="D102" s="1521"/>
      <c r="E102" s="868"/>
    </row>
    <row r="103" spans="1:5">
      <c r="A103" s="1560"/>
      <c r="B103" s="1571"/>
      <c r="C103" s="1571"/>
      <c r="D103" s="1521"/>
      <c r="E103" s="868"/>
    </row>
    <row r="104" spans="1:5">
      <c r="A104" s="1560"/>
      <c r="B104" s="1571"/>
      <c r="C104" s="1571"/>
      <c r="D104" s="1521"/>
      <c r="E104" s="868"/>
    </row>
    <row r="105" spans="1:5">
      <c r="A105" s="1560"/>
      <c r="B105" s="1571"/>
      <c r="C105" s="1571"/>
      <c r="D105" s="1521"/>
      <c r="E105" s="868"/>
    </row>
    <row r="106" spans="1:5">
      <c r="A106" s="1560"/>
      <c r="B106" s="1571"/>
      <c r="C106" s="1571"/>
      <c r="D106" s="1521"/>
      <c r="E106" s="868"/>
    </row>
    <row r="107" spans="1:5">
      <c r="A107" s="1560"/>
      <c r="B107" s="1571"/>
      <c r="C107" s="1571"/>
      <c r="D107" s="1521"/>
      <c r="E107" s="868"/>
    </row>
    <row r="108" spans="1:5">
      <c r="A108" s="1560"/>
      <c r="B108" s="1571"/>
      <c r="C108" s="1571"/>
      <c r="D108" s="1521"/>
      <c r="E108" s="868"/>
    </row>
    <row r="109" spans="1:5">
      <c r="A109" s="1560"/>
      <c r="B109" s="1571"/>
      <c r="C109" s="1571"/>
      <c r="D109" s="1521"/>
      <c r="E109" s="868"/>
    </row>
    <row r="110" spans="1:5">
      <c r="A110" s="1560"/>
      <c r="B110" s="1571"/>
      <c r="C110" s="1571"/>
      <c r="D110" s="1521"/>
      <c r="E110" s="868"/>
    </row>
    <row r="111" spans="1:5">
      <c r="A111" s="1560"/>
      <c r="B111" s="1571"/>
      <c r="C111" s="1571"/>
      <c r="D111" s="1521"/>
      <c r="E111" s="868"/>
    </row>
    <row r="112" spans="1:5">
      <c r="A112" s="1560"/>
      <c r="B112" s="1571"/>
      <c r="C112" s="1571"/>
      <c r="D112" s="1521"/>
      <c r="E112" s="868"/>
    </row>
    <row r="113" spans="1:5">
      <c r="A113" s="1560"/>
      <c r="B113" s="1571"/>
      <c r="C113" s="1571"/>
      <c r="D113" s="1521"/>
      <c r="E113" s="868"/>
    </row>
    <row r="114" spans="1:5">
      <c r="A114" s="1560"/>
      <c r="B114" s="1571"/>
      <c r="C114" s="1571"/>
      <c r="D114" s="1521"/>
      <c r="E114" s="868"/>
    </row>
    <row r="115" spans="1:5">
      <c r="A115" s="1560"/>
      <c r="B115" s="1571"/>
      <c r="C115" s="1571"/>
      <c r="D115" s="1521"/>
      <c r="E115" s="868"/>
    </row>
    <row r="116" spans="1:5">
      <c r="A116" s="1560"/>
      <c r="B116" s="1571"/>
      <c r="C116" s="1571"/>
      <c r="D116" s="1521"/>
      <c r="E116" s="868"/>
    </row>
    <row r="117" spans="1:5">
      <c r="A117" s="1560"/>
      <c r="B117" s="1571"/>
      <c r="C117" s="1571"/>
      <c r="D117" s="1521"/>
      <c r="E117" s="868"/>
    </row>
    <row r="118" spans="1:5">
      <c r="A118" s="1560"/>
      <c r="B118" s="1571"/>
      <c r="C118" s="1571"/>
      <c r="D118" s="1521"/>
      <c r="E118" s="868"/>
    </row>
    <row r="119" spans="1:5">
      <c r="A119" s="1560"/>
      <c r="B119" s="1571"/>
      <c r="C119" s="1571"/>
      <c r="D119" s="1521"/>
      <c r="E119" s="868"/>
    </row>
    <row r="120" spans="1:5">
      <c r="A120" s="1560"/>
      <c r="B120" s="1571"/>
      <c r="C120" s="1571"/>
      <c r="D120" s="1521"/>
      <c r="E120" s="868"/>
    </row>
    <row r="121" spans="1:5">
      <c r="A121" s="1560"/>
      <c r="B121" s="1571"/>
      <c r="C121" s="1571"/>
      <c r="D121" s="1521"/>
      <c r="E121" s="868"/>
    </row>
    <row r="122" spans="1:5">
      <c r="A122" s="1560"/>
      <c r="B122" s="1571"/>
      <c r="C122" s="1571"/>
      <c r="D122" s="1521"/>
      <c r="E122" s="868"/>
    </row>
    <row r="123" spans="1:5">
      <c r="A123" s="1560"/>
      <c r="B123" s="1571"/>
      <c r="C123" s="1571"/>
      <c r="D123" s="1521"/>
      <c r="E123" s="868"/>
    </row>
    <row r="124" spans="1:5">
      <c r="A124" s="1560"/>
      <c r="B124" s="1571"/>
      <c r="C124" s="1571"/>
      <c r="D124" s="1521"/>
      <c r="E124" s="868"/>
    </row>
    <row r="125" spans="1:5">
      <c r="A125" s="1560"/>
      <c r="B125" s="1571"/>
      <c r="C125" s="1571"/>
      <c r="D125" s="1521"/>
      <c r="E125" s="868"/>
    </row>
    <row r="126" spans="1:5">
      <c r="A126" s="1560"/>
      <c r="B126" s="1571"/>
      <c r="C126" s="1571"/>
      <c r="D126" s="1521"/>
      <c r="E126" s="868"/>
    </row>
    <row r="127" spans="1:5">
      <c r="A127" s="1560"/>
      <c r="B127" s="1571"/>
      <c r="C127" s="1571"/>
      <c r="D127" s="1521"/>
      <c r="E127" s="868"/>
    </row>
    <row r="128" spans="1:5">
      <c r="A128" s="1560"/>
      <c r="B128" s="1571"/>
      <c r="C128" s="1571"/>
      <c r="D128" s="1521"/>
      <c r="E128" s="868"/>
    </row>
    <row r="129" spans="1:5" ht="15.75" thickBot="1">
      <c r="A129" s="1581"/>
      <c r="B129" s="1545"/>
      <c r="C129" s="1545"/>
      <c r="D129" s="1589"/>
      <c r="E129" s="868"/>
    </row>
    <row r="130" spans="1:5" ht="18">
      <c r="A130" s="1584" t="s">
        <v>978</v>
      </c>
      <c r="B130" s="1555"/>
      <c r="C130" s="1555"/>
      <c r="D130" s="1561"/>
      <c r="E130" s="868"/>
    </row>
    <row r="131" spans="1:5" ht="18">
      <c r="A131" s="1586" t="s">
        <v>2011</v>
      </c>
      <c r="B131" s="898"/>
      <c r="C131" s="898"/>
      <c r="D131" s="1590"/>
      <c r="E131" s="868"/>
    </row>
    <row r="132" spans="1:5">
      <c r="A132" s="868"/>
      <c r="B132" s="868"/>
      <c r="C132" s="868"/>
      <c r="D132" s="868"/>
      <c r="E132" s="868"/>
    </row>
    <row r="133" spans="1:5" ht="13.5" customHeight="1">
      <c r="A133" s="868"/>
      <c r="B133" s="868"/>
      <c r="C133" s="868"/>
      <c r="D133" s="868"/>
      <c r="E133" s="868"/>
    </row>
    <row r="134" spans="1:5" ht="13.5" customHeight="1">
      <c r="A134" s="868"/>
      <c r="B134" s="868"/>
      <c r="C134" s="868"/>
      <c r="D134" s="868"/>
      <c r="E134" s="868"/>
    </row>
    <row r="135" spans="1:5" ht="13.5" customHeight="1">
      <c r="A135" s="868"/>
      <c r="B135" s="868"/>
      <c r="C135" s="868"/>
      <c r="D135" s="868"/>
      <c r="E135" s="868"/>
    </row>
    <row r="136" spans="1:5" ht="13.5" customHeight="1">
      <c r="A136" s="868"/>
      <c r="B136" s="868"/>
      <c r="C136" s="868"/>
      <c r="D136" s="868"/>
      <c r="E136" s="868"/>
    </row>
    <row r="137" spans="1:5" ht="13.5" customHeight="1">
      <c r="A137" s="868"/>
      <c r="B137" s="868"/>
      <c r="C137" s="868"/>
      <c r="D137" s="868"/>
      <c r="E137" s="868"/>
    </row>
    <row r="138" spans="1:5" ht="13.5" customHeight="1">
      <c r="A138" s="868"/>
      <c r="B138" s="868"/>
      <c r="C138" s="868"/>
      <c r="D138" s="868"/>
      <c r="E138" s="868"/>
    </row>
    <row r="139" spans="1:5" ht="13.5" customHeight="1">
      <c r="A139" s="868"/>
      <c r="B139" s="1541"/>
      <c r="C139" s="1541"/>
      <c r="D139" s="868"/>
      <c r="E139" s="868"/>
    </row>
    <row r="140" spans="1:5" ht="13.5" customHeight="1">
      <c r="A140" s="868"/>
      <c r="B140" s="1541"/>
      <c r="C140" s="1541"/>
      <c r="D140" s="868"/>
      <c r="E140" s="868"/>
    </row>
    <row r="141" spans="1:5" ht="13.5" customHeight="1">
      <c r="A141" s="868"/>
      <c r="B141" s="1541"/>
      <c r="C141" s="1541"/>
      <c r="D141" s="868"/>
      <c r="E141" s="868"/>
    </row>
    <row r="142" spans="1:5" ht="13.5" customHeight="1">
      <c r="A142" s="868"/>
      <c r="B142" s="1541"/>
      <c r="C142" s="1541"/>
      <c r="D142" s="868"/>
      <c r="E142" s="868"/>
    </row>
    <row r="143" spans="1:5" ht="13.5" customHeight="1">
      <c r="A143" s="868"/>
      <c r="B143" s="1541"/>
      <c r="C143" s="1541"/>
      <c r="D143" s="868"/>
      <c r="E143" s="868"/>
    </row>
    <row r="144" spans="1:5" ht="13.5" customHeight="1">
      <c r="A144" s="868"/>
      <c r="B144" s="1541"/>
      <c r="C144" s="1541"/>
      <c r="D144" s="868"/>
      <c r="E144" s="868"/>
    </row>
    <row r="145" spans="1:5" ht="13.5" customHeight="1">
      <c r="A145" s="868"/>
      <c r="B145" s="1541"/>
      <c r="C145" s="1541"/>
      <c r="D145" s="868"/>
      <c r="E145" s="868"/>
    </row>
    <row r="146" spans="1:5" ht="13.5" customHeight="1">
      <c r="A146" s="868"/>
      <c r="B146" s="1541"/>
      <c r="C146" s="1541"/>
      <c r="D146" s="868"/>
      <c r="E146" s="868"/>
    </row>
    <row r="147" spans="1:5" ht="13.5" customHeight="1">
      <c r="A147" s="868"/>
      <c r="B147" s="1541"/>
      <c r="C147" s="1541"/>
      <c r="D147" s="868"/>
      <c r="E147" s="868"/>
    </row>
    <row r="148" spans="1:5" ht="13.5" customHeight="1">
      <c r="E148" s="868"/>
    </row>
    <row r="149" spans="1:5" ht="11.1" customHeight="1"/>
    <row r="150" spans="1:5" ht="11.1" customHeight="1"/>
    <row r="151" spans="1:5" ht="11.1" customHeight="1"/>
    <row r="152" spans="1:5" ht="11.1" customHeight="1"/>
    <row r="153" spans="1:5" ht="11.1" customHeight="1"/>
    <row r="154" spans="1:5" ht="11.1" customHeight="1"/>
    <row r="155" spans="1:5" ht="11.1" customHeight="1"/>
    <row r="156" spans="1:5" ht="11.1" customHeight="1"/>
    <row r="157" spans="1:5" ht="11.1" customHeight="1"/>
    <row r="158" spans="1:5" ht="11.1" customHeight="1"/>
    <row r="159" spans="1:5" ht="11.1" customHeight="1"/>
    <row r="160" spans="1:5" ht="11.1" customHeight="1"/>
    <row r="161" ht="11.1" customHeight="1"/>
    <row r="162" ht="11.1" customHeight="1"/>
    <row r="163" ht="11.1" customHeight="1"/>
    <row r="164" ht="11.1" customHeight="1"/>
    <row r="165" ht="11.1" customHeight="1"/>
    <row r="166" ht="11.1" customHeight="1"/>
    <row r="167" ht="11.1" customHeight="1"/>
    <row r="168" ht="11.1" customHeight="1"/>
    <row r="169" ht="11.1" customHeight="1"/>
    <row r="170" ht="11.1" customHeight="1"/>
    <row r="171" ht="11.1" customHeight="1"/>
    <row r="172" ht="11.1" customHeight="1"/>
    <row r="173" ht="11.1" customHeight="1"/>
    <row r="174" ht="11.1" customHeight="1"/>
    <row r="175" ht="11.1" customHeight="1"/>
    <row r="176" ht="11.1" customHeight="1"/>
    <row r="177" ht="11.1" customHeight="1"/>
    <row r="178" ht="11.1" customHeight="1"/>
    <row r="179" ht="11.1" customHeight="1"/>
  </sheetData>
  <printOptions horizontalCentered="1" verticalCentered="1"/>
  <pageMargins left="0.25" right="0.25" top="0.25" bottom="0.25" header="0.5" footer="0.21"/>
  <pageSetup scale="66"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AverageRating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A12F26CDDCA8D46BF59532BA6679E81" ma:contentTypeVersion="2" ma:contentTypeDescription="Create a new document." ma:contentTypeScope="" ma:versionID="5dd4e232f2e03e666dad0a75027a3509">
  <xsd:schema xmlns:xsd="http://www.w3.org/2001/XMLSchema" xmlns:xs="http://www.w3.org/2001/XMLSchema" xmlns:p="http://schemas.microsoft.com/office/2006/metadata/properties" xmlns:ns1="http://schemas.microsoft.com/sharepoint/v3" targetNamespace="http://schemas.microsoft.com/office/2006/metadata/properties" ma:root="true" ma:fieldsID="4baa9e0e0f98f13a81d67b9e1f031b3e" ns1:_="">
    <xsd:import namespace="http://schemas.microsoft.com/sharepoint/v3"/>
    <xsd:element name="properties">
      <xsd:complexType>
        <xsd:sequence>
          <xsd:element name="documentManagement">
            <xsd:complexType>
              <xsd:all>
                <xsd:element ref="ns1:AverageRating" minOccurs="0"/>
                <xsd:element ref="ns1:RatingCoun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AverageRating" ma:index="8" nillable="true" ma:displayName="Rating (0-5)" ma:decimals="2" ma:description="Average value of all the ratings that have been submitted" ma:internalName="AverageRating" ma:readOnly="true">
      <xsd:simpleType>
        <xsd:restriction base="dms:Number"/>
      </xsd:simpleType>
    </xsd:element>
    <xsd:element name="RatingCount" ma:index="9" nillable="true" ma:displayName="Number of Ratings" ma:decimals="0" ma:description="Number of ratings submitted" ma:internalName="RatingCount" ma:readOnly="tru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02CCDEE-33A2-403B-A3A3-F315FADAA746}">
  <ds:schemaRefs>
    <ds:schemaRef ds:uri="http://schemas.microsoft.com/office/2006/metadata/properties"/>
    <ds:schemaRef ds:uri="http://schemas.microsoft.com/office/infopath/2007/PartnerControls"/>
    <ds:schemaRef ds:uri="http://schemas.microsoft.com/sharepoint/v3"/>
  </ds:schemaRefs>
</ds:datastoreItem>
</file>

<file path=customXml/itemProps2.xml><?xml version="1.0" encoding="utf-8"?>
<ds:datastoreItem xmlns:ds="http://schemas.openxmlformats.org/officeDocument/2006/customXml" ds:itemID="{D23C8C21-48C2-4F79-A443-8C0ECA8494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17C5FD3-9FCA-46A4-A128-1C69482F781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66</vt:i4>
      </vt:variant>
      <vt:variant>
        <vt:lpstr>Named Ranges</vt:lpstr>
      </vt:variant>
      <vt:variant>
        <vt:i4>144</vt:i4>
      </vt:variant>
    </vt:vector>
  </HeadingPairs>
  <TitlesOfParts>
    <vt:vector size="210" baseType="lpstr">
      <vt:lpstr>Data Sheet</vt:lpstr>
      <vt:lpstr>Comments</vt:lpstr>
      <vt:lpstr>Gen Inst</vt:lpstr>
      <vt:lpstr>Table</vt:lpstr>
      <vt:lpstr>1</vt:lpstr>
      <vt:lpstr>1-A</vt:lpstr>
      <vt:lpstr>2</vt:lpstr>
      <vt:lpstr>003004</vt:lpstr>
      <vt:lpstr>007008</vt:lpstr>
      <vt:lpstr>9</vt:lpstr>
      <vt:lpstr>10</vt:lpstr>
      <vt:lpstr>11</vt:lpstr>
      <vt:lpstr>12</vt:lpstr>
      <vt:lpstr>13</vt:lpstr>
      <vt:lpstr>14</vt:lpstr>
      <vt:lpstr>15</vt:lpstr>
      <vt:lpstr>01617</vt:lpstr>
      <vt:lpstr>18</vt:lpstr>
      <vt:lpstr>19</vt:lpstr>
      <vt:lpstr>20</vt:lpstr>
      <vt:lpstr>21</vt:lpstr>
      <vt:lpstr>22</vt:lpstr>
      <vt:lpstr>23</vt:lpstr>
      <vt:lpstr>24</vt:lpstr>
      <vt:lpstr>25</vt:lpstr>
      <vt:lpstr>2627</vt:lpstr>
      <vt:lpstr>2829</vt:lpstr>
      <vt:lpstr>30</vt:lpstr>
      <vt:lpstr>31</vt:lpstr>
      <vt:lpstr>32</vt:lpstr>
      <vt:lpstr>33</vt:lpstr>
      <vt:lpstr>4041</vt:lpstr>
      <vt:lpstr>42</vt:lpstr>
      <vt:lpstr>43</vt:lpstr>
      <vt:lpstr>4445</vt:lpstr>
      <vt:lpstr>46</vt:lpstr>
      <vt:lpstr>47</vt:lpstr>
      <vt:lpstr>6062</vt:lpstr>
      <vt:lpstr>63</vt:lpstr>
      <vt:lpstr>64</vt:lpstr>
      <vt:lpstr>6566</vt:lpstr>
      <vt:lpstr>67</vt:lpstr>
      <vt:lpstr>68</vt:lpstr>
      <vt:lpstr>69</vt:lpstr>
      <vt:lpstr>7071</vt:lpstr>
      <vt:lpstr>7277</vt:lpstr>
      <vt:lpstr>7879</vt:lpstr>
      <vt:lpstr>79A</vt:lpstr>
      <vt:lpstr>80</vt:lpstr>
      <vt:lpstr>81</vt:lpstr>
      <vt:lpstr>82</vt:lpstr>
      <vt:lpstr>83</vt:lpstr>
      <vt:lpstr>84</vt:lpstr>
      <vt:lpstr>84A</vt:lpstr>
      <vt:lpstr>85</vt:lpstr>
      <vt:lpstr>85-1</vt:lpstr>
      <vt:lpstr>86</vt:lpstr>
      <vt:lpstr>8788</vt:lpstr>
      <vt:lpstr>8990</vt:lpstr>
      <vt:lpstr>89A</vt:lpstr>
      <vt:lpstr>9192</vt:lpstr>
      <vt:lpstr>93</vt:lpstr>
      <vt:lpstr>94</vt:lpstr>
      <vt:lpstr>Verify</vt:lpstr>
      <vt:lpstr>Index</vt:lpstr>
      <vt:lpstr>Book</vt:lpstr>
      <vt:lpstr>\A</vt:lpstr>
      <vt:lpstr>'15'!\L</vt:lpstr>
      <vt:lpstr>'93'!\L</vt:lpstr>
      <vt:lpstr>\L</vt:lpstr>
      <vt:lpstr>'15'!\P</vt:lpstr>
      <vt:lpstr>\P</vt:lpstr>
      <vt:lpstr>___PG26</vt:lpstr>
      <vt:lpstr>___PG27</vt:lpstr>
      <vt:lpstr>___PG28</vt:lpstr>
      <vt:lpstr>___PG29</vt:lpstr>
      <vt:lpstr>___PG30</vt:lpstr>
      <vt:lpstr>___PG31</vt:lpstr>
      <vt:lpstr>___PG32</vt:lpstr>
      <vt:lpstr>___PG33</vt:lpstr>
      <vt:lpstr>___PG81</vt:lpstr>
      <vt:lpstr>___PG82</vt:lpstr>
      <vt:lpstr>_PG10</vt:lpstr>
      <vt:lpstr>'11'!_PG11</vt:lpstr>
      <vt:lpstr>'12'!_PG12</vt:lpstr>
      <vt:lpstr>'14'!_PG14</vt:lpstr>
      <vt:lpstr>_PG16</vt:lpstr>
      <vt:lpstr>_PG17</vt:lpstr>
      <vt:lpstr>'18'!_PG18</vt:lpstr>
      <vt:lpstr>'19'!_PG19</vt:lpstr>
      <vt:lpstr>_PG20</vt:lpstr>
      <vt:lpstr>_PG21</vt:lpstr>
      <vt:lpstr>_PG22</vt:lpstr>
      <vt:lpstr>_PG23</vt:lpstr>
      <vt:lpstr>'25'!_PG25</vt:lpstr>
      <vt:lpstr>_PG40</vt:lpstr>
      <vt:lpstr>_PG41</vt:lpstr>
      <vt:lpstr>_PG42</vt:lpstr>
      <vt:lpstr>_PG43</vt:lpstr>
      <vt:lpstr>_PG44</vt:lpstr>
      <vt:lpstr>_PG45</vt:lpstr>
      <vt:lpstr>_PG46</vt:lpstr>
      <vt:lpstr>_PG47</vt:lpstr>
      <vt:lpstr>'7277'!_PG72</vt:lpstr>
      <vt:lpstr>'7277'!_PG7277</vt:lpstr>
      <vt:lpstr>'7277'!_PG73</vt:lpstr>
      <vt:lpstr>'7277'!_PG74</vt:lpstr>
      <vt:lpstr>'7277'!_PG75</vt:lpstr>
      <vt:lpstr>'7277'!_PG76</vt:lpstr>
      <vt:lpstr>'7277'!_PG77</vt:lpstr>
      <vt:lpstr>_PG86</vt:lpstr>
      <vt:lpstr>_PG87</vt:lpstr>
      <vt:lpstr>_PG88</vt:lpstr>
      <vt:lpstr>_PG89</vt:lpstr>
      <vt:lpstr>_PG9</vt:lpstr>
      <vt:lpstr>_PG90</vt:lpstr>
      <vt:lpstr>BOOK</vt:lpstr>
      <vt:lpstr>GENINSTR</vt:lpstr>
      <vt:lpstr>INDEXPM</vt:lpstr>
      <vt:lpstr>PAGE</vt:lpstr>
      <vt:lpstr>PG1A</vt:lpstr>
      <vt:lpstr>PG1B</vt:lpstr>
      <vt:lpstr>PG1C</vt:lpstr>
      <vt:lpstr>PG1D</vt:lpstr>
      <vt:lpstr>'25'!PG25A</vt:lpstr>
      <vt:lpstr>'003004'!PG3_4</vt:lpstr>
      <vt:lpstr>PG47A</vt:lpstr>
      <vt:lpstr>PMPG1_1F</vt:lpstr>
      <vt:lpstr>'11'!PMPG11</vt:lpstr>
      <vt:lpstr>'12'!PMPG12</vt:lpstr>
      <vt:lpstr>'14'!PMPG14</vt:lpstr>
      <vt:lpstr>PMPG16_17</vt:lpstr>
      <vt:lpstr>'18'!PMPG18</vt:lpstr>
      <vt:lpstr>'19'!PMPG19</vt:lpstr>
      <vt:lpstr>PMPG20</vt:lpstr>
      <vt:lpstr>PMPG21</vt:lpstr>
      <vt:lpstr>PMPG22</vt:lpstr>
      <vt:lpstr>PMPG23</vt:lpstr>
      <vt:lpstr>'25'!PMPG25</vt:lpstr>
      <vt:lpstr>'003004'!PMPG3_4</vt:lpstr>
      <vt:lpstr>PMPG40</vt:lpstr>
      <vt:lpstr>PMPG41</vt:lpstr>
      <vt:lpstr>PMPG42</vt:lpstr>
      <vt:lpstr>PMPG44</vt:lpstr>
      <vt:lpstr>PMPG45</vt:lpstr>
      <vt:lpstr>PMPG46</vt:lpstr>
      <vt:lpstr>PMPG47A</vt:lpstr>
      <vt:lpstr>'7277'!PMPG72_77</vt:lpstr>
      <vt:lpstr>'82'!PMPG82</vt:lpstr>
      <vt:lpstr>PMPG87_88</vt:lpstr>
      <vt:lpstr>PMPG89_90</vt:lpstr>
      <vt:lpstr>PMPG9</vt:lpstr>
      <vt:lpstr>PMTABLE</vt:lpstr>
      <vt:lpstr>'93'!PRINT</vt:lpstr>
      <vt:lpstr>PRINT</vt:lpstr>
      <vt:lpstr>'003004'!Print_Area</vt:lpstr>
      <vt:lpstr>'007008'!Print_Area</vt:lpstr>
      <vt:lpstr>'01617'!Print_Area</vt:lpstr>
      <vt:lpstr>'1'!Print_Area</vt:lpstr>
      <vt:lpstr>'10'!Print_Area</vt:lpstr>
      <vt:lpstr>'11'!Print_Area</vt:lpstr>
      <vt:lpstr>'13'!Print_Area</vt:lpstr>
      <vt:lpstr>'14'!Print_Area</vt:lpstr>
      <vt:lpstr>'15'!Print_Area</vt:lpstr>
      <vt:lpstr>'18'!Print_Area</vt:lpstr>
      <vt:lpstr>'19'!Print_Area</vt:lpstr>
      <vt:lpstr>'1-A'!Print_Area</vt:lpstr>
      <vt:lpstr>'2'!Print_Area</vt:lpstr>
      <vt:lpstr>'24'!Print_Area</vt:lpstr>
      <vt:lpstr>'25'!Print_Area</vt:lpstr>
      <vt:lpstr>'2627'!Print_Area</vt:lpstr>
      <vt:lpstr>'2829'!Print_Area</vt:lpstr>
      <vt:lpstr>'31'!Print_Area</vt:lpstr>
      <vt:lpstr>'33'!Print_Area</vt:lpstr>
      <vt:lpstr>'4041'!Print_Area</vt:lpstr>
      <vt:lpstr>'43'!Print_Area</vt:lpstr>
      <vt:lpstr>'46'!Print_Area</vt:lpstr>
      <vt:lpstr>'47'!Print_Area</vt:lpstr>
      <vt:lpstr>'6062'!Print_Area</vt:lpstr>
      <vt:lpstr>'63'!Print_Area</vt:lpstr>
      <vt:lpstr>'64'!Print_Area</vt:lpstr>
      <vt:lpstr>'6566'!Print_Area</vt:lpstr>
      <vt:lpstr>'67'!Print_Area</vt:lpstr>
      <vt:lpstr>'68'!Print_Area</vt:lpstr>
      <vt:lpstr>'69'!Print_Area</vt:lpstr>
      <vt:lpstr>'7071'!Print_Area</vt:lpstr>
      <vt:lpstr>'7277'!Print_Area</vt:lpstr>
      <vt:lpstr>'7879'!Print_Area</vt:lpstr>
      <vt:lpstr>'79A'!Print_Area</vt:lpstr>
      <vt:lpstr>'80'!Print_Area</vt:lpstr>
      <vt:lpstr>'81'!Print_Area</vt:lpstr>
      <vt:lpstr>'82'!Print_Area</vt:lpstr>
      <vt:lpstr>'83'!Print_Area</vt:lpstr>
      <vt:lpstr>'84'!Print_Area</vt:lpstr>
      <vt:lpstr>'84A'!Print_Area</vt:lpstr>
      <vt:lpstr>'85'!Print_Area</vt:lpstr>
      <vt:lpstr>'85-1'!Print_Area</vt:lpstr>
      <vt:lpstr>'86'!Print_Area</vt:lpstr>
      <vt:lpstr>'8990'!Print_Area</vt:lpstr>
      <vt:lpstr>'89A'!Print_Area</vt:lpstr>
      <vt:lpstr>'9192'!Print_Area</vt:lpstr>
      <vt:lpstr>'93'!Print_Area</vt:lpstr>
      <vt:lpstr>Comments!Print_Area</vt:lpstr>
      <vt:lpstr>'Gen Inst'!Print_Area</vt:lpstr>
      <vt:lpstr>Table!Print_Area</vt:lpstr>
      <vt:lpstr>Verify!Print_Area</vt:lpstr>
      <vt:lpstr>PRINTALL</vt:lpstr>
      <vt:lpstr>TABLE</vt:lpstr>
      <vt:lpstr>VERIFY</vt:lpstr>
      <vt:lpstr>VERIFYPM</vt:lpstr>
    </vt:vector>
  </TitlesOfParts>
  <Company>Dept. of Public Service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KEDLI_PSC Supplemental_Masterfile_2013_102714</dc:title>
  <dc:creator>State of New York</dc:creator>
  <cp:lastModifiedBy>Chhabra, Prash</cp:lastModifiedBy>
  <cp:lastPrinted>2015-03-31T21:07:02Z</cp:lastPrinted>
  <dcterms:created xsi:type="dcterms:W3CDTF">1999-03-26T19:54:48Z</dcterms:created>
  <dcterms:modified xsi:type="dcterms:W3CDTF">2015-03-31T21:08:42Z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0x010100BA12F26CDDCA8D46BF59532BA6679E81</vt:lpwstr>
  </property>
</Properties>
</file>